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Tvärarbetsgrupper\DCF_EUMAP\Annual report\Annual report\AR 2022\Skickat till KOM 2023-05-30\Pre-screening\Screening\TILL KOM\Reaction SEPT 2023\HaVs svar på Reaction\"/>
    </mc:Choice>
  </mc:AlternateContent>
  <xr:revisionPtr revIDLastSave="0" documentId="13_ncr:1_{FC998406-1D22-4D37-A486-DC57ACBF651C}" xr6:coauthVersionLast="47" xr6:coauthVersionMax="47" xr10:uidLastSave="{00000000-0000-0000-0000-000000000000}"/>
  <bookViews>
    <workbookView xWindow="-108" yWindow="-108" windowWidth="23256" windowHeight="12720" tabRatio="607" xr2:uid="{00000000-000D-0000-FFFF-FFFF00000000}"/>
  </bookViews>
  <sheets>
    <sheet name="Table 0" sheetId="1" r:id="rId1"/>
    <sheet name="MasterCodeList" sheetId="20" r:id="rId2"/>
    <sheet name="Table 1.1 Data availability" sheetId="31" r:id="rId3"/>
    <sheet name="Table 1.2 Internat coord" sheetId="4" r:id="rId4"/>
    <sheet name="Table 1.3 Bi-multilaterals" sheetId="6" r:id="rId5"/>
    <sheet name="Table 1.4 Recommendations" sheetId="23" r:id="rId6"/>
    <sheet name="Table 2.1 Stocks" sheetId="7" r:id="rId7"/>
    <sheet name="Table 2.2 Biol variables" sheetId="8" r:id="rId8"/>
    <sheet name="Table 2.3 Diadromous" sheetId="10" r:id="rId9"/>
    <sheet name="Table 2.4 Recreational" sheetId="32" r:id="rId10"/>
    <sheet name="Table 2.5 Sampling plan biol" sheetId="38" r:id="rId11"/>
    <sheet name="Table 2.6 Surveys-at-sea" sheetId="12" r:id="rId12"/>
    <sheet name="Table 3.1 Fishing activity" sheetId="33" r:id="rId13"/>
    <sheet name="Table 4.1 Stomach" sheetId="13" r:id="rId14"/>
    <sheet name="Table 5.1 Fleet population" sheetId="36" r:id="rId15"/>
    <sheet name="Table 5.2 Fleet SocEcon" sheetId="37" r:id="rId16"/>
    <sheet name="Table 6.1 Aquaculture SocEcon" sheetId="29" r:id="rId17"/>
    <sheet name="Table 7.1 Processing SocEcon" sheetId="28" r:id="rId18"/>
    <sheet name="DropDownList-HowToDelete" sheetId="21" r:id="rId19"/>
  </sheets>
  <externalReferences>
    <externalReference r:id="rId20"/>
  </externalReferences>
  <definedNames>
    <definedName name="_xlnm._FilterDatabase" localSheetId="1" hidden="1">MasterCodeList!$A$1:$W$502</definedName>
    <definedName name="_xlnm._FilterDatabase" localSheetId="2" hidden="1">'Table 1.1 Data availability'!$A$2:$M$2</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Stocks'!$A$2:$Z$2</definedName>
    <definedName name="_xlnm._FilterDatabase" localSheetId="7" hidden="1">'Table 2.2 Biol variables'!$A$2:$T$174</definedName>
    <definedName name="_xlnm._FilterDatabase" localSheetId="8" hidden="1">'Table 2.3 Diadromous'!$A$2:$AA$141</definedName>
    <definedName name="_xlnm._FilterDatabase" localSheetId="9" hidden="1">'Table 2.4 Recreational'!$A$2:$X$23</definedName>
    <definedName name="_xlnm._FilterDatabase" localSheetId="10" hidden="1">'Table 2.5 Sampling plan biol'!$A$3:$AN$51</definedName>
    <definedName name="_xlnm._FilterDatabase" localSheetId="11" hidden="1">'Table 2.6 Surveys-at-sea'!$A$2:$AD$2</definedName>
    <definedName name="_xlnm._FilterDatabase" localSheetId="12" hidden="1">'Table 3.1 Fishing activity'!$A$2:$T$26</definedName>
    <definedName name="_xlnm._FilterDatabase" localSheetId="13" hidden="1">'Table 4.1 Stomach'!$A$2:$U$2</definedName>
    <definedName name="_xlnm._FilterDatabase" localSheetId="14" hidden="1">'Table 5.1 Fleet population'!$A$2:$M$37</definedName>
    <definedName name="_xlnm._FilterDatabase" localSheetId="15" hidden="1">'Table 5.2 Fleet SocEcon'!$A$2:$U$1117</definedName>
    <definedName name="_xlnm._FilterDatabase" localSheetId="16" hidden="1">'Table 6.1 Aquaculture SocEcon'!$A$2:$T$2</definedName>
    <definedName name="_xlnm._FilterDatabase" localSheetId="17" hidden="1">'Table 7.1 Processing SocEcon'!$A$2:$S$2</definedName>
    <definedName name="_xlnm.Print_Area" localSheetId="18">'DropDownList-HowToDelete'!$A$1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Stocks'!$A$1:$S$6</definedName>
    <definedName name="_xlnm.Print_Area" localSheetId="17">'Table 7.1 Processing SocEcon'!$A$1:$S$9</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1" i="38" l="1"/>
  <c r="Y51" i="38"/>
  <c r="AA51" i="38" s="1"/>
  <c r="Z50" i="38"/>
  <c r="Y50" i="38"/>
  <c r="AA50" i="38" s="1"/>
  <c r="Z49" i="38"/>
  <c r="Y49" i="38"/>
  <c r="AA49" i="38" s="1"/>
  <c r="Z48" i="38"/>
  <c r="Y48" i="38"/>
  <c r="AA48" i="38" s="1"/>
  <c r="Z47" i="38"/>
  <c r="Y47" i="38"/>
  <c r="AA47" i="38" s="1"/>
  <c r="Z46" i="38"/>
  <c r="Y46" i="38"/>
  <c r="AA46" i="38" s="1"/>
  <c r="Z45" i="38"/>
  <c r="Y45" i="38"/>
  <c r="AA45" i="38" s="1"/>
  <c r="Z44" i="38"/>
  <c r="Y44" i="38"/>
  <c r="AA44" i="38" s="1"/>
  <c r="Z43" i="38"/>
  <c r="Y43" i="38"/>
  <c r="AA43" i="38" s="1"/>
  <c r="Z42" i="38"/>
  <c r="Y42" i="38"/>
  <c r="AA42" i="38" s="1"/>
  <c r="Z41" i="38"/>
  <c r="Y41" i="38"/>
  <c r="AA41" i="38" s="1"/>
  <c r="Z40" i="38"/>
  <c r="Y40" i="38"/>
  <c r="AA40" i="38" s="1"/>
  <c r="Z39" i="38"/>
  <c r="Y39" i="38"/>
  <c r="AA39" i="38" s="1"/>
  <c r="Z38" i="38"/>
  <c r="Y38" i="38"/>
  <c r="AA38" i="38" s="1"/>
  <c r="Z37" i="38"/>
  <c r="Y37" i="38"/>
  <c r="AA37" i="38" s="1"/>
  <c r="AE36" i="38"/>
  <c r="Z36" i="38"/>
  <c r="X36" i="38"/>
  <c r="Y36" i="38" s="1"/>
  <c r="AA36" i="38" s="1"/>
  <c r="Z35" i="38"/>
  <c r="Y35" i="38"/>
  <c r="AA35" i="38" s="1"/>
  <c r="Z34" i="38"/>
  <c r="Y34" i="38"/>
  <c r="AA34" i="38" s="1"/>
  <c r="Z33" i="38"/>
  <c r="Y33" i="38"/>
  <c r="AA33" i="38" s="1"/>
  <c r="Z32" i="38"/>
  <c r="Y32" i="38"/>
  <c r="AA32" i="38" s="1"/>
  <c r="Z31" i="38"/>
  <c r="Y31" i="38"/>
  <c r="AA31" i="38" s="1"/>
  <c r="Z30" i="38"/>
  <c r="Y30" i="38"/>
  <c r="AA30" i="38" s="1"/>
  <c r="Z29" i="38"/>
  <c r="Y29" i="38"/>
  <c r="AA29" i="38" s="1"/>
  <c r="Z28" i="38"/>
  <c r="Y28" i="38"/>
  <c r="AA28" i="38" s="1"/>
  <c r="Z27" i="38"/>
  <c r="Y27" i="38"/>
  <c r="AA27" i="38" s="1"/>
  <c r="Z26" i="38"/>
  <c r="Y26" i="38"/>
  <c r="AA26" i="38" s="1"/>
  <c r="AE25" i="38"/>
  <c r="AC25" i="38"/>
  <c r="Z25" i="38"/>
  <c r="Y25" i="38"/>
  <c r="AA25" i="38" s="1"/>
  <c r="AE24" i="38"/>
  <c r="AC24" i="38"/>
  <c r="Z24" i="38"/>
  <c r="X24" i="38"/>
  <c r="Y24" i="38" s="1"/>
  <c r="AA24" i="38" s="1"/>
  <c r="Z23" i="38"/>
  <c r="Y23" i="38"/>
  <c r="AA23" i="38" s="1"/>
  <c r="Z22" i="38"/>
  <c r="Y22" i="38"/>
  <c r="AA22" i="38" s="1"/>
  <c r="Z21" i="38"/>
  <c r="Y21" i="38"/>
  <c r="AA21" i="38" s="1"/>
  <c r="Z20" i="38"/>
  <c r="Y20" i="38"/>
  <c r="AA20" i="38" s="1"/>
  <c r="Z19" i="38"/>
  <c r="Y19" i="38"/>
  <c r="AA19" i="38" s="1"/>
  <c r="Z18" i="38"/>
  <c r="Y18" i="38"/>
  <c r="AA18" i="38" s="1"/>
  <c r="Z17" i="38"/>
  <c r="Y17" i="38"/>
  <c r="AA17" i="38" s="1"/>
  <c r="Z16" i="38"/>
  <c r="Y16" i="38"/>
  <c r="AA16" i="38" s="1"/>
  <c r="Z15" i="38"/>
  <c r="Y15" i="38"/>
  <c r="AA15" i="38" s="1"/>
  <c r="Z14" i="38"/>
  <c r="Y14" i="38"/>
  <c r="AA14" i="38" s="1"/>
  <c r="Z13" i="38"/>
  <c r="Y13" i="38"/>
  <c r="AA13" i="38" s="1"/>
  <c r="Z12" i="38"/>
  <c r="Y12" i="38"/>
  <c r="AA12" i="38" s="1"/>
  <c r="Z11" i="38"/>
  <c r="Y11" i="38"/>
  <c r="AA11" i="38" s="1"/>
  <c r="Z10" i="38"/>
  <c r="Y10" i="38"/>
  <c r="AA10" i="38" s="1"/>
  <c r="Z9" i="38"/>
  <c r="Y9" i="38"/>
  <c r="AA9" i="38" s="1"/>
  <c r="Z8" i="38"/>
  <c r="Y8" i="38"/>
  <c r="AA8" i="38" s="1"/>
  <c r="Z7" i="38"/>
  <c r="Y7" i="38"/>
  <c r="AA7" i="38" s="1"/>
  <c r="Z6" i="38"/>
  <c r="Y6" i="38"/>
  <c r="AA6" i="38" s="1"/>
  <c r="Z5" i="38"/>
  <c r="Y5" i="38"/>
  <c r="AA5" i="38" s="1"/>
  <c r="Z4" i="38"/>
  <c r="Y4" i="38"/>
  <c r="AA4" i="38" s="1"/>
  <c r="T1198" i="37" l="1"/>
  <c r="N1198" i="37"/>
  <c r="S1198" i="37" s="1"/>
  <c r="T1197" i="37"/>
  <c r="N1197" i="37"/>
  <c r="P1197" i="37" s="1"/>
  <c r="R1197" i="37" s="1"/>
  <c r="T1196" i="37"/>
  <c r="S1196" i="37"/>
  <c r="P1196" i="37"/>
  <c r="R1196" i="37" s="1"/>
  <c r="T1195" i="37"/>
  <c r="S1195" i="37"/>
  <c r="P1195" i="37"/>
  <c r="R1195" i="37" s="1"/>
  <c r="T1194" i="37"/>
  <c r="S1194" i="37"/>
  <c r="P1194" i="37"/>
  <c r="R1194" i="37" s="1"/>
  <c r="T1193" i="37"/>
  <c r="S1193" i="37"/>
  <c r="P1193" i="37"/>
  <c r="R1193" i="37" s="1"/>
  <c r="T1192" i="37"/>
  <c r="S1192" i="37"/>
  <c r="P1192" i="37"/>
  <c r="R1192" i="37" s="1"/>
  <c r="T1191" i="37"/>
  <c r="S1191" i="37"/>
  <c r="P1191" i="37"/>
  <c r="R1191" i="37" s="1"/>
  <c r="T1190" i="37"/>
  <c r="S1190" i="37"/>
  <c r="P1190" i="37"/>
  <c r="R1190" i="37" s="1"/>
  <c r="T1189" i="37"/>
  <c r="S1189" i="37"/>
  <c r="P1189" i="37"/>
  <c r="R1189" i="37" s="1"/>
  <c r="T1188" i="37"/>
  <c r="S1188" i="37"/>
  <c r="P1188" i="37"/>
  <c r="R1188" i="37" s="1"/>
  <c r="T1187" i="37"/>
  <c r="S1187" i="37"/>
  <c r="P1187" i="37"/>
  <c r="R1187" i="37" s="1"/>
  <c r="T1186" i="37"/>
  <c r="S1186" i="37"/>
  <c r="P1186" i="37"/>
  <c r="R1186" i="37" s="1"/>
  <c r="T1185" i="37"/>
  <c r="S1185" i="37"/>
  <c r="P1185" i="37"/>
  <c r="R1185" i="37" s="1"/>
  <c r="T1184" i="37"/>
  <c r="N1184" i="37"/>
  <c r="S1184" i="37" s="1"/>
  <c r="T1183" i="37"/>
  <c r="N1183" i="37"/>
  <c r="S1183" i="37" s="1"/>
  <c r="T1182" i="37"/>
  <c r="N1182" i="37"/>
  <c r="T1181" i="37"/>
  <c r="N1181" i="37"/>
  <c r="T1180" i="37"/>
  <c r="N1180" i="37"/>
  <c r="T1179" i="37"/>
  <c r="N1179" i="37"/>
  <c r="T1178" i="37"/>
  <c r="N1178" i="37"/>
  <c r="S1178" i="37" s="1"/>
  <c r="T1177" i="37"/>
  <c r="N1177" i="37"/>
  <c r="P1177" i="37" s="1"/>
  <c r="R1177" i="37" s="1"/>
  <c r="T1176" i="37"/>
  <c r="N1176" i="37"/>
  <c r="S1176" i="37" s="1"/>
  <c r="T1175" i="37"/>
  <c r="N1175" i="37"/>
  <c r="T1174" i="37"/>
  <c r="N1174" i="37"/>
  <c r="S1174" i="37" s="1"/>
  <c r="T1173" i="37"/>
  <c r="N1173" i="37"/>
  <c r="T1172" i="37"/>
  <c r="N1172" i="37"/>
  <c r="T1171" i="37"/>
  <c r="N1171" i="37"/>
  <c r="T1170" i="37"/>
  <c r="N1170" i="37"/>
  <c r="S1170" i="37" s="1"/>
  <c r="T1169" i="37"/>
  <c r="N1169" i="37"/>
  <c r="S1169" i="37" s="1"/>
  <c r="T1168" i="37"/>
  <c r="N1168" i="37"/>
  <c r="S1168" i="37" s="1"/>
  <c r="T1167" i="37"/>
  <c r="N1167" i="37"/>
  <c r="T1166" i="37"/>
  <c r="N1166" i="37"/>
  <c r="S1166" i="37" s="1"/>
  <c r="T1165" i="37"/>
  <c r="N1165" i="37"/>
  <c r="T1164" i="37"/>
  <c r="N1164" i="37"/>
  <c r="T1163" i="37"/>
  <c r="N1163" i="37"/>
  <c r="T1162" i="37"/>
  <c r="N1162" i="37"/>
  <c r="S1162" i="37" s="1"/>
  <c r="T1161" i="37"/>
  <c r="N1161" i="37"/>
  <c r="S1161" i="37" s="1"/>
  <c r="T1160" i="37"/>
  <c r="N1160" i="37"/>
  <c r="S1160" i="37" s="1"/>
  <c r="T1159" i="37"/>
  <c r="N1159" i="37"/>
  <c r="T1158" i="37"/>
  <c r="N1158" i="37"/>
  <c r="S1158" i="37" s="1"/>
  <c r="T1157" i="37"/>
  <c r="N1157" i="37"/>
  <c r="T1156" i="37"/>
  <c r="N1156" i="37"/>
  <c r="T1155" i="37"/>
  <c r="N1155" i="37"/>
  <c r="T1154" i="37"/>
  <c r="N1154" i="37"/>
  <c r="S1154" i="37" s="1"/>
  <c r="T1153" i="37"/>
  <c r="N1153" i="37"/>
  <c r="S1153" i="37" s="1"/>
  <c r="T1152" i="37"/>
  <c r="N1152" i="37"/>
  <c r="S1152" i="37" s="1"/>
  <c r="T1151" i="37"/>
  <c r="N1151" i="37"/>
  <c r="T1150" i="37"/>
  <c r="N1150" i="37"/>
  <c r="S1150" i="37" s="1"/>
  <c r="T1149" i="37"/>
  <c r="N1149" i="37"/>
  <c r="T1148" i="37"/>
  <c r="N1148" i="37"/>
  <c r="T1147" i="37"/>
  <c r="N1147" i="37"/>
  <c r="T1146" i="37"/>
  <c r="N1146" i="37"/>
  <c r="S1146" i="37" s="1"/>
  <c r="T1145" i="37"/>
  <c r="N1145" i="37"/>
  <c r="S1145" i="37" s="1"/>
  <c r="T1144" i="37"/>
  <c r="N1144" i="37"/>
  <c r="S1144" i="37" s="1"/>
  <c r="T1143" i="37"/>
  <c r="N1143" i="37"/>
  <c r="T1142" i="37"/>
  <c r="N1142" i="37"/>
  <c r="S1142" i="37" s="1"/>
  <c r="T1141" i="37"/>
  <c r="N1141" i="37"/>
  <c r="T1140" i="37"/>
  <c r="N1140" i="37"/>
  <c r="T1139" i="37"/>
  <c r="N1139" i="37"/>
  <c r="T1138" i="37"/>
  <c r="N1138" i="37"/>
  <c r="S1138" i="37" s="1"/>
  <c r="T1137" i="37"/>
  <c r="N1137" i="37"/>
  <c r="S1137" i="37" s="1"/>
  <c r="T1136" i="37"/>
  <c r="N1136" i="37"/>
  <c r="S1136" i="37" s="1"/>
  <c r="T1135" i="37"/>
  <c r="N1135" i="37"/>
  <c r="T1134" i="37"/>
  <c r="N1134" i="37"/>
  <c r="S1134" i="37" s="1"/>
  <c r="T1133" i="37"/>
  <c r="N1133" i="37"/>
  <c r="T1132" i="37"/>
  <c r="N1132" i="37"/>
  <c r="T1131" i="37"/>
  <c r="N1131" i="37"/>
  <c r="T1130" i="37"/>
  <c r="N1130" i="37"/>
  <c r="S1130" i="37" s="1"/>
  <c r="T1129" i="37"/>
  <c r="N1129" i="37"/>
  <c r="S1129" i="37" s="1"/>
  <c r="T1128" i="37"/>
  <c r="N1128" i="37"/>
  <c r="S1128" i="37" s="1"/>
  <c r="T1127" i="37"/>
  <c r="N1127" i="37"/>
  <c r="T1126" i="37"/>
  <c r="N1126" i="37"/>
  <c r="S1126" i="37" s="1"/>
  <c r="T1125" i="37"/>
  <c r="N1125" i="37"/>
  <c r="T1124" i="37"/>
  <c r="N1124" i="37"/>
  <c r="T1123" i="37"/>
  <c r="N1123" i="37"/>
  <c r="T1122" i="37"/>
  <c r="N1122" i="37"/>
  <c r="S1122" i="37" s="1"/>
  <c r="T1121" i="37"/>
  <c r="N1121" i="37"/>
  <c r="S1121" i="37" s="1"/>
  <c r="T1120" i="37"/>
  <c r="N1120" i="37"/>
  <c r="S1120" i="37" s="1"/>
  <c r="T1119" i="37"/>
  <c r="N1119" i="37"/>
  <c r="T1118" i="37"/>
  <c r="N1118" i="37"/>
  <c r="S1118" i="37" s="1"/>
  <c r="T1117" i="37"/>
  <c r="N1117" i="37"/>
  <c r="T1116" i="37"/>
  <c r="N1116" i="37"/>
  <c r="T1115" i="37"/>
  <c r="N1115" i="37"/>
  <c r="T1114" i="37"/>
  <c r="N1114" i="37"/>
  <c r="S1114" i="37" s="1"/>
  <c r="T1113" i="37"/>
  <c r="N1113" i="37"/>
  <c r="S1113" i="37" s="1"/>
  <c r="T1112" i="37"/>
  <c r="N1112" i="37"/>
  <c r="S1112" i="37" s="1"/>
  <c r="T1111" i="37"/>
  <c r="N1111" i="37"/>
  <c r="T1110" i="37"/>
  <c r="N1110" i="37"/>
  <c r="S1110" i="37" s="1"/>
  <c r="T1109" i="37"/>
  <c r="S1109" i="37"/>
  <c r="P1109" i="37"/>
  <c r="R1109" i="37" s="1"/>
  <c r="T1108" i="37"/>
  <c r="S1108" i="37"/>
  <c r="P1108" i="37"/>
  <c r="R1108" i="37" s="1"/>
  <c r="T1107" i="37"/>
  <c r="S1107" i="37"/>
  <c r="P1107" i="37"/>
  <c r="R1107" i="37" s="1"/>
  <c r="T1106" i="37"/>
  <c r="S1106" i="37"/>
  <c r="P1106" i="37"/>
  <c r="R1106" i="37" s="1"/>
  <c r="T1105" i="37"/>
  <c r="S1105" i="37"/>
  <c r="P1105" i="37"/>
  <c r="R1105" i="37" s="1"/>
  <c r="T1104" i="37"/>
  <c r="S1104" i="37"/>
  <c r="P1104" i="37"/>
  <c r="R1104" i="37" s="1"/>
  <c r="T1103" i="37"/>
  <c r="S1103" i="37"/>
  <c r="P1103" i="37"/>
  <c r="R1103" i="37" s="1"/>
  <c r="T1102" i="37"/>
  <c r="S1102" i="37"/>
  <c r="P1102" i="37"/>
  <c r="R1102" i="37" s="1"/>
  <c r="T1101" i="37"/>
  <c r="S1101" i="37"/>
  <c r="P1101" i="37"/>
  <c r="R1101" i="37" s="1"/>
  <c r="T1100" i="37"/>
  <c r="S1100" i="37"/>
  <c r="P1100" i="37"/>
  <c r="R1100" i="37" s="1"/>
  <c r="T1099" i="37"/>
  <c r="S1099" i="37"/>
  <c r="P1099" i="37"/>
  <c r="R1099" i="37" s="1"/>
  <c r="T1098" i="37"/>
  <c r="S1098" i="37"/>
  <c r="P1098" i="37"/>
  <c r="R1098" i="37" s="1"/>
  <c r="T1097" i="37"/>
  <c r="S1097" i="37"/>
  <c r="P1097" i="37"/>
  <c r="R1097" i="37" s="1"/>
  <c r="T1096" i="37"/>
  <c r="S1096" i="37"/>
  <c r="P1096" i="37"/>
  <c r="R1096" i="37" s="1"/>
  <c r="T1095" i="37"/>
  <c r="S1095" i="37"/>
  <c r="P1095" i="37"/>
  <c r="R1095" i="37" s="1"/>
  <c r="T1094" i="37"/>
  <c r="S1094" i="37"/>
  <c r="P1094" i="37"/>
  <c r="R1094" i="37" s="1"/>
  <c r="T1093" i="37"/>
  <c r="S1093" i="37"/>
  <c r="P1093" i="37"/>
  <c r="R1093" i="37" s="1"/>
  <c r="T1092" i="37"/>
  <c r="S1092" i="37"/>
  <c r="P1092" i="37"/>
  <c r="R1092" i="37" s="1"/>
  <c r="T1091" i="37"/>
  <c r="S1091" i="37"/>
  <c r="P1091" i="37"/>
  <c r="R1091" i="37" s="1"/>
  <c r="T1090" i="37"/>
  <c r="S1090" i="37"/>
  <c r="P1090" i="37"/>
  <c r="R1090" i="37" s="1"/>
  <c r="T1089" i="37"/>
  <c r="S1089" i="37"/>
  <c r="P1089" i="37"/>
  <c r="R1089" i="37" s="1"/>
  <c r="T1088" i="37"/>
  <c r="S1088" i="37"/>
  <c r="P1088" i="37"/>
  <c r="R1088" i="37" s="1"/>
  <c r="T1087" i="37"/>
  <c r="S1087" i="37"/>
  <c r="P1087" i="37"/>
  <c r="R1087" i="37" s="1"/>
  <c r="T1086" i="37"/>
  <c r="S1086" i="37"/>
  <c r="P1086" i="37"/>
  <c r="R1086" i="37" s="1"/>
  <c r="T1085" i="37"/>
  <c r="S1085" i="37"/>
  <c r="P1085" i="37"/>
  <c r="R1085" i="37" s="1"/>
  <c r="T1084" i="37"/>
  <c r="S1084" i="37"/>
  <c r="P1084" i="37"/>
  <c r="R1084" i="37" s="1"/>
  <c r="T1083" i="37"/>
  <c r="S1083" i="37"/>
  <c r="P1083" i="37"/>
  <c r="R1083" i="37" s="1"/>
  <c r="T1082" i="37"/>
  <c r="S1082" i="37"/>
  <c r="P1082" i="37"/>
  <c r="R1082" i="37" s="1"/>
  <c r="T1081" i="37"/>
  <c r="S1081" i="37"/>
  <c r="P1081" i="37"/>
  <c r="R1081" i="37" s="1"/>
  <c r="T1080" i="37"/>
  <c r="N1080" i="37"/>
  <c r="T1079" i="37"/>
  <c r="N1079" i="37"/>
  <c r="S1079" i="37" s="1"/>
  <c r="T1078" i="37"/>
  <c r="N1078" i="37"/>
  <c r="T1077" i="37"/>
  <c r="N1077" i="37"/>
  <c r="T1076" i="37"/>
  <c r="N1076" i="37"/>
  <c r="T1075" i="37"/>
  <c r="N1075" i="37"/>
  <c r="T1074" i="37"/>
  <c r="N1074" i="37"/>
  <c r="T1073" i="37"/>
  <c r="N1073" i="37"/>
  <c r="P1073" i="37" s="1"/>
  <c r="R1073" i="37" s="1"/>
  <c r="T1072" i="37"/>
  <c r="N1072" i="37"/>
  <c r="T1071" i="37"/>
  <c r="N1071" i="37"/>
  <c r="S1071" i="37" s="1"/>
  <c r="T1070" i="37"/>
  <c r="N1070" i="37"/>
  <c r="T1069" i="37"/>
  <c r="N1069" i="37"/>
  <c r="S1069" i="37" s="1"/>
  <c r="T1068" i="37"/>
  <c r="N1068" i="37"/>
  <c r="S1068" i="37" s="1"/>
  <c r="T1067" i="37"/>
  <c r="N1067" i="37"/>
  <c r="T1066" i="37"/>
  <c r="N1066" i="37"/>
  <c r="T1065" i="37"/>
  <c r="N1065" i="37"/>
  <c r="S1065" i="37" s="1"/>
  <c r="T1064" i="37"/>
  <c r="N1064" i="37"/>
  <c r="T1063" i="37"/>
  <c r="N1063" i="37"/>
  <c r="S1063" i="37" s="1"/>
  <c r="T1062" i="37"/>
  <c r="N1062" i="37"/>
  <c r="P1062" i="37" s="1"/>
  <c r="R1062" i="37" s="1"/>
  <c r="T1061" i="37"/>
  <c r="N1061" i="37"/>
  <c r="T1060" i="37"/>
  <c r="N1060" i="37"/>
  <c r="S1060" i="37" s="1"/>
  <c r="T1059" i="37"/>
  <c r="N1059" i="37"/>
  <c r="T1058" i="37"/>
  <c r="N1058" i="37"/>
  <c r="T1057" i="37"/>
  <c r="N1057" i="37"/>
  <c r="S1057" i="37" s="1"/>
  <c r="T1056" i="37"/>
  <c r="N1056" i="37"/>
  <c r="S1056" i="37" s="1"/>
  <c r="T1055" i="37"/>
  <c r="N1055" i="37"/>
  <c r="S1055" i="37" s="1"/>
  <c r="T1054" i="37"/>
  <c r="N1054" i="37"/>
  <c r="P1054" i="37" s="1"/>
  <c r="R1054" i="37" s="1"/>
  <c r="T1053" i="37"/>
  <c r="N1053" i="37"/>
  <c r="S1053" i="37" s="1"/>
  <c r="T1052" i="37"/>
  <c r="N1052" i="37"/>
  <c r="S1052" i="37" s="1"/>
  <c r="T1051" i="37"/>
  <c r="N1051" i="37"/>
  <c r="T1050" i="37"/>
  <c r="N1050" i="37"/>
  <c r="T1049" i="37"/>
  <c r="N1049" i="37"/>
  <c r="S1049" i="37" s="1"/>
  <c r="T1048" i="37"/>
  <c r="N1048" i="37"/>
  <c r="T1047" i="37"/>
  <c r="N1047" i="37"/>
  <c r="S1047" i="37" s="1"/>
  <c r="T1046" i="37"/>
  <c r="N1046" i="37"/>
  <c r="T1045" i="37"/>
  <c r="N1045" i="37"/>
  <c r="S1045" i="37" s="1"/>
  <c r="T1044" i="37"/>
  <c r="N1044" i="37"/>
  <c r="T1043" i="37"/>
  <c r="N1043" i="37"/>
  <c r="S1043" i="37" s="1"/>
  <c r="T1042" i="37"/>
  <c r="N1042" i="37"/>
  <c r="T1041" i="37"/>
  <c r="N1041" i="37"/>
  <c r="S1041" i="37" s="1"/>
  <c r="T1040" i="37"/>
  <c r="N1040" i="37"/>
  <c r="T1039" i="37"/>
  <c r="N1039" i="37"/>
  <c r="S1039" i="37" s="1"/>
  <c r="T1038" i="37"/>
  <c r="N1038" i="37"/>
  <c r="T1037" i="37"/>
  <c r="N1037" i="37"/>
  <c r="T1036" i="37"/>
  <c r="N1036" i="37"/>
  <c r="T1035" i="37"/>
  <c r="N1035" i="37"/>
  <c r="S1035" i="37" s="1"/>
  <c r="T1034" i="37"/>
  <c r="N1034" i="37"/>
  <c r="T1033" i="37"/>
  <c r="N1033" i="37"/>
  <c r="S1033" i="37" s="1"/>
  <c r="T1032" i="37"/>
  <c r="N1032" i="37"/>
  <c r="S1032" i="37" s="1"/>
  <c r="T1031" i="37"/>
  <c r="N1031" i="37"/>
  <c r="S1031" i="37" s="1"/>
  <c r="T1030" i="37"/>
  <c r="N1030" i="37"/>
  <c r="P1030" i="37" s="1"/>
  <c r="R1030" i="37" s="1"/>
  <c r="T1029" i="37"/>
  <c r="N1029" i="37"/>
  <c r="S1029" i="37" s="1"/>
  <c r="T1028" i="37"/>
  <c r="N1028" i="37"/>
  <c r="T1027" i="37"/>
  <c r="N1027" i="37"/>
  <c r="T1026" i="37"/>
  <c r="N1026" i="37"/>
  <c r="T1025" i="37"/>
  <c r="N1025" i="37"/>
  <c r="P1025" i="37" s="1"/>
  <c r="R1025" i="37" s="1"/>
  <c r="T1024" i="37"/>
  <c r="S1024" i="37"/>
  <c r="P1024" i="37"/>
  <c r="R1024" i="37" s="1"/>
  <c r="T1023" i="37"/>
  <c r="S1023" i="37"/>
  <c r="P1023" i="37"/>
  <c r="R1023" i="37" s="1"/>
  <c r="T1022" i="37"/>
  <c r="S1022" i="37"/>
  <c r="P1022" i="37"/>
  <c r="R1022" i="37" s="1"/>
  <c r="T1021" i="37"/>
  <c r="S1021" i="37"/>
  <c r="P1021" i="37"/>
  <c r="R1021" i="37" s="1"/>
  <c r="T1020" i="37"/>
  <c r="S1020" i="37"/>
  <c r="P1020" i="37"/>
  <c r="R1020" i="37" s="1"/>
  <c r="T1019" i="37"/>
  <c r="S1019" i="37"/>
  <c r="P1019" i="37"/>
  <c r="R1019" i="37" s="1"/>
  <c r="T1018" i="37"/>
  <c r="S1018" i="37"/>
  <c r="P1018" i="37"/>
  <c r="R1018" i="37" s="1"/>
  <c r="T1017" i="37"/>
  <c r="S1017" i="37"/>
  <c r="P1017" i="37"/>
  <c r="R1017" i="37" s="1"/>
  <c r="T1016" i="37"/>
  <c r="S1016" i="37"/>
  <c r="P1016" i="37"/>
  <c r="R1016" i="37" s="1"/>
  <c r="T1015" i="37"/>
  <c r="S1015" i="37"/>
  <c r="P1015" i="37"/>
  <c r="R1015" i="37" s="1"/>
  <c r="T1014" i="37"/>
  <c r="S1014" i="37"/>
  <c r="P1014" i="37"/>
  <c r="R1014" i="37" s="1"/>
  <c r="T1013" i="37"/>
  <c r="S1013" i="37"/>
  <c r="P1013" i="37"/>
  <c r="R1013" i="37" s="1"/>
  <c r="T1012" i="37"/>
  <c r="S1012" i="37"/>
  <c r="P1012" i="37"/>
  <c r="R1012" i="37" s="1"/>
  <c r="T1011" i="37"/>
  <c r="S1011" i="37"/>
  <c r="P1011" i="37"/>
  <c r="R1011" i="37" s="1"/>
  <c r="T1010" i="37"/>
  <c r="S1010" i="37"/>
  <c r="P1010" i="37"/>
  <c r="R1010" i="37" s="1"/>
  <c r="T1009" i="37"/>
  <c r="S1009" i="37"/>
  <c r="P1009" i="37"/>
  <c r="R1009" i="37" s="1"/>
  <c r="T1008" i="37"/>
  <c r="S1008" i="37"/>
  <c r="P1008" i="37"/>
  <c r="R1008" i="37" s="1"/>
  <c r="T1007" i="37"/>
  <c r="S1007" i="37"/>
  <c r="P1007" i="37"/>
  <c r="R1007" i="37" s="1"/>
  <c r="T1006" i="37"/>
  <c r="S1006" i="37"/>
  <c r="P1006" i="37"/>
  <c r="R1006" i="37" s="1"/>
  <c r="T1005" i="37"/>
  <c r="S1005" i="37"/>
  <c r="P1005" i="37"/>
  <c r="R1005" i="37" s="1"/>
  <c r="T1004" i="37"/>
  <c r="S1004" i="37"/>
  <c r="P1004" i="37"/>
  <c r="R1004" i="37" s="1"/>
  <c r="T1003" i="37"/>
  <c r="S1003" i="37"/>
  <c r="P1003" i="37"/>
  <c r="R1003" i="37" s="1"/>
  <c r="T1002" i="37"/>
  <c r="S1002" i="37"/>
  <c r="P1002" i="37"/>
  <c r="R1002" i="37" s="1"/>
  <c r="T1001" i="37"/>
  <c r="S1001" i="37"/>
  <c r="P1001" i="37"/>
  <c r="R1001" i="37" s="1"/>
  <c r="T1000" i="37"/>
  <c r="S1000" i="37"/>
  <c r="P1000" i="37"/>
  <c r="R1000" i="37" s="1"/>
  <c r="T999" i="37"/>
  <c r="S999" i="37"/>
  <c r="P999" i="37"/>
  <c r="R999" i="37" s="1"/>
  <c r="T998" i="37"/>
  <c r="S998" i="37"/>
  <c r="P998" i="37"/>
  <c r="R998" i="37" s="1"/>
  <c r="T997" i="37"/>
  <c r="S997" i="37"/>
  <c r="P997" i="37"/>
  <c r="R997" i="37" s="1"/>
  <c r="T996" i="37"/>
  <c r="S996" i="37"/>
  <c r="P996" i="37"/>
  <c r="R996" i="37" s="1"/>
  <c r="T995" i="37"/>
  <c r="N995" i="37"/>
  <c r="T994" i="37"/>
  <c r="N994" i="37"/>
  <c r="T993" i="37"/>
  <c r="N993" i="37"/>
  <c r="S993" i="37" s="1"/>
  <c r="T992" i="37"/>
  <c r="N992" i="37"/>
  <c r="T991" i="37"/>
  <c r="S991" i="37"/>
  <c r="P991" i="37"/>
  <c r="R991" i="37" s="1"/>
  <c r="T990" i="37"/>
  <c r="S990" i="37"/>
  <c r="P990" i="37"/>
  <c r="R990" i="37" s="1"/>
  <c r="T989" i="37"/>
  <c r="S989" i="37"/>
  <c r="P989" i="37"/>
  <c r="R989" i="37" s="1"/>
  <c r="T988" i="37"/>
  <c r="S988" i="37"/>
  <c r="P988" i="37"/>
  <c r="R988" i="37" s="1"/>
  <c r="T987" i="37"/>
  <c r="S987" i="37"/>
  <c r="P987" i="37"/>
  <c r="R987" i="37" s="1"/>
  <c r="T986" i="37"/>
  <c r="S986" i="37"/>
  <c r="P986" i="37"/>
  <c r="R986" i="37" s="1"/>
  <c r="T985" i="37"/>
  <c r="S985" i="37"/>
  <c r="P985" i="37"/>
  <c r="R985" i="37" s="1"/>
  <c r="T984" i="37"/>
  <c r="S984" i="37"/>
  <c r="P984" i="37"/>
  <c r="R984" i="37" s="1"/>
  <c r="T983" i="37"/>
  <c r="S983" i="37"/>
  <c r="P983" i="37"/>
  <c r="R983" i="37" s="1"/>
  <c r="T982" i="37"/>
  <c r="S982" i="37"/>
  <c r="P982" i="37"/>
  <c r="R982" i="37" s="1"/>
  <c r="T981" i="37"/>
  <c r="S981" i="37"/>
  <c r="P981" i="37"/>
  <c r="R981" i="37" s="1"/>
  <c r="T980" i="37"/>
  <c r="S980" i="37"/>
  <c r="P980" i="37"/>
  <c r="R980" i="37" s="1"/>
  <c r="T979" i="37"/>
  <c r="S979" i="37"/>
  <c r="P979" i="37"/>
  <c r="R979" i="37" s="1"/>
  <c r="T978" i="37"/>
  <c r="S978" i="37"/>
  <c r="P978" i="37"/>
  <c r="R978" i="37" s="1"/>
  <c r="T977" i="37"/>
  <c r="S977" i="37"/>
  <c r="P977" i="37"/>
  <c r="R977" i="37" s="1"/>
  <c r="T976" i="37"/>
  <c r="S976" i="37"/>
  <c r="P976" i="37"/>
  <c r="R976" i="37" s="1"/>
  <c r="T975" i="37"/>
  <c r="S975" i="37"/>
  <c r="P975" i="37"/>
  <c r="R975" i="37" s="1"/>
  <c r="T974" i="37"/>
  <c r="S974" i="37"/>
  <c r="P974" i="37"/>
  <c r="R974" i="37" s="1"/>
  <c r="T973" i="37"/>
  <c r="S973" i="37"/>
  <c r="P973" i="37"/>
  <c r="R973" i="37" s="1"/>
  <c r="T972" i="37"/>
  <c r="S972" i="37"/>
  <c r="P972" i="37"/>
  <c r="R972" i="37" s="1"/>
  <c r="T971" i="37"/>
  <c r="S971" i="37"/>
  <c r="P971" i="37"/>
  <c r="R971" i="37" s="1"/>
  <c r="T970" i="37"/>
  <c r="S970" i="37"/>
  <c r="P970" i="37"/>
  <c r="R970" i="37" s="1"/>
  <c r="T969" i="37"/>
  <c r="S969" i="37"/>
  <c r="P969" i="37"/>
  <c r="R969" i="37" s="1"/>
  <c r="T968" i="37"/>
  <c r="S968" i="37"/>
  <c r="P968" i="37"/>
  <c r="R968" i="37" s="1"/>
  <c r="T967" i="37"/>
  <c r="S967" i="37"/>
  <c r="P967" i="37"/>
  <c r="R967" i="37" s="1"/>
  <c r="T966" i="37"/>
  <c r="S966" i="37"/>
  <c r="P966" i="37"/>
  <c r="R966" i="37" s="1"/>
  <c r="T965" i="37"/>
  <c r="S965" i="37"/>
  <c r="P965" i="37"/>
  <c r="R965" i="37" s="1"/>
  <c r="T964" i="37"/>
  <c r="S964" i="37"/>
  <c r="P964" i="37"/>
  <c r="R964" i="37" s="1"/>
  <c r="T963" i="37"/>
  <c r="S963" i="37"/>
  <c r="P963" i="37"/>
  <c r="R963" i="37" s="1"/>
  <c r="T962" i="37"/>
  <c r="S962" i="37"/>
  <c r="P962" i="37"/>
  <c r="R962" i="37" s="1"/>
  <c r="T961" i="37"/>
  <c r="S961" i="37"/>
  <c r="P961" i="37"/>
  <c r="R961" i="37" s="1"/>
  <c r="T960" i="37"/>
  <c r="S960" i="37"/>
  <c r="P960" i="37"/>
  <c r="R960" i="37" s="1"/>
  <c r="T959" i="37"/>
  <c r="S959" i="37"/>
  <c r="P959" i="37"/>
  <c r="R959" i="37" s="1"/>
  <c r="T958" i="37"/>
  <c r="S958" i="37"/>
  <c r="P958" i="37"/>
  <c r="R958" i="37" s="1"/>
  <c r="T957" i="37"/>
  <c r="S957" i="37"/>
  <c r="P957" i="37"/>
  <c r="R957" i="37" s="1"/>
  <c r="T956" i="37"/>
  <c r="S956" i="37"/>
  <c r="P956" i="37"/>
  <c r="R956" i="37" s="1"/>
  <c r="T955" i="37"/>
  <c r="S955" i="37"/>
  <c r="P955" i="37"/>
  <c r="R955" i="37" s="1"/>
  <c r="T954" i="37"/>
  <c r="S954" i="37"/>
  <c r="P954" i="37"/>
  <c r="R954" i="37" s="1"/>
  <c r="T953" i="37"/>
  <c r="S953" i="37"/>
  <c r="P953" i="37"/>
  <c r="R953" i="37" s="1"/>
  <c r="T952" i="37"/>
  <c r="S952" i="37"/>
  <c r="P952" i="37"/>
  <c r="R952" i="37" s="1"/>
  <c r="T951" i="37"/>
  <c r="S951" i="37"/>
  <c r="P951" i="37"/>
  <c r="R951" i="37" s="1"/>
  <c r="T950" i="37"/>
  <c r="S950" i="37"/>
  <c r="P950" i="37"/>
  <c r="R950" i="37" s="1"/>
  <c r="T949" i="37"/>
  <c r="S949" i="37"/>
  <c r="P949" i="37"/>
  <c r="R949" i="37" s="1"/>
  <c r="T948" i="37"/>
  <c r="S948" i="37"/>
  <c r="P948" i="37"/>
  <c r="R948" i="37" s="1"/>
  <c r="T947" i="37"/>
  <c r="S947" i="37"/>
  <c r="P947" i="37"/>
  <c r="R947" i="37" s="1"/>
  <c r="T946" i="37"/>
  <c r="S946" i="37"/>
  <c r="P946" i="37"/>
  <c r="R946" i="37" s="1"/>
  <c r="T945" i="37"/>
  <c r="S945" i="37"/>
  <c r="P945" i="37"/>
  <c r="R945" i="37" s="1"/>
  <c r="T944" i="37"/>
  <c r="S944" i="37"/>
  <c r="P944" i="37"/>
  <c r="R944" i="37" s="1"/>
  <c r="T943" i="37"/>
  <c r="S943" i="37"/>
  <c r="P943" i="37"/>
  <c r="R943" i="37" s="1"/>
  <c r="T942" i="37"/>
  <c r="S942" i="37"/>
  <c r="P942" i="37"/>
  <c r="R942" i="37" s="1"/>
  <c r="T941" i="37"/>
  <c r="S941" i="37"/>
  <c r="P941" i="37"/>
  <c r="R941" i="37" s="1"/>
  <c r="T940" i="37"/>
  <c r="S940" i="37"/>
  <c r="P940" i="37"/>
  <c r="R940" i="37" s="1"/>
  <c r="T939" i="37"/>
  <c r="S939" i="37"/>
  <c r="P939" i="37"/>
  <c r="R939" i="37" s="1"/>
  <c r="T938" i="37"/>
  <c r="S938" i="37"/>
  <c r="P938" i="37"/>
  <c r="R938" i="37" s="1"/>
  <c r="T937" i="37"/>
  <c r="S937" i="37"/>
  <c r="P937" i="37"/>
  <c r="R937" i="37" s="1"/>
  <c r="T936" i="37"/>
  <c r="S936" i="37"/>
  <c r="P936" i="37"/>
  <c r="R936" i="37" s="1"/>
  <c r="T935" i="37"/>
  <c r="S935" i="37"/>
  <c r="P935" i="37"/>
  <c r="R935" i="37" s="1"/>
  <c r="T934" i="37"/>
  <c r="S934" i="37"/>
  <c r="P934" i="37"/>
  <c r="R934" i="37" s="1"/>
  <c r="T933" i="37"/>
  <c r="S933" i="37"/>
  <c r="P933" i="37"/>
  <c r="R933" i="37" s="1"/>
  <c r="T932" i="37"/>
  <c r="S932" i="37"/>
  <c r="P932" i="37"/>
  <c r="R932" i="37" s="1"/>
  <c r="T931" i="37"/>
  <c r="S931" i="37"/>
  <c r="P931" i="37"/>
  <c r="R931" i="37" s="1"/>
  <c r="T930" i="37"/>
  <c r="S930" i="37"/>
  <c r="P930" i="37"/>
  <c r="R930" i="37" s="1"/>
  <c r="T929" i="37"/>
  <c r="S929" i="37"/>
  <c r="P929" i="37"/>
  <c r="R929" i="37" s="1"/>
  <c r="T928" i="37"/>
  <c r="S928" i="37"/>
  <c r="P928" i="37"/>
  <c r="R928" i="37" s="1"/>
  <c r="T927" i="37"/>
  <c r="S927" i="37"/>
  <c r="P927" i="37"/>
  <c r="R927" i="37" s="1"/>
  <c r="T926" i="37"/>
  <c r="S926" i="37"/>
  <c r="P926" i="37"/>
  <c r="R926" i="37" s="1"/>
  <c r="T925" i="37"/>
  <c r="S925" i="37"/>
  <c r="P925" i="37"/>
  <c r="R925" i="37" s="1"/>
  <c r="T924" i="37"/>
  <c r="S924" i="37"/>
  <c r="P924" i="37"/>
  <c r="R924" i="37" s="1"/>
  <c r="T923" i="37"/>
  <c r="S923" i="37"/>
  <c r="P923" i="37"/>
  <c r="R923" i="37" s="1"/>
  <c r="T922" i="37"/>
  <c r="S922" i="37"/>
  <c r="P922" i="37"/>
  <c r="R922" i="37" s="1"/>
  <c r="T921" i="37"/>
  <c r="S921" i="37"/>
  <c r="P921" i="37"/>
  <c r="R921" i="37" s="1"/>
  <c r="T920" i="37"/>
  <c r="S920" i="37"/>
  <c r="P920" i="37"/>
  <c r="R920" i="37" s="1"/>
  <c r="T919" i="37"/>
  <c r="S919" i="37"/>
  <c r="P919" i="37"/>
  <c r="R919" i="37" s="1"/>
  <c r="T918" i="37"/>
  <c r="S918" i="37"/>
  <c r="P918" i="37"/>
  <c r="R918" i="37" s="1"/>
  <c r="T917" i="37"/>
  <c r="S917" i="37"/>
  <c r="P917" i="37"/>
  <c r="R917" i="37" s="1"/>
  <c r="T916" i="37"/>
  <c r="S916" i="37"/>
  <c r="P916" i="37"/>
  <c r="R916" i="37" s="1"/>
  <c r="T915" i="37"/>
  <c r="S915" i="37"/>
  <c r="P915" i="37"/>
  <c r="R915" i="37" s="1"/>
  <c r="T914" i="37"/>
  <c r="S914" i="37"/>
  <c r="P914" i="37"/>
  <c r="R914" i="37" s="1"/>
  <c r="T913" i="37"/>
  <c r="S913" i="37"/>
  <c r="P913" i="37"/>
  <c r="R913" i="37" s="1"/>
  <c r="T912" i="37"/>
  <c r="S912" i="37"/>
  <c r="P912" i="37"/>
  <c r="R912" i="37" s="1"/>
  <c r="T911" i="37"/>
  <c r="S911" i="37"/>
  <c r="P911" i="37"/>
  <c r="R911" i="37" s="1"/>
  <c r="T910" i="37"/>
  <c r="S910" i="37"/>
  <c r="P910" i="37"/>
  <c r="R910" i="37" s="1"/>
  <c r="T909" i="37"/>
  <c r="S909" i="37"/>
  <c r="P909" i="37"/>
  <c r="R909" i="37" s="1"/>
  <c r="T908" i="37"/>
  <c r="S908" i="37"/>
  <c r="P908" i="37"/>
  <c r="R908" i="37" s="1"/>
  <c r="T907" i="37"/>
  <c r="S907" i="37"/>
  <c r="P907" i="37"/>
  <c r="R907" i="37" s="1"/>
  <c r="T906" i="37"/>
  <c r="S906" i="37"/>
  <c r="P906" i="37"/>
  <c r="R906" i="37" s="1"/>
  <c r="T905" i="37"/>
  <c r="S905" i="37"/>
  <c r="P905" i="37"/>
  <c r="R905" i="37" s="1"/>
  <c r="T904" i="37"/>
  <c r="S904" i="37"/>
  <c r="P904" i="37"/>
  <c r="R904" i="37" s="1"/>
  <c r="T903" i="37"/>
  <c r="S903" i="37"/>
  <c r="P903" i="37"/>
  <c r="R903" i="37" s="1"/>
  <c r="T902" i="37"/>
  <c r="S902" i="37"/>
  <c r="P902" i="37"/>
  <c r="R902" i="37" s="1"/>
  <c r="T901" i="37"/>
  <c r="S901" i="37"/>
  <c r="P901" i="37"/>
  <c r="R901" i="37" s="1"/>
  <c r="T900" i="37"/>
  <c r="S900" i="37"/>
  <c r="P900" i="37"/>
  <c r="R900" i="37" s="1"/>
  <c r="T899" i="37"/>
  <c r="S899" i="37"/>
  <c r="P899" i="37"/>
  <c r="R899" i="37" s="1"/>
  <c r="T898" i="37"/>
  <c r="S898" i="37"/>
  <c r="P898" i="37"/>
  <c r="R898" i="37" s="1"/>
  <c r="T897" i="37"/>
  <c r="S897" i="37"/>
  <c r="P897" i="37"/>
  <c r="R897" i="37" s="1"/>
  <c r="T896" i="37"/>
  <c r="S896" i="37"/>
  <c r="P896" i="37"/>
  <c r="R896" i="37" s="1"/>
  <c r="T895" i="37"/>
  <c r="S895" i="37"/>
  <c r="P895" i="37"/>
  <c r="R895" i="37" s="1"/>
  <c r="T894" i="37"/>
  <c r="S894" i="37"/>
  <c r="P894" i="37"/>
  <c r="R894" i="37" s="1"/>
  <c r="T893" i="37"/>
  <c r="S893" i="37"/>
  <c r="P893" i="37"/>
  <c r="R893" i="37" s="1"/>
  <c r="T892" i="37"/>
  <c r="S892" i="37"/>
  <c r="P892" i="37"/>
  <c r="R892" i="37" s="1"/>
  <c r="T891" i="37"/>
  <c r="S891" i="37"/>
  <c r="P891" i="37"/>
  <c r="R891" i="37" s="1"/>
  <c r="T890" i="37"/>
  <c r="S890" i="37"/>
  <c r="P890" i="37"/>
  <c r="R890" i="37" s="1"/>
  <c r="T889" i="37"/>
  <c r="S889" i="37"/>
  <c r="P889" i="37"/>
  <c r="R889" i="37" s="1"/>
  <c r="T888" i="37"/>
  <c r="S888" i="37"/>
  <c r="P888" i="37"/>
  <c r="R888" i="37" s="1"/>
  <c r="T887" i="37"/>
  <c r="S887" i="37"/>
  <c r="P887" i="37"/>
  <c r="R887" i="37" s="1"/>
  <c r="T886" i="37"/>
  <c r="S886" i="37"/>
  <c r="P886" i="37"/>
  <c r="R886" i="37" s="1"/>
  <c r="T885" i="37"/>
  <c r="S885" i="37"/>
  <c r="P885" i="37"/>
  <c r="R885" i="37" s="1"/>
  <c r="T884" i="37"/>
  <c r="S884" i="37"/>
  <c r="P884" i="37"/>
  <c r="R884" i="37" s="1"/>
  <c r="T883" i="37"/>
  <c r="S883" i="37"/>
  <c r="P883" i="37"/>
  <c r="R883" i="37" s="1"/>
  <c r="T882" i="37"/>
  <c r="S882" i="37"/>
  <c r="P882" i="37"/>
  <c r="R882" i="37" s="1"/>
  <c r="T881" i="37"/>
  <c r="S881" i="37"/>
  <c r="P881" i="37"/>
  <c r="R881" i="37" s="1"/>
  <c r="T880" i="37"/>
  <c r="S880" i="37"/>
  <c r="P880" i="37"/>
  <c r="R880" i="37" s="1"/>
  <c r="T879" i="37"/>
  <c r="S879" i="37"/>
  <c r="P879" i="37"/>
  <c r="R879" i="37" s="1"/>
  <c r="T878" i="37"/>
  <c r="S878" i="37"/>
  <c r="P878" i="37"/>
  <c r="R878" i="37" s="1"/>
  <c r="T877" i="37"/>
  <c r="S877" i="37"/>
  <c r="P877" i="37"/>
  <c r="R877" i="37" s="1"/>
  <c r="T876" i="37"/>
  <c r="S876" i="37"/>
  <c r="P876" i="37"/>
  <c r="R876" i="37" s="1"/>
  <c r="T875" i="37"/>
  <c r="S875" i="37"/>
  <c r="P875" i="37"/>
  <c r="R875" i="37" s="1"/>
  <c r="T874" i="37"/>
  <c r="S874" i="37"/>
  <c r="P874" i="37"/>
  <c r="R874" i="37" s="1"/>
  <c r="T873" i="37"/>
  <c r="S873" i="37"/>
  <c r="P873" i="37"/>
  <c r="R873" i="37" s="1"/>
  <c r="T872" i="37"/>
  <c r="S872" i="37"/>
  <c r="P872" i="37"/>
  <c r="R872" i="37" s="1"/>
  <c r="T871" i="37"/>
  <c r="S871" i="37"/>
  <c r="P871" i="37"/>
  <c r="R871" i="37" s="1"/>
  <c r="T870" i="37"/>
  <c r="S870" i="37"/>
  <c r="P870" i="37"/>
  <c r="R870" i="37" s="1"/>
  <c r="T869" i="37"/>
  <c r="S869" i="37"/>
  <c r="P869" i="37"/>
  <c r="R869" i="37" s="1"/>
  <c r="T868" i="37"/>
  <c r="S868" i="37"/>
  <c r="P868" i="37"/>
  <c r="R868" i="37" s="1"/>
  <c r="T867" i="37"/>
  <c r="S867" i="37"/>
  <c r="P867" i="37"/>
  <c r="R867" i="37" s="1"/>
  <c r="T866" i="37"/>
  <c r="S866" i="37"/>
  <c r="P866" i="37"/>
  <c r="R866" i="37" s="1"/>
  <c r="T865" i="37"/>
  <c r="S865" i="37"/>
  <c r="P865" i="37"/>
  <c r="R865" i="37" s="1"/>
  <c r="T864" i="37"/>
  <c r="S864" i="37"/>
  <c r="P864" i="37"/>
  <c r="R864" i="37" s="1"/>
  <c r="T863" i="37"/>
  <c r="S863" i="37"/>
  <c r="P863" i="37"/>
  <c r="R863" i="37" s="1"/>
  <c r="T862" i="37"/>
  <c r="S862" i="37"/>
  <c r="P862" i="37"/>
  <c r="R862" i="37" s="1"/>
  <c r="T861" i="37"/>
  <c r="S861" i="37"/>
  <c r="P861" i="37"/>
  <c r="R861" i="37" s="1"/>
  <c r="T860" i="37"/>
  <c r="S860" i="37"/>
  <c r="P860" i="37"/>
  <c r="R860" i="37" s="1"/>
  <c r="T859" i="37"/>
  <c r="S859" i="37"/>
  <c r="P859" i="37"/>
  <c r="R859" i="37" s="1"/>
  <c r="T858" i="37"/>
  <c r="S858" i="37"/>
  <c r="P858" i="37"/>
  <c r="R858" i="37" s="1"/>
  <c r="T857" i="37"/>
  <c r="S857" i="37"/>
  <c r="P857" i="37"/>
  <c r="R857" i="37" s="1"/>
  <c r="T856" i="37"/>
  <c r="S856" i="37"/>
  <c r="P856" i="37"/>
  <c r="R856" i="37" s="1"/>
  <c r="T855" i="37"/>
  <c r="S855" i="37"/>
  <c r="P855" i="37"/>
  <c r="R855" i="37" s="1"/>
  <c r="T854" i="37"/>
  <c r="S854" i="37"/>
  <c r="P854" i="37"/>
  <c r="R854" i="37" s="1"/>
  <c r="T853" i="37"/>
  <c r="S853" i="37"/>
  <c r="P853" i="37"/>
  <c r="R853" i="37" s="1"/>
  <c r="T852" i="37"/>
  <c r="S852" i="37"/>
  <c r="P852" i="37"/>
  <c r="R852" i="37" s="1"/>
  <c r="T851" i="37"/>
  <c r="S851" i="37"/>
  <c r="P851" i="37"/>
  <c r="R851" i="37" s="1"/>
  <c r="T850" i="37"/>
  <c r="S850" i="37"/>
  <c r="P850" i="37"/>
  <c r="R850" i="37" s="1"/>
  <c r="T849" i="37"/>
  <c r="S849" i="37"/>
  <c r="P849" i="37"/>
  <c r="R849" i="37" s="1"/>
  <c r="T848" i="37"/>
  <c r="S848" i="37"/>
  <c r="P848" i="37"/>
  <c r="R848" i="37" s="1"/>
  <c r="T847" i="37"/>
  <c r="S847" i="37"/>
  <c r="P847" i="37"/>
  <c r="R847" i="37" s="1"/>
  <c r="T846" i="37"/>
  <c r="N846" i="37"/>
  <c r="S846" i="37" s="1"/>
  <c r="T845" i="37"/>
  <c r="N845" i="37"/>
  <c r="S845" i="37" s="1"/>
  <c r="T844" i="37"/>
  <c r="N844" i="37"/>
  <c r="T843" i="37"/>
  <c r="N843" i="37"/>
  <c r="S843" i="37" s="1"/>
  <c r="T842" i="37"/>
  <c r="N842" i="37"/>
  <c r="T841" i="37"/>
  <c r="N841" i="37"/>
  <c r="T840" i="37"/>
  <c r="N840" i="37"/>
  <c r="T839" i="37"/>
  <c r="N839" i="37"/>
  <c r="T838" i="37"/>
  <c r="N838" i="37"/>
  <c r="S838" i="37" s="1"/>
  <c r="T837" i="37"/>
  <c r="N837" i="37"/>
  <c r="S837" i="37" s="1"/>
  <c r="T836" i="37"/>
  <c r="N836" i="37"/>
  <c r="T835" i="37"/>
  <c r="N835" i="37"/>
  <c r="S835" i="37" s="1"/>
  <c r="T834" i="37"/>
  <c r="N834" i="37"/>
  <c r="T833" i="37"/>
  <c r="N833" i="37"/>
  <c r="S833" i="37" s="1"/>
  <c r="T832" i="37"/>
  <c r="N832" i="37"/>
  <c r="P832" i="37" s="1"/>
  <c r="R832" i="37" s="1"/>
  <c r="T831" i="37"/>
  <c r="N831" i="37"/>
  <c r="T830" i="37"/>
  <c r="N830" i="37"/>
  <c r="T829" i="37"/>
  <c r="N829" i="37"/>
  <c r="S829" i="37" s="1"/>
  <c r="T828" i="37"/>
  <c r="N828" i="37"/>
  <c r="T827" i="37"/>
  <c r="N827" i="37"/>
  <c r="S827" i="37" s="1"/>
  <c r="T826" i="37"/>
  <c r="N826" i="37"/>
  <c r="T825" i="37"/>
  <c r="N825" i="37"/>
  <c r="S825" i="37" s="1"/>
  <c r="T824" i="37"/>
  <c r="N824" i="37"/>
  <c r="T823" i="37"/>
  <c r="N823" i="37"/>
  <c r="T822" i="37"/>
  <c r="N822" i="37"/>
  <c r="T821" i="37"/>
  <c r="N821" i="37"/>
  <c r="S821" i="37" s="1"/>
  <c r="T820" i="37"/>
  <c r="N820" i="37"/>
  <c r="T819" i="37"/>
  <c r="N819" i="37"/>
  <c r="S819" i="37" s="1"/>
  <c r="T818" i="37"/>
  <c r="N818" i="37"/>
  <c r="T817" i="37"/>
  <c r="N817" i="37"/>
  <c r="S817" i="37" s="1"/>
  <c r="T816" i="37"/>
  <c r="N816" i="37"/>
  <c r="T815" i="37"/>
  <c r="N815" i="37"/>
  <c r="T814" i="37"/>
  <c r="N814" i="37"/>
  <c r="S814" i="37" s="1"/>
  <c r="T813" i="37"/>
  <c r="N813" i="37"/>
  <c r="S813" i="37" s="1"/>
  <c r="T812" i="37"/>
  <c r="N812" i="37"/>
  <c r="T811" i="37"/>
  <c r="N811" i="37"/>
  <c r="T810" i="37"/>
  <c r="N810" i="37"/>
  <c r="T809" i="37"/>
  <c r="N809" i="37"/>
  <c r="S809" i="37" s="1"/>
  <c r="T808" i="37"/>
  <c r="N808" i="37"/>
  <c r="T807" i="37"/>
  <c r="N807" i="37"/>
  <c r="T806" i="37"/>
  <c r="N806" i="37"/>
  <c r="S806" i="37" s="1"/>
  <c r="T805" i="37"/>
  <c r="N805" i="37"/>
  <c r="S805" i="37" s="1"/>
  <c r="T804" i="37"/>
  <c r="N804" i="37"/>
  <c r="T803" i="37"/>
  <c r="N803" i="37"/>
  <c r="T802" i="37"/>
  <c r="N802" i="37"/>
  <c r="T801" i="37"/>
  <c r="N801" i="37"/>
  <c r="S801" i="37" s="1"/>
  <c r="T800" i="37"/>
  <c r="N800" i="37"/>
  <c r="S800" i="37" s="1"/>
  <c r="T799" i="37"/>
  <c r="N799" i="37"/>
  <c r="T798" i="37"/>
  <c r="N798" i="37"/>
  <c r="S798" i="37" s="1"/>
  <c r="T797" i="37"/>
  <c r="N797" i="37"/>
  <c r="S797" i="37" s="1"/>
  <c r="T796" i="37"/>
  <c r="N796" i="37"/>
  <c r="T795" i="37"/>
  <c r="N795" i="37"/>
  <c r="T794" i="37"/>
  <c r="N794" i="37"/>
  <c r="T793" i="37"/>
  <c r="N793" i="37"/>
  <c r="S793" i="37" s="1"/>
  <c r="T792" i="37"/>
  <c r="N792" i="37"/>
  <c r="P792" i="37" s="1"/>
  <c r="R792" i="37" s="1"/>
  <c r="T791" i="37"/>
  <c r="N791" i="37"/>
  <c r="S791" i="37" s="1"/>
  <c r="T790" i="37"/>
  <c r="N790" i="37"/>
  <c r="S790" i="37" s="1"/>
  <c r="T789" i="37"/>
  <c r="N789" i="37"/>
  <c r="T788" i="37"/>
  <c r="N788" i="37"/>
  <c r="T787" i="37"/>
  <c r="N787" i="37"/>
  <c r="S787" i="37" s="1"/>
  <c r="T786" i="37"/>
  <c r="N786" i="37"/>
  <c r="S786" i="37" s="1"/>
  <c r="T785" i="37"/>
  <c r="N785" i="37"/>
  <c r="S785" i="37" s="1"/>
  <c r="T784" i="37"/>
  <c r="N784" i="37"/>
  <c r="P784" i="37" s="1"/>
  <c r="R784" i="37" s="1"/>
  <c r="T783" i="37"/>
  <c r="N783" i="37"/>
  <c r="S783" i="37" s="1"/>
  <c r="T782" i="37"/>
  <c r="N782" i="37"/>
  <c r="S782" i="37" s="1"/>
  <c r="T781" i="37"/>
  <c r="N781" i="37"/>
  <c r="T780" i="37"/>
  <c r="N780" i="37"/>
  <c r="S780" i="37" s="1"/>
  <c r="T779" i="37"/>
  <c r="N779" i="37"/>
  <c r="T778" i="37"/>
  <c r="N778" i="37"/>
  <c r="S778" i="37" s="1"/>
  <c r="T777" i="37"/>
  <c r="N777" i="37"/>
  <c r="S777" i="37" s="1"/>
  <c r="T776" i="37"/>
  <c r="N776" i="37"/>
  <c r="T775" i="37"/>
  <c r="N775" i="37"/>
  <c r="S775" i="37" s="1"/>
  <c r="T774" i="37"/>
  <c r="N774" i="37"/>
  <c r="S774" i="37" s="1"/>
  <c r="T773" i="37"/>
  <c r="N773" i="37"/>
  <c r="T772" i="37"/>
  <c r="N772" i="37"/>
  <c r="T771" i="37"/>
  <c r="N771" i="37"/>
  <c r="S771" i="37" s="1"/>
  <c r="T770" i="37"/>
  <c r="N770" i="37"/>
  <c r="T769" i="37"/>
  <c r="N769" i="37"/>
  <c r="S769" i="37" s="1"/>
  <c r="T768" i="37"/>
  <c r="N768" i="37"/>
  <c r="P768" i="37" s="1"/>
  <c r="R768" i="37" s="1"/>
  <c r="T767" i="37"/>
  <c r="N767" i="37"/>
  <c r="S767" i="37" s="1"/>
  <c r="T766" i="37"/>
  <c r="N766" i="37"/>
  <c r="S766" i="37" s="1"/>
  <c r="T765" i="37"/>
  <c r="N765" i="37"/>
  <c r="T764" i="37"/>
  <c r="N764" i="37"/>
  <c r="S764" i="37" s="1"/>
  <c r="T763" i="37"/>
  <c r="N763" i="37"/>
  <c r="S763" i="37" s="1"/>
  <c r="T762" i="37"/>
  <c r="N762" i="37"/>
  <c r="T761" i="37"/>
  <c r="N761" i="37"/>
  <c r="S761" i="37" s="1"/>
  <c r="T760" i="37"/>
  <c r="N760" i="37"/>
  <c r="P760" i="37" s="1"/>
  <c r="R760" i="37" s="1"/>
  <c r="T759" i="37"/>
  <c r="N759" i="37"/>
  <c r="S759" i="37" s="1"/>
  <c r="T758" i="37"/>
  <c r="N758" i="37"/>
  <c r="S758" i="37" s="1"/>
  <c r="T757" i="37"/>
  <c r="N757" i="37"/>
  <c r="T756" i="37"/>
  <c r="N756" i="37"/>
  <c r="S756" i="37" s="1"/>
  <c r="T755" i="37"/>
  <c r="N755" i="37"/>
  <c r="S755" i="37" s="1"/>
  <c r="T754" i="37"/>
  <c r="N754" i="37"/>
  <c r="T753" i="37"/>
  <c r="N753" i="37"/>
  <c r="S753" i="37" s="1"/>
  <c r="T752" i="37"/>
  <c r="N752" i="37"/>
  <c r="T751" i="37"/>
  <c r="N751" i="37"/>
  <c r="S751" i="37" s="1"/>
  <c r="T750" i="37"/>
  <c r="N750" i="37"/>
  <c r="S750" i="37" s="1"/>
  <c r="T749" i="37"/>
  <c r="N749" i="37"/>
  <c r="P749" i="37" s="1"/>
  <c r="R749" i="37" s="1"/>
  <c r="T748" i="37"/>
  <c r="N748" i="37"/>
  <c r="T747" i="37"/>
  <c r="N747" i="37"/>
  <c r="S747" i="37" s="1"/>
  <c r="T746" i="37"/>
  <c r="N746" i="37"/>
  <c r="S746" i="37" s="1"/>
  <c r="T745" i="37"/>
  <c r="N745" i="37"/>
  <c r="S745" i="37" s="1"/>
  <c r="T744" i="37"/>
  <c r="N744" i="37"/>
  <c r="T743" i="37"/>
  <c r="N743" i="37"/>
  <c r="S743" i="37" s="1"/>
  <c r="T742" i="37"/>
  <c r="N742" i="37"/>
  <c r="S742" i="37" s="1"/>
  <c r="T741" i="37"/>
  <c r="N741" i="37"/>
  <c r="P741" i="37" s="1"/>
  <c r="R741" i="37" s="1"/>
  <c r="T740" i="37"/>
  <c r="N740" i="37"/>
  <c r="T739" i="37"/>
  <c r="N739" i="37"/>
  <c r="S739" i="37" s="1"/>
  <c r="T738" i="37"/>
  <c r="N738" i="37"/>
  <c r="T737" i="37"/>
  <c r="N737" i="37"/>
  <c r="S737" i="37" s="1"/>
  <c r="T736" i="37"/>
  <c r="N736" i="37"/>
  <c r="T735" i="37"/>
  <c r="N735" i="37"/>
  <c r="S735" i="37" s="1"/>
  <c r="T734" i="37"/>
  <c r="N734" i="37"/>
  <c r="S734" i="37" s="1"/>
  <c r="T733" i="37"/>
  <c r="N733" i="37"/>
  <c r="T732" i="37"/>
  <c r="N732" i="37"/>
  <c r="S732" i="37" s="1"/>
  <c r="T731" i="37"/>
  <c r="N731" i="37"/>
  <c r="S731" i="37" s="1"/>
  <c r="T730" i="37"/>
  <c r="N730" i="37"/>
  <c r="T729" i="37"/>
  <c r="N729" i="37"/>
  <c r="S729" i="37" s="1"/>
  <c r="T728" i="37"/>
  <c r="N728" i="37"/>
  <c r="T727" i="37"/>
  <c r="N727" i="37"/>
  <c r="S727" i="37" s="1"/>
  <c r="T726" i="37"/>
  <c r="N726" i="37"/>
  <c r="S726" i="37" s="1"/>
  <c r="T725" i="37"/>
  <c r="N725" i="37"/>
  <c r="T724" i="37"/>
  <c r="N724" i="37"/>
  <c r="T723" i="37"/>
  <c r="N723" i="37"/>
  <c r="S723" i="37" s="1"/>
  <c r="T722" i="37"/>
  <c r="N722" i="37"/>
  <c r="T721" i="37"/>
  <c r="N721" i="37"/>
  <c r="S721" i="37" s="1"/>
  <c r="T720" i="37"/>
  <c r="N720" i="37"/>
  <c r="P720" i="37" s="1"/>
  <c r="R720" i="37" s="1"/>
  <c r="T719" i="37"/>
  <c r="N719" i="37"/>
  <c r="S719" i="37" s="1"/>
  <c r="T718" i="37"/>
  <c r="N718" i="37"/>
  <c r="S718" i="37" s="1"/>
  <c r="T717" i="37"/>
  <c r="N717" i="37"/>
  <c r="T716" i="37"/>
  <c r="N716" i="37"/>
  <c r="S716" i="37" s="1"/>
  <c r="T715" i="37"/>
  <c r="N715" i="37"/>
  <c r="S715" i="37" s="1"/>
  <c r="T714" i="37"/>
  <c r="N714" i="37"/>
  <c r="T713" i="37"/>
  <c r="N713" i="37"/>
  <c r="S713" i="37" s="1"/>
  <c r="T712" i="37"/>
  <c r="N712" i="37"/>
  <c r="P712" i="37" s="1"/>
  <c r="R712" i="37" s="1"/>
  <c r="T711" i="37"/>
  <c r="N711" i="37"/>
  <c r="S711" i="37" s="1"/>
  <c r="T710" i="37"/>
  <c r="N710" i="37"/>
  <c r="S710" i="37" s="1"/>
  <c r="T709" i="37"/>
  <c r="N709" i="37"/>
  <c r="T708" i="37"/>
  <c r="N708" i="37"/>
  <c r="S708" i="37" s="1"/>
  <c r="T707" i="37"/>
  <c r="N707" i="37"/>
  <c r="S707" i="37" s="1"/>
  <c r="T706" i="37"/>
  <c r="N706" i="37"/>
  <c r="S706" i="37" s="1"/>
  <c r="T705" i="37"/>
  <c r="N705" i="37"/>
  <c r="S705" i="37" s="1"/>
  <c r="T704" i="37"/>
  <c r="N704" i="37"/>
  <c r="T703" i="37"/>
  <c r="N703" i="37"/>
  <c r="S703" i="37" s="1"/>
  <c r="T702" i="37"/>
  <c r="N702" i="37"/>
  <c r="S702" i="37" s="1"/>
  <c r="T701" i="37"/>
  <c r="N701" i="37"/>
  <c r="T700" i="37"/>
  <c r="N700" i="37"/>
  <c r="T699" i="37"/>
  <c r="N699" i="37"/>
  <c r="S699" i="37" s="1"/>
  <c r="T698" i="37"/>
  <c r="N698" i="37"/>
  <c r="T697" i="37"/>
  <c r="N697" i="37"/>
  <c r="S697" i="37" s="1"/>
  <c r="T696" i="37"/>
  <c r="N696" i="37"/>
  <c r="P696" i="37" s="1"/>
  <c r="R696" i="37" s="1"/>
  <c r="T695" i="37"/>
  <c r="N695" i="37"/>
  <c r="S695" i="37" s="1"/>
  <c r="T694" i="37"/>
  <c r="N694" i="37"/>
  <c r="S694" i="37" s="1"/>
  <c r="T693" i="37"/>
  <c r="N693" i="37"/>
  <c r="T692" i="37"/>
  <c r="N692" i="37"/>
  <c r="S692" i="37" s="1"/>
  <c r="T691" i="37"/>
  <c r="N691" i="37"/>
  <c r="S691" i="37" s="1"/>
  <c r="T690" i="37"/>
  <c r="N690" i="37"/>
  <c r="T689" i="37"/>
  <c r="N689" i="37"/>
  <c r="S689" i="37" s="1"/>
  <c r="T688" i="37"/>
  <c r="N688" i="37"/>
  <c r="T687" i="37"/>
  <c r="N687" i="37"/>
  <c r="S687" i="37" s="1"/>
  <c r="T686" i="37"/>
  <c r="N686" i="37"/>
  <c r="S686" i="37" s="1"/>
  <c r="T685" i="37"/>
  <c r="N685" i="37"/>
  <c r="S685" i="37" s="1"/>
  <c r="T684" i="37"/>
  <c r="N684" i="37"/>
  <c r="T683" i="37"/>
  <c r="N683" i="37"/>
  <c r="S683" i="37" s="1"/>
  <c r="T682" i="37"/>
  <c r="N682" i="37"/>
  <c r="T681" i="37"/>
  <c r="N681" i="37"/>
  <c r="S681" i="37" s="1"/>
  <c r="T680" i="37"/>
  <c r="N680" i="37"/>
  <c r="P680" i="37" s="1"/>
  <c r="R680" i="37" s="1"/>
  <c r="T679" i="37"/>
  <c r="N679" i="37"/>
  <c r="S679" i="37" s="1"/>
  <c r="T678" i="37"/>
  <c r="N678" i="37"/>
  <c r="S678" i="37" s="1"/>
  <c r="T677" i="37"/>
  <c r="N677" i="37"/>
  <c r="T676" i="37"/>
  <c r="N676" i="37"/>
  <c r="T675" i="37"/>
  <c r="N675" i="37"/>
  <c r="S675" i="37" s="1"/>
  <c r="T674" i="37"/>
  <c r="N674" i="37"/>
  <c r="T673" i="37"/>
  <c r="N673" i="37"/>
  <c r="S673" i="37" s="1"/>
  <c r="T672" i="37"/>
  <c r="N672" i="37"/>
  <c r="T671" i="37"/>
  <c r="N671" i="37"/>
  <c r="S671" i="37" s="1"/>
  <c r="T670" i="37"/>
  <c r="N670" i="37"/>
  <c r="T669" i="37"/>
  <c r="N669" i="37"/>
  <c r="T668" i="37"/>
  <c r="N668" i="37"/>
  <c r="T667" i="37"/>
  <c r="N667" i="37"/>
  <c r="S667" i="37" s="1"/>
  <c r="T666" i="37"/>
  <c r="N666" i="37"/>
  <c r="T665" i="37"/>
  <c r="N665" i="37"/>
  <c r="S665" i="37" s="1"/>
  <c r="T664" i="37"/>
  <c r="N664" i="37"/>
  <c r="T663" i="37"/>
  <c r="N663" i="37"/>
  <c r="S663" i="37" s="1"/>
  <c r="T662" i="37"/>
  <c r="N662" i="37"/>
  <c r="T661" i="37"/>
  <c r="N661" i="37"/>
  <c r="T660" i="37"/>
  <c r="N660" i="37"/>
  <c r="S660" i="37" s="1"/>
  <c r="T659" i="37"/>
  <c r="N659" i="37"/>
  <c r="S659" i="37" s="1"/>
  <c r="T658" i="37"/>
  <c r="N658" i="37"/>
  <c r="S658" i="37" s="1"/>
  <c r="T657" i="37"/>
  <c r="N657" i="37"/>
  <c r="S657" i="37" s="1"/>
  <c r="T656" i="37"/>
  <c r="N656" i="37"/>
  <c r="T655" i="37"/>
  <c r="N655" i="37"/>
  <c r="S655" i="37" s="1"/>
  <c r="T654" i="37"/>
  <c r="N654" i="37"/>
  <c r="T653" i="37"/>
  <c r="N653" i="37"/>
  <c r="T652" i="37"/>
  <c r="N652" i="37"/>
  <c r="T651" i="37"/>
  <c r="N651" i="37"/>
  <c r="S651" i="37" s="1"/>
  <c r="T650" i="37"/>
  <c r="N650" i="37"/>
  <c r="T649" i="37"/>
  <c r="N649" i="37"/>
  <c r="S649" i="37" s="1"/>
  <c r="T648" i="37"/>
  <c r="N648" i="37"/>
  <c r="P648" i="37" s="1"/>
  <c r="R648" i="37" s="1"/>
  <c r="T647" i="37"/>
  <c r="N647" i="37"/>
  <c r="S647" i="37" s="1"/>
  <c r="T646" i="37"/>
  <c r="N646" i="37"/>
  <c r="T645" i="37"/>
  <c r="N645" i="37"/>
  <c r="S645" i="37" s="1"/>
  <c r="T644" i="37"/>
  <c r="N644" i="37"/>
  <c r="T643" i="37"/>
  <c r="N643" i="37"/>
  <c r="S643" i="37" s="1"/>
  <c r="T642" i="37"/>
  <c r="N642" i="37"/>
  <c r="T641" i="37"/>
  <c r="N641" i="37"/>
  <c r="S641" i="37" s="1"/>
  <c r="T640" i="37"/>
  <c r="N640" i="37"/>
  <c r="T639" i="37"/>
  <c r="N639" i="37"/>
  <c r="S639" i="37" s="1"/>
  <c r="T638" i="37"/>
  <c r="N638" i="37"/>
  <c r="S638" i="37" s="1"/>
  <c r="T637" i="37"/>
  <c r="N637" i="37"/>
  <c r="T636" i="37"/>
  <c r="N636" i="37"/>
  <c r="S636" i="37" s="1"/>
  <c r="T635" i="37"/>
  <c r="N635" i="37"/>
  <c r="S635" i="37" s="1"/>
  <c r="T634" i="37"/>
  <c r="N634" i="37"/>
  <c r="T633" i="37"/>
  <c r="N633" i="37"/>
  <c r="S633" i="37" s="1"/>
  <c r="T632" i="37"/>
  <c r="N632" i="37"/>
  <c r="P632" i="37" s="1"/>
  <c r="R632" i="37" s="1"/>
  <c r="T631" i="37"/>
  <c r="N631" i="37"/>
  <c r="S631" i="37" s="1"/>
  <c r="T630" i="37"/>
  <c r="N630" i="37"/>
  <c r="T629" i="37"/>
  <c r="N629" i="37"/>
  <c r="P629" i="37" s="1"/>
  <c r="R629" i="37" s="1"/>
  <c r="T628" i="37"/>
  <c r="N628" i="37"/>
  <c r="T627" i="37"/>
  <c r="N627" i="37"/>
  <c r="S627" i="37" s="1"/>
  <c r="T626" i="37"/>
  <c r="N626" i="37"/>
  <c r="P626" i="37" s="1"/>
  <c r="R626" i="37" s="1"/>
  <c r="T625" i="37"/>
  <c r="N625" i="37"/>
  <c r="S625" i="37" s="1"/>
  <c r="T624" i="37"/>
  <c r="N624" i="37"/>
  <c r="T623" i="37"/>
  <c r="N623" i="37"/>
  <c r="S623" i="37" s="1"/>
  <c r="T622" i="37"/>
  <c r="N622" i="37"/>
  <c r="S622" i="37" s="1"/>
  <c r="T621" i="37"/>
  <c r="N621" i="37"/>
  <c r="S621" i="37" s="1"/>
  <c r="T620" i="37"/>
  <c r="N620" i="37"/>
  <c r="T619" i="37"/>
  <c r="N619" i="37"/>
  <c r="S619" i="37" s="1"/>
  <c r="T618" i="37"/>
  <c r="N618" i="37"/>
  <c r="S618" i="37" s="1"/>
  <c r="T617" i="37"/>
  <c r="N617" i="37"/>
  <c r="S617" i="37" s="1"/>
  <c r="T616" i="37"/>
  <c r="N616" i="37"/>
  <c r="T615" i="37"/>
  <c r="N615" i="37"/>
  <c r="S615" i="37" s="1"/>
  <c r="T614" i="37"/>
  <c r="N614" i="37"/>
  <c r="T613" i="37"/>
  <c r="N613" i="37"/>
  <c r="T612" i="37"/>
  <c r="N612" i="37"/>
  <c r="T611" i="37"/>
  <c r="N611" i="37"/>
  <c r="S611" i="37" s="1"/>
  <c r="T610" i="37"/>
  <c r="N610" i="37"/>
  <c r="T609" i="37"/>
  <c r="N609" i="37"/>
  <c r="S609" i="37" s="1"/>
  <c r="T608" i="37"/>
  <c r="N608" i="37"/>
  <c r="P608" i="37" s="1"/>
  <c r="R608" i="37" s="1"/>
  <c r="T607" i="37"/>
  <c r="N607" i="37"/>
  <c r="S607" i="37" s="1"/>
  <c r="T606" i="37"/>
  <c r="N606" i="37"/>
  <c r="T605" i="37"/>
  <c r="N605" i="37"/>
  <c r="S605" i="37" s="1"/>
  <c r="T604" i="37"/>
  <c r="N604" i="37"/>
  <c r="T603" i="37"/>
  <c r="N603" i="37"/>
  <c r="S603" i="37" s="1"/>
  <c r="T602" i="37"/>
  <c r="N602" i="37"/>
  <c r="T601" i="37"/>
  <c r="N601" i="37"/>
  <c r="S601" i="37" s="1"/>
  <c r="T600" i="37"/>
  <c r="N600" i="37"/>
  <c r="P600" i="37" s="1"/>
  <c r="R600" i="37" s="1"/>
  <c r="T599" i="37"/>
  <c r="N599" i="37"/>
  <c r="S599" i="37" s="1"/>
  <c r="T598" i="37"/>
  <c r="N598" i="37"/>
  <c r="T597" i="37"/>
  <c r="N597" i="37"/>
  <c r="S597" i="37" s="1"/>
  <c r="T596" i="37"/>
  <c r="N596" i="37"/>
  <c r="T595" i="37"/>
  <c r="N595" i="37"/>
  <c r="S595" i="37" s="1"/>
  <c r="T594" i="37"/>
  <c r="N594" i="37"/>
  <c r="T593" i="37"/>
  <c r="N593" i="37"/>
  <c r="T592" i="37"/>
  <c r="N592" i="37"/>
  <c r="P592" i="37" s="1"/>
  <c r="R592" i="37" s="1"/>
  <c r="T591" i="37"/>
  <c r="N591" i="37"/>
  <c r="S591" i="37" s="1"/>
  <c r="T590" i="37"/>
  <c r="N590" i="37"/>
  <c r="T589" i="37"/>
  <c r="N589" i="37"/>
  <c r="S589" i="37" s="1"/>
  <c r="T588" i="37"/>
  <c r="N588" i="37"/>
  <c r="S588" i="37" s="1"/>
  <c r="T587" i="37"/>
  <c r="N587" i="37"/>
  <c r="S587" i="37" s="1"/>
  <c r="T586" i="37"/>
  <c r="N586" i="37"/>
  <c r="T585" i="37"/>
  <c r="N585" i="37"/>
  <c r="T584" i="37"/>
  <c r="N584" i="37"/>
  <c r="T583" i="37"/>
  <c r="N583" i="37"/>
  <c r="S583" i="37" s="1"/>
  <c r="T582" i="37"/>
  <c r="N582" i="37"/>
  <c r="T581" i="37"/>
  <c r="N581" i="37"/>
  <c r="T580" i="37"/>
  <c r="N580" i="37"/>
  <c r="S580" i="37" s="1"/>
  <c r="T579" i="37"/>
  <c r="N579" i="37"/>
  <c r="P579" i="37" s="1"/>
  <c r="R579" i="37" s="1"/>
  <c r="T578" i="37"/>
  <c r="N578" i="37"/>
  <c r="T577" i="37"/>
  <c r="N577" i="37"/>
  <c r="S577" i="37" s="1"/>
  <c r="T576" i="37"/>
  <c r="N576" i="37"/>
  <c r="P576" i="37" s="1"/>
  <c r="R576" i="37" s="1"/>
  <c r="T575" i="37"/>
  <c r="N575" i="37"/>
  <c r="T574" i="37"/>
  <c r="N574" i="37"/>
  <c r="P574" i="37" s="1"/>
  <c r="R574" i="37" s="1"/>
  <c r="T573" i="37"/>
  <c r="N573" i="37"/>
  <c r="T572" i="37"/>
  <c r="N572" i="37"/>
  <c r="S572" i="37" s="1"/>
  <c r="T571" i="37"/>
  <c r="N571" i="37"/>
  <c r="T570" i="37"/>
  <c r="N570" i="37"/>
  <c r="S570" i="37" s="1"/>
  <c r="T569" i="37"/>
  <c r="N569" i="37"/>
  <c r="T568" i="37"/>
  <c r="N568" i="37"/>
  <c r="S568" i="37" s="1"/>
  <c r="T567" i="37"/>
  <c r="N567" i="37"/>
  <c r="T566" i="37"/>
  <c r="N566" i="37"/>
  <c r="P566" i="37" s="1"/>
  <c r="R566" i="37" s="1"/>
  <c r="T565" i="37"/>
  <c r="N565" i="37"/>
  <c r="T564" i="37"/>
  <c r="N564" i="37"/>
  <c r="S564" i="37" s="1"/>
  <c r="T563" i="37"/>
  <c r="N563" i="37"/>
  <c r="T562" i="37"/>
  <c r="N562" i="37"/>
  <c r="S562" i="37" s="1"/>
  <c r="T561" i="37"/>
  <c r="N561" i="37"/>
  <c r="T560" i="37"/>
  <c r="N560" i="37"/>
  <c r="S560" i="37" s="1"/>
  <c r="T559" i="37"/>
  <c r="N559" i="37"/>
  <c r="S559" i="37" s="1"/>
  <c r="T558" i="37"/>
  <c r="N558" i="37"/>
  <c r="P558" i="37" s="1"/>
  <c r="R558" i="37" s="1"/>
  <c r="T557" i="37"/>
  <c r="N557" i="37"/>
  <c r="T556" i="37"/>
  <c r="N556" i="37"/>
  <c r="S556" i="37" s="1"/>
  <c r="T555" i="37"/>
  <c r="N555" i="37"/>
  <c r="T554" i="37"/>
  <c r="N554" i="37"/>
  <c r="S554" i="37" s="1"/>
  <c r="T553" i="37"/>
  <c r="N553" i="37"/>
  <c r="T552" i="37"/>
  <c r="N552" i="37"/>
  <c r="S552" i="37" s="1"/>
  <c r="T551" i="37"/>
  <c r="N551" i="37"/>
  <c r="T550" i="37"/>
  <c r="N550" i="37"/>
  <c r="P550" i="37" s="1"/>
  <c r="R550" i="37" s="1"/>
  <c r="T549" i="37"/>
  <c r="N549" i="37"/>
  <c r="T548" i="37"/>
  <c r="N548" i="37"/>
  <c r="S548" i="37" s="1"/>
  <c r="T547" i="37"/>
  <c r="N547" i="37"/>
  <c r="T546" i="37"/>
  <c r="N546" i="37"/>
  <c r="S546" i="37" s="1"/>
  <c r="T545" i="37"/>
  <c r="N545" i="37"/>
  <c r="T544" i="37"/>
  <c r="N544" i="37"/>
  <c r="S544" i="37" s="1"/>
  <c r="T543" i="37"/>
  <c r="N543" i="37"/>
  <c r="T542" i="37"/>
  <c r="N542" i="37"/>
  <c r="P542" i="37" s="1"/>
  <c r="R542" i="37" s="1"/>
  <c r="T541" i="37"/>
  <c r="N541" i="37"/>
  <c r="T540" i="37"/>
  <c r="N540" i="37"/>
  <c r="S540" i="37" s="1"/>
  <c r="T539" i="37"/>
  <c r="N539" i="37"/>
  <c r="T538" i="37"/>
  <c r="N538" i="37"/>
  <c r="S538" i="37" s="1"/>
  <c r="T537" i="37"/>
  <c r="N537" i="37"/>
  <c r="T536" i="37"/>
  <c r="N536" i="37"/>
  <c r="S536" i="37" s="1"/>
  <c r="T535" i="37"/>
  <c r="N535" i="37"/>
  <c r="T534" i="37"/>
  <c r="N534" i="37"/>
  <c r="P534" i="37" s="1"/>
  <c r="R534" i="37" s="1"/>
  <c r="T533" i="37"/>
  <c r="N533" i="37"/>
  <c r="T532" i="37"/>
  <c r="N532" i="37"/>
  <c r="S532" i="37" s="1"/>
  <c r="T531" i="37"/>
  <c r="N531" i="37"/>
  <c r="T530" i="37"/>
  <c r="N530" i="37"/>
  <c r="S530" i="37" s="1"/>
  <c r="T529" i="37"/>
  <c r="N529" i="37"/>
  <c r="T528" i="37"/>
  <c r="N528" i="37"/>
  <c r="S528" i="37" s="1"/>
  <c r="T527" i="37"/>
  <c r="N527" i="37"/>
  <c r="T526" i="37"/>
  <c r="N526" i="37"/>
  <c r="P526" i="37" s="1"/>
  <c r="R526" i="37" s="1"/>
  <c r="T525" i="37"/>
  <c r="N525" i="37"/>
  <c r="T524" i="37"/>
  <c r="N524" i="37"/>
  <c r="T523" i="37"/>
  <c r="N523" i="37"/>
  <c r="S523" i="37" s="1"/>
  <c r="T522" i="37"/>
  <c r="N522" i="37"/>
  <c r="T521" i="37"/>
  <c r="N521" i="37"/>
  <c r="S521" i="37" s="1"/>
  <c r="T520" i="37"/>
  <c r="N520" i="37"/>
  <c r="S520" i="37" s="1"/>
  <c r="T519" i="37"/>
  <c r="N519" i="37"/>
  <c r="T518" i="37"/>
  <c r="N518" i="37"/>
  <c r="P518" i="37" s="1"/>
  <c r="R518" i="37" s="1"/>
  <c r="T517" i="37"/>
  <c r="N517" i="37"/>
  <c r="T516" i="37"/>
  <c r="N516" i="37"/>
  <c r="T515" i="37"/>
  <c r="N515" i="37"/>
  <c r="T514" i="37"/>
  <c r="N514" i="37"/>
  <c r="P514" i="37" s="1"/>
  <c r="R514" i="37" s="1"/>
  <c r="T513" i="37"/>
  <c r="N513" i="37"/>
  <c r="T512" i="37"/>
  <c r="N512" i="37"/>
  <c r="S512" i="37" s="1"/>
  <c r="T511" i="37"/>
  <c r="N511" i="37"/>
  <c r="P511" i="37" s="1"/>
  <c r="R511" i="37" s="1"/>
  <c r="T510" i="37"/>
  <c r="N510" i="37"/>
  <c r="P510" i="37" s="1"/>
  <c r="R510" i="37" s="1"/>
  <c r="T509" i="37"/>
  <c r="N509" i="37"/>
  <c r="S509" i="37" s="1"/>
  <c r="T508" i="37"/>
  <c r="N508" i="37"/>
  <c r="S508" i="37" s="1"/>
  <c r="T507" i="37"/>
  <c r="N507" i="37"/>
  <c r="T506" i="37"/>
  <c r="N506" i="37"/>
  <c r="T505" i="37"/>
  <c r="N505" i="37"/>
  <c r="T504" i="37"/>
  <c r="N504" i="37"/>
  <c r="S504" i="37" s="1"/>
  <c r="T503" i="37"/>
  <c r="N503" i="37"/>
  <c r="T502" i="37"/>
  <c r="N502" i="37"/>
  <c r="P502" i="37" s="1"/>
  <c r="R502" i="37" s="1"/>
  <c r="T501" i="37"/>
  <c r="N501" i="37"/>
  <c r="T500" i="37"/>
  <c r="N500" i="37"/>
  <c r="S500" i="37" s="1"/>
  <c r="T499" i="37"/>
  <c r="N499" i="37"/>
  <c r="T498" i="37"/>
  <c r="N498" i="37"/>
  <c r="T497" i="37"/>
  <c r="N497" i="37"/>
  <c r="T496" i="37"/>
  <c r="N496" i="37"/>
  <c r="S496" i="37" s="1"/>
  <c r="T495" i="37"/>
  <c r="N495" i="37"/>
  <c r="T494" i="37"/>
  <c r="N494" i="37"/>
  <c r="P494" i="37" s="1"/>
  <c r="R494" i="37" s="1"/>
  <c r="T493" i="37"/>
  <c r="N493" i="37"/>
  <c r="T492" i="37"/>
  <c r="N492" i="37"/>
  <c r="S492" i="37" s="1"/>
  <c r="T491" i="37"/>
  <c r="N491" i="37"/>
  <c r="T490" i="37"/>
  <c r="N490" i="37"/>
  <c r="T489" i="37"/>
  <c r="N489" i="37"/>
  <c r="T488" i="37"/>
  <c r="N488" i="37"/>
  <c r="S488" i="37" s="1"/>
  <c r="T487" i="37"/>
  <c r="N487" i="37"/>
  <c r="T486" i="37"/>
  <c r="N486" i="37"/>
  <c r="P486" i="37" s="1"/>
  <c r="R486" i="37" s="1"/>
  <c r="T485" i="37"/>
  <c r="N485" i="37"/>
  <c r="T484" i="37"/>
  <c r="N484" i="37"/>
  <c r="S484" i="37" s="1"/>
  <c r="T483" i="37"/>
  <c r="N483" i="37"/>
  <c r="T482" i="37"/>
  <c r="N482" i="37"/>
  <c r="S482" i="37" s="1"/>
  <c r="T481" i="37"/>
  <c r="N481" i="37"/>
  <c r="T480" i="37"/>
  <c r="N480" i="37"/>
  <c r="S480" i="37" s="1"/>
  <c r="T479" i="37"/>
  <c r="N479" i="37"/>
  <c r="T478" i="37"/>
  <c r="N478" i="37"/>
  <c r="P478" i="37" s="1"/>
  <c r="R478" i="37" s="1"/>
  <c r="T477" i="37"/>
  <c r="N477" i="37"/>
  <c r="T476" i="37"/>
  <c r="N476" i="37"/>
  <c r="S476" i="37" s="1"/>
  <c r="T475" i="37"/>
  <c r="N475" i="37"/>
  <c r="T474" i="37"/>
  <c r="N474" i="37"/>
  <c r="T473" i="37"/>
  <c r="N473" i="37"/>
  <c r="T472" i="37"/>
  <c r="N472" i="37"/>
  <c r="S472" i="37" s="1"/>
  <c r="T471" i="37"/>
  <c r="N471" i="37"/>
  <c r="T470" i="37"/>
  <c r="N470" i="37"/>
  <c r="P470" i="37" s="1"/>
  <c r="R470" i="37" s="1"/>
  <c r="T469" i="37"/>
  <c r="N469" i="37"/>
  <c r="T468" i="37"/>
  <c r="N468" i="37"/>
  <c r="S468" i="37" s="1"/>
  <c r="T467" i="37"/>
  <c r="N467" i="37"/>
  <c r="T466" i="37"/>
  <c r="N466" i="37"/>
  <c r="T465" i="37"/>
  <c r="N465" i="37"/>
  <c r="T464" i="37"/>
  <c r="N464" i="37"/>
  <c r="S464" i="37" s="1"/>
  <c r="T463" i="37"/>
  <c r="N463" i="37"/>
  <c r="T462" i="37"/>
  <c r="N462" i="37"/>
  <c r="P462" i="37" s="1"/>
  <c r="R462" i="37" s="1"/>
  <c r="T461" i="37"/>
  <c r="N461" i="37"/>
  <c r="S461" i="37" s="1"/>
  <c r="T460" i="37"/>
  <c r="N460" i="37"/>
  <c r="S460" i="37" s="1"/>
  <c r="T459" i="37"/>
  <c r="N459" i="37"/>
  <c r="T458" i="37"/>
  <c r="N458" i="37"/>
  <c r="T457" i="37"/>
  <c r="N457" i="37"/>
  <c r="S457" i="37" s="1"/>
  <c r="T456" i="37"/>
  <c r="N456" i="37"/>
  <c r="S456" i="37" s="1"/>
  <c r="T455" i="37"/>
  <c r="N455" i="37"/>
  <c r="T454" i="37"/>
  <c r="N454" i="37"/>
  <c r="P454" i="37" s="1"/>
  <c r="R454" i="37" s="1"/>
  <c r="T453" i="37"/>
  <c r="N453" i="37"/>
  <c r="T452" i="37"/>
  <c r="N452" i="37"/>
  <c r="S452" i="37" s="1"/>
  <c r="T451" i="37"/>
  <c r="N451" i="37"/>
  <c r="S451" i="37" s="1"/>
  <c r="T450" i="37"/>
  <c r="N450" i="37"/>
  <c r="T449" i="37"/>
  <c r="N449" i="37"/>
  <c r="S449" i="37" s="1"/>
  <c r="T448" i="37"/>
  <c r="N448" i="37"/>
  <c r="S448" i="37" s="1"/>
  <c r="T447" i="37"/>
  <c r="N447" i="37"/>
  <c r="T446" i="37"/>
  <c r="N446" i="37"/>
  <c r="P446" i="37" s="1"/>
  <c r="R446" i="37" s="1"/>
  <c r="T445" i="37"/>
  <c r="N445" i="37"/>
  <c r="T444" i="37"/>
  <c r="N444" i="37"/>
  <c r="S444" i="37" s="1"/>
  <c r="T443" i="37"/>
  <c r="N443" i="37"/>
  <c r="S443" i="37" s="1"/>
  <c r="T442" i="37"/>
  <c r="N442" i="37"/>
  <c r="T441" i="37"/>
  <c r="N441" i="37"/>
  <c r="S441" i="37" s="1"/>
  <c r="T440" i="37"/>
  <c r="N440" i="37"/>
  <c r="S440" i="37" s="1"/>
  <c r="T439" i="37"/>
  <c r="N439" i="37"/>
  <c r="T438" i="37"/>
  <c r="N438" i="37"/>
  <c r="P438" i="37" s="1"/>
  <c r="R438" i="37" s="1"/>
  <c r="T437" i="37"/>
  <c r="N437" i="37"/>
  <c r="T436" i="37"/>
  <c r="N436" i="37"/>
  <c r="S436" i="37" s="1"/>
  <c r="T435" i="37"/>
  <c r="N435" i="37"/>
  <c r="S435" i="37" s="1"/>
  <c r="T434" i="37"/>
  <c r="N434" i="37"/>
  <c r="T433" i="37"/>
  <c r="N433" i="37"/>
  <c r="T432" i="37"/>
  <c r="N432" i="37"/>
  <c r="S432" i="37" s="1"/>
  <c r="T431" i="37"/>
  <c r="N431" i="37"/>
  <c r="T430" i="37"/>
  <c r="N430" i="37"/>
  <c r="P430" i="37" s="1"/>
  <c r="R430" i="37" s="1"/>
  <c r="T429" i="37"/>
  <c r="N429" i="37"/>
  <c r="T428" i="37"/>
  <c r="N428" i="37"/>
  <c r="S428" i="37" s="1"/>
  <c r="T427" i="37"/>
  <c r="N427" i="37"/>
  <c r="T426" i="37"/>
  <c r="N426" i="37"/>
  <c r="T425" i="37"/>
  <c r="N425" i="37"/>
  <c r="T424" i="37"/>
  <c r="N424" i="37"/>
  <c r="S424" i="37" s="1"/>
  <c r="T423" i="37"/>
  <c r="N423" i="37"/>
  <c r="T422" i="37"/>
  <c r="N422" i="37"/>
  <c r="T421" i="37"/>
  <c r="N421" i="37"/>
  <c r="S421" i="37" s="1"/>
  <c r="T420" i="37"/>
  <c r="N420" i="37"/>
  <c r="S420" i="37" s="1"/>
  <c r="T419" i="37"/>
  <c r="N419" i="37"/>
  <c r="T418" i="37"/>
  <c r="N418" i="37"/>
  <c r="T417" i="37"/>
  <c r="N417" i="37"/>
  <c r="T416" i="37"/>
  <c r="N416" i="37"/>
  <c r="S416" i="37" s="1"/>
  <c r="T415" i="37"/>
  <c r="N415" i="37"/>
  <c r="T414" i="37"/>
  <c r="N414" i="37"/>
  <c r="T413" i="37"/>
  <c r="N413" i="37"/>
  <c r="S413" i="37" s="1"/>
  <c r="T412" i="37"/>
  <c r="N412" i="37"/>
  <c r="S412" i="37" s="1"/>
  <c r="T411" i="37"/>
  <c r="N411" i="37"/>
  <c r="S411" i="37" s="1"/>
  <c r="T410" i="37"/>
  <c r="N410" i="37"/>
  <c r="T409" i="37"/>
  <c r="N409" i="37"/>
  <c r="T408" i="37"/>
  <c r="N408" i="37"/>
  <c r="S408" i="37" s="1"/>
  <c r="T407" i="37"/>
  <c r="N407" i="37"/>
  <c r="T406" i="37"/>
  <c r="N406" i="37"/>
  <c r="T405" i="37"/>
  <c r="N405" i="37"/>
  <c r="P405" i="37" s="1"/>
  <c r="R405" i="37" s="1"/>
  <c r="T404" i="37"/>
  <c r="N404" i="37"/>
  <c r="S404" i="37" s="1"/>
  <c r="T403" i="37"/>
  <c r="N403" i="37"/>
  <c r="S403" i="37" s="1"/>
  <c r="T402" i="37"/>
  <c r="N402" i="37"/>
  <c r="T401" i="37"/>
  <c r="N401" i="37"/>
  <c r="T400" i="37"/>
  <c r="N400" i="37"/>
  <c r="S400" i="37" s="1"/>
  <c r="T399" i="37"/>
  <c r="N399" i="37"/>
  <c r="P399" i="37" s="1"/>
  <c r="R399" i="37" s="1"/>
  <c r="T398" i="37"/>
  <c r="N398" i="37"/>
  <c r="T397" i="37"/>
  <c r="N397" i="37"/>
  <c r="T396" i="37"/>
  <c r="N396" i="37"/>
  <c r="S396" i="37" s="1"/>
  <c r="T395" i="37"/>
  <c r="N395" i="37"/>
  <c r="T394" i="37"/>
  <c r="N394" i="37"/>
  <c r="T393" i="37"/>
  <c r="N393" i="37"/>
  <c r="T392" i="37"/>
  <c r="N392" i="37"/>
  <c r="S392" i="37" s="1"/>
  <c r="T391" i="37"/>
  <c r="N391" i="37"/>
  <c r="T390" i="37"/>
  <c r="N390" i="37"/>
  <c r="T389" i="37"/>
  <c r="N389" i="37"/>
  <c r="T388" i="37"/>
  <c r="N388" i="37"/>
  <c r="S388" i="37" s="1"/>
  <c r="T387" i="37"/>
  <c r="N387" i="37"/>
  <c r="S387" i="37" s="1"/>
  <c r="T386" i="37"/>
  <c r="N386" i="37"/>
  <c r="T385" i="37"/>
  <c r="N385" i="37"/>
  <c r="T384" i="37"/>
  <c r="N384" i="37"/>
  <c r="S384" i="37" s="1"/>
  <c r="T383" i="37"/>
  <c r="N383" i="37"/>
  <c r="S383" i="37" s="1"/>
  <c r="T382" i="37"/>
  <c r="N382" i="37"/>
  <c r="T381" i="37"/>
  <c r="N381" i="37"/>
  <c r="T380" i="37"/>
  <c r="N380" i="37"/>
  <c r="S380" i="37" s="1"/>
  <c r="T379" i="37"/>
  <c r="N379" i="37"/>
  <c r="T378" i="37"/>
  <c r="N378" i="37"/>
  <c r="T377" i="37"/>
  <c r="N377" i="37"/>
  <c r="S377" i="37" s="1"/>
  <c r="T376" i="37"/>
  <c r="N376" i="37"/>
  <c r="S376" i="37" s="1"/>
  <c r="T375" i="37"/>
  <c r="N375" i="37"/>
  <c r="T374" i="37"/>
  <c r="N374" i="37"/>
  <c r="T373" i="37"/>
  <c r="N373" i="37"/>
  <c r="T372" i="37"/>
  <c r="N372" i="37"/>
  <c r="S372" i="37" s="1"/>
  <c r="T371" i="37"/>
  <c r="N371" i="37"/>
  <c r="T370" i="37"/>
  <c r="N370" i="37"/>
  <c r="T369" i="37"/>
  <c r="N369" i="37"/>
  <c r="T368" i="37"/>
  <c r="N368" i="37"/>
  <c r="T367" i="37"/>
  <c r="N367" i="37"/>
  <c r="S367" i="37" s="1"/>
  <c r="T366" i="37"/>
  <c r="N366" i="37"/>
  <c r="T365" i="37"/>
  <c r="N365" i="37"/>
  <c r="T364" i="37"/>
  <c r="N364" i="37"/>
  <c r="T363" i="37"/>
  <c r="N363" i="37"/>
  <c r="S363" i="37" s="1"/>
  <c r="T362" i="37"/>
  <c r="N362" i="37"/>
  <c r="T361" i="37"/>
  <c r="N361" i="37"/>
  <c r="T360" i="37"/>
  <c r="N360" i="37"/>
  <c r="T359" i="37"/>
  <c r="N359" i="37"/>
  <c r="T358" i="37"/>
  <c r="N358" i="37"/>
  <c r="P358" i="37" s="1"/>
  <c r="R358" i="37" s="1"/>
  <c r="T357" i="37"/>
  <c r="N357" i="37"/>
  <c r="P357" i="37" s="1"/>
  <c r="R357" i="37" s="1"/>
  <c r="T356" i="37"/>
  <c r="N356" i="37"/>
  <c r="T355" i="37"/>
  <c r="N355" i="37"/>
  <c r="T354" i="37"/>
  <c r="N354" i="37"/>
  <c r="P354" i="37" s="1"/>
  <c r="R354" i="37" s="1"/>
  <c r="T353" i="37"/>
  <c r="N353" i="37"/>
  <c r="T352" i="37"/>
  <c r="N352" i="37"/>
  <c r="S352" i="37" s="1"/>
  <c r="T351" i="37"/>
  <c r="N351" i="37"/>
  <c r="T350" i="37"/>
  <c r="N350" i="37"/>
  <c r="P350" i="37" s="1"/>
  <c r="R350" i="37" s="1"/>
  <c r="T349" i="37"/>
  <c r="N349" i="37"/>
  <c r="P349" i="37" s="1"/>
  <c r="R349" i="37" s="1"/>
  <c r="T348" i="37"/>
  <c r="N348" i="37"/>
  <c r="S348" i="37" s="1"/>
  <c r="T347" i="37"/>
  <c r="N347" i="37"/>
  <c r="S347" i="37" s="1"/>
  <c r="T346" i="37"/>
  <c r="N346" i="37"/>
  <c r="T345" i="37"/>
  <c r="N345" i="37"/>
  <c r="P345" i="37" s="1"/>
  <c r="R345" i="37" s="1"/>
  <c r="T344" i="37"/>
  <c r="N344" i="37"/>
  <c r="S344" i="37" s="1"/>
  <c r="T343" i="37"/>
  <c r="N343" i="37"/>
  <c r="P343" i="37" s="1"/>
  <c r="R343" i="37" s="1"/>
  <c r="T342" i="37"/>
  <c r="N342" i="37"/>
  <c r="T341" i="37"/>
  <c r="N341" i="37"/>
  <c r="P341" i="37" s="1"/>
  <c r="R341" i="37" s="1"/>
  <c r="T340" i="37"/>
  <c r="N340" i="37"/>
  <c r="T339" i="37"/>
  <c r="N339" i="37"/>
  <c r="S339" i="37" s="1"/>
  <c r="T338" i="37"/>
  <c r="N338" i="37"/>
  <c r="S338" i="37" s="1"/>
  <c r="T337" i="37"/>
  <c r="N337" i="37"/>
  <c r="T336" i="37"/>
  <c r="N336" i="37"/>
  <c r="S336" i="37" s="1"/>
  <c r="T335" i="37"/>
  <c r="N335" i="37"/>
  <c r="P335" i="37" s="1"/>
  <c r="R335" i="37" s="1"/>
  <c r="T334" i="37"/>
  <c r="N334" i="37"/>
  <c r="T333" i="37"/>
  <c r="N333" i="37"/>
  <c r="P333" i="37" s="1"/>
  <c r="R333" i="37" s="1"/>
  <c r="T332" i="37"/>
  <c r="N332" i="37"/>
  <c r="T331" i="37"/>
  <c r="N331" i="37"/>
  <c r="S331" i="37" s="1"/>
  <c r="T330" i="37"/>
  <c r="N330" i="37"/>
  <c r="T329" i="37"/>
  <c r="N329" i="37"/>
  <c r="P329" i="37" s="1"/>
  <c r="R329" i="37" s="1"/>
  <c r="T328" i="37"/>
  <c r="N328" i="37"/>
  <c r="S328" i="37" s="1"/>
  <c r="T327" i="37"/>
  <c r="N327" i="37"/>
  <c r="P327" i="37" s="1"/>
  <c r="R327" i="37" s="1"/>
  <c r="T326" i="37"/>
  <c r="N326" i="37"/>
  <c r="T325" i="37"/>
  <c r="N325" i="37"/>
  <c r="P325" i="37" s="1"/>
  <c r="R325" i="37" s="1"/>
  <c r="T324" i="37"/>
  <c r="N324" i="37"/>
  <c r="P324" i="37" s="1"/>
  <c r="R324" i="37" s="1"/>
  <c r="T323" i="37"/>
  <c r="N323" i="37"/>
  <c r="S323" i="37" s="1"/>
  <c r="T322" i="37"/>
  <c r="N322" i="37"/>
  <c r="S322" i="37" s="1"/>
  <c r="T321" i="37"/>
  <c r="N321" i="37"/>
  <c r="T320" i="37"/>
  <c r="N320" i="37"/>
  <c r="S320" i="37" s="1"/>
  <c r="T319" i="37"/>
  <c r="N319" i="37"/>
  <c r="S319" i="37" s="1"/>
  <c r="T318" i="37"/>
  <c r="N318" i="37"/>
  <c r="T317" i="37"/>
  <c r="N317" i="37"/>
  <c r="S317" i="37" s="1"/>
  <c r="T316" i="37"/>
  <c r="N316" i="37"/>
  <c r="T315" i="37"/>
  <c r="N315" i="37"/>
  <c r="S315" i="37" s="1"/>
  <c r="T314" i="37"/>
  <c r="N314" i="37"/>
  <c r="S314" i="37" s="1"/>
  <c r="T313" i="37"/>
  <c r="N313" i="37"/>
  <c r="P313" i="37" s="1"/>
  <c r="R313" i="37" s="1"/>
  <c r="T312" i="37"/>
  <c r="N312" i="37"/>
  <c r="S312" i="37" s="1"/>
  <c r="T311" i="37"/>
  <c r="N311" i="37"/>
  <c r="T310" i="37"/>
  <c r="N310" i="37"/>
  <c r="S310" i="37" s="1"/>
  <c r="T309" i="37"/>
  <c r="N309" i="37"/>
  <c r="T308" i="37"/>
  <c r="N308" i="37"/>
  <c r="P308" i="37" s="1"/>
  <c r="R308" i="37" s="1"/>
  <c r="T307" i="37"/>
  <c r="N307" i="37"/>
  <c r="S307" i="37" s="1"/>
  <c r="T306" i="37"/>
  <c r="N306" i="37"/>
  <c r="S306" i="37" s="1"/>
  <c r="T305" i="37"/>
  <c r="N305" i="37"/>
  <c r="T304" i="37"/>
  <c r="N304" i="37"/>
  <c r="S304" i="37" s="1"/>
  <c r="T303" i="37"/>
  <c r="N303" i="37"/>
  <c r="S303" i="37" s="1"/>
  <c r="T302" i="37"/>
  <c r="N302" i="37"/>
  <c r="S302" i="37" s="1"/>
  <c r="T301" i="37"/>
  <c r="N301" i="37"/>
  <c r="T300" i="37"/>
  <c r="N300" i="37"/>
  <c r="P300" i="37" s="1"/>
  <c r="R300" i="37" s="1"/>
  <c r="T299" i="37"/>
  <c r="N299" i="37"/>
  <c r="S299" i="37" s="1"/>
  <c r="T298" i="37"/>
  <c r="N298" i="37"/>
  <c r="T297" i="37"/>
  <c r="N297" i="37"/>
  <c r="T296" i="37"/>
  <c r="N296" i="37"/>
  <c r="S296" i="37" s="1"/>
  <c r="T295" i="37"/>
  <c r="N295" i="37"/>
  <c r="S295" i="37" s="1"/>
  <c r="T294" i="37"/>
  <c r="N294" i="37"/>
  <c r="S294" i="37" s="1"/>
  <c r="T293" i="37"/>
  <c r="N293" i="37"/>
  <c r="T292" i="37"/>
  <c r="N292" i="37"/>
  <c r="T291" i="37"/>
  <c r="N291" i="37"/>
  <c r="S291" i="37" s="1"/>
  <c r="T290" i="37"/>
  <c r="N290" i="37"/>
  <c r="S290" i="37" s="1"/>
  <c r="T289" i="37"/>
  <c r="N289" i="37"/>
  <c r="P289" i="37" s="1"/>
  <c r="R289" i="37" s="1"/>
  <c r="T288" i="37"/>
  <c r="N288" i="37"/>
  <c r="S288" i="37" s="1"/>
  <c r="T287" i="37"/>
  <c r="N287" i="37"/>
  <c r="T286" i="37"/>
  <c r="N286" i="37"/>
  <c r="T285" i="37"/>
  <c r="N285" i="37"/>
  <c r="P285" i="37" s="1"/>
  <c r="R285" i="37" s="1"/>
  <c r="T284" i="37"/>
  <c r="N284" i="37"/>
  <c r="T283" i="37"/>
  <c r="N283" i="37"/>
  <c r="S283" i="37" s="1"/>
  <c r="T282" i="37"/>
  <c r="N282" i="37"/>
  <c r="P282" i="37" s="1"/>
  <c r="R282" i="37" s="1"/>
  <c r="T281" i="37"/>
  <c r="N281" i="37"/>
  <c r="T280" i="37"/>
  <c r="N280" i="37"/>
  <c r="S280" i="37" s="1"/>
  <c r="T279" i="37"/>
  <c r="N279" i="37"/>
  <c r="S279" i="37" s="1"/>
  <c r="T278" i="37"/>
  <c r="N278" i="37"/>
  <c r="T277" i="37"/>
  <c r="N277" i="37"/>
  <c r="T276" i="37"/>
  <c r="N276" i="37"/>
  <c r="T275" i="37"/>
  <c r="N275" i="37"/>
  <c r="S275" i="37" s="1"/>
  <c r="T274" i="37"/>
  <c r="N274" i="37"/>
  <c r="S274" i="37" s="1"/>
  <c r="T273" i="37"/>
  <c r="N273" i="37"/>
  <c r="P273" i="37" s="1"/>
  <c r="R273" i="37" s="1"/>
  <c r="T272" i="37"/>
  <c r="N272" i="37"/>
  <c r="S272" i="37" s="1"/>
  <c r="T271" i="37"/>
  <c r="N271" i="37"/>
  <c r="S271" i="37" s="1"/>
  <c r="T270" i="37"/>
  <c r="N270" i="37"/>
  <c r="T269" i="37"/>
  <c r="N269" i="37"/>
  <c r="P269" i="37" s="1"/>
  <c r="R269" i="37" s="1"/>
  <c r="T268" i="37"/>
  <c r="N268" i="37"/>
  <c r="T267" i="37"/>
  <c r="N267" i="37"/>
  <c r="S267" i="37" s="1"/>
  <c r="T266" i="37"/>
  <c r="N266" i="37"/>
  <c r="T265" i="37"/>
  <c r="N265" i="37"/>
  <c r="P265" i="37" s="1"/>
  <c r="R265" i="37" s="1"/>
  <c r="T264" i="37"/>
  <c r="N264" i="37"/>
  <c r="T263" i="37"/>
  <c r="N263" i="37"/>
  <c r="S263" i="37" s="1"/>
  <c r="T262" i="37"/>
  <c r="N262" i="37"/>
  <c r="T261" i="37"/>
  <c r="N261" i="37"/>
  <c r="P261" i="37" s="1"/>
  <c r="R261" i="37" s="1"/>
  <c r="T260" i="37"/>
  <c r="N260" i="37"/>
  <c r="T259" i="37"/>
  <c r="N259" i="37"/>
  <c r="S259" i="37" s="1"/>
  <c r="T258" i="37"/>
  <c r="N258" i="37"/>
  <c r="S258" i="37" s="1"/>
  <c r="T257" i="37"/>
  <c r="N257" i="37"/>
  <c r="S257" i="37" s="1"/>
  <c r="T256" i="37"/>
  <c r="N256" i="37"/>
  <c r="S256" i="37" s="1"/>
  <c r="T255" i="37"/>
  <c r="N255" i="37"/>
  <c r="T254" i="37"/>
  <c r="N254" i="37"/>
  <c r="T253" i="37"/>
  <c r="N253" i="37"/>
  <c r="P253" i="37" s="1"/>
  <c r="R253" i="37" s="1"/>
  <c r="T252" i="37"/>
  <c r="N252" i="37"/>
  <c r="T251" i="37"/>
  <c r="N251" i="37"/>
  <c r="S251" i="37" s="1"/>
  <c r="T250" i="37"/>
  <c r="N250" i="37"/>
  <c r="S250" i="37" s="1"/>
  <c r="T249" i="37"/>
  <c r="N249" i="37"/>
  <c r="S249" i="37" s="1"/>
  <c r="T248" i="37"/>
  <c r="N248" i="37"/>
  <c r="S248" i="37" s="1"/>
  <c r="T247" i="37"/>
  <c r="N247" i="37"/>
  <c r="T246" i="37"/>
  <c r="N246" i="37"/>
  <c r="T245" i="37"/>
  <c r="N245" i="37"/>
  <c r="P245" i="37" s="1"/>
  <c r="R245" i="37" s="1"/>
  <c r="T244" i="37"/>
  <c r="N244" i="37"/>
  <c r="T243" i="37"/>
  <c r="N243" i="37"/>
  <c r="S243" i="37" s="1"/>
  <c r="T242" i="37"/>
  <c r="N242" i="37"/>
  <c r="S242" i="37" s="1"/>
  <c r="T241" i="37"/>
  <c r="N241" i="37"/>
  <c r="S241" i="37" s="1"/>
  <c r="T240" i="37"/>
  <c r="N240" i="37"/>
  <c r="S240" i="37" s="1"/>
  <c r="T239" i="37"/>
  <c r="N239" i="37"/>
  <c r="T238" i="37"/>
  <c r="N238" i="37"/>
  <c r="T237" i="37"/>
  <c r="N237" i="37"/>
  <c r="P237" i="37" s="1"/>
  <c r="R237" i="37" s="1"/>
  <c r="T236" i="37"/>
  <c r="N236" i="37"/>
  <c r="T235" i="37"/>
  <c r="N235" i="37"/>
  <c r="S235" i="37" s="1"/>
  <c r="T234" i="37"/>
  <c r="N234" i="37"/>
  <c r="S234" i="37" s="1"/>
  <c r="T233" i="37"/>
  <c r="N233" i="37"/>
  <c r="S233" i="37" s="1"/>
  <c r="T232" i="37"/>
  <c r="N232" i="37"/>
  <c r="S232" i="37" s="1"/>
  <c r="T231" i="37"/>
  <c r="N231" i="37"/>
  <c r="T230" i="37"/>
  <c r="N230" i="37"/>
  <c r="T229" i="37"/>
  <c r="N229" i="37"/>
  <c r="P229" i="37" s="1"/>
  <c r="R229" i="37" s="1"/>
  <c r="T228" i="37"/>
  <c r="N228" i="37"/>
  <c r="T227" i="37"/>
  <c r="N227" i="37"/>
  <c r="S227" i="37" s="1"/>
  <c r="T226" i="37"/>
  <c r="N226" i="37"/>
  <c r="S226" i="37" s="1"/>
  <c r="T225" i="37"/>
  <c r="N225" i="37"/>
  <c r="S225" i="37" s="1"/>
  <c r="T224" i="37"/>
  <c r="N224" i="37"/>
  <c r="S224" i="37" s="1"/>
  <c r="T223" i="37"/>
  <c r="N223" i="37"/>
  <c r="T222" i="37"/>
  <c r="N222" i="37"/>
  <c r="T221" i="37"/>
  <c r="N221" i="37"/>
  <c r="P221" i="37" s="1"/>
  <c r="R221" i="37" s="1"/>
  <c r="T220" i="37"/>
  <c r="N220" i="37"/>
  <c r="T219" i="37"/>
  <c r="N219" i="37"/>
  <c r="S219" i="37" s="1"/>
  <c r="T218" i="37"/>
  <c r="N218" i="37"/>
  <c r="S218" i="37" s="1"/>
  <c r="T217" i="37"/>
  <c r="N217" i="37"/>
  <c r="S217" i="37" s="1"/>
  <c r="T216" i="37"/>
  <c r="N216" i="37"/>
  <c r="S216" i="37" s="1"/>
  <c r="T215" i="37"/>
  <c r="N215" i="37"/>
  <c r="T214" i="37"/>
  <c r="N214" i="37"/>
  <c r="T213" i="37"/>
  <c r="N213" i="37"/>
  <c r="P213" i="37" s="1"/>
  <c r="R213" i="37" s="1"/>
  <c r="T212" i="37"/>
  <c r="N212" i="37"/>
  <c r="T211" i="37"/>
  <c r="N211" i="37"/>
  <c r="S211" i="37" s="1"/>
  <c r="T210" i="37"/>
  <c r="N210" i="37"/>
  <c r="S210" i="37" s="1"/>
  <c r="T209" i="37"/>
  <c r="N209" i="37"/>
  <c r="S209" i="37" s="1"/>
  <c r="T208" i="37"/>
  <c r="N208" i="37"/>
  <c r="S208" i="37" s="1"/>
  <c r="T207" i="37"/>
  <c r="N207" i="37"/>
  <c r="T206" i="37"/>
  <c r="N206" i="37"/>
  <c r="T205" i="37"/>
  <c r="N205" i="37"/>
  <c r="P205" i="37" s="1"/>
  <c r="R205" i="37" s="1"/>
  <c r="T204" i="37"/>
  <c r="N204" i="37"/>
  <c r="T203" i="37"/>
  <c r="N203" i="37"/>
  <c r="S203" i="37" s="1"/>
  <c r="T202" i="37"/>
  <c r="N202" i="37"/>
  <c r="S202" i="37" s="1"/>
  <c r="T201" i="37"/>
  <c r="N201" i="37"/>
  <c r="S201" i="37" s="1"/>
  <c r="T200" i="37"/>
  <c r="N200" i="37"/>
  <c r="S200" i="37" s="1"/>
  <c r="T199" i="37"/>
  <c r="N199" i="37"/>
  <c r="T198" i="37"/>
  <c r="N198" i="37"/>
  <c r="T197" i="37"/>
  <c r="N197" i="37"/>
  <c r="P197" i="37" s="1"/>
  <c r="R197" i="37" s="1"/>
  <c r="T196" i="37"/>
  <c r="N196" i="37"/>
  <c r="T195" i="37"/>
  <c r="N195" i="37"/>
  <c r="S195" i="37" s="1"/>
  <c r="T194" i="37"/>
  <c r="N194" i="37"/>
  <c r="S194" i="37" s="1"/>
  <c r="T193" i="37"/>
  <c r="N193" i="37"/>
  <c r="S193" i="37" s="1"/>
  <c r="T192" i="37"/>
  <c r="N192" i="37"/>
  <c r="S192" i="37" s="1"/>
  <c r="T191" i="37"/>
  <c r="N191" i="37"/>
  <c r="T190" i="37"/>
  <c r="N190" i="37"/>
  <c r="T189" i="37"/>
  <c r="N189" i="37"/>
  <c r="P189" i="37" s="1"/>
  <c r="R189" i="37" s="1"/>
  <c r="T188" i="37"/>
  <c r="N188" i="37"/>
  <c r="T187" i="37"/>
  <c r="N187" i="37"/>
  <c r="S187" i="37" s="1"/>
  <c r="T186" i="37"/>
  <c r="N186" i="37"/>
  <c r="S186" i="37" s="1"/>
  <c r="T185" i="37"/>
  <c r="N185" i="37"/>
  <c r="S185" i="37" s="1"/>
  <c r="T184" i="37"/>
  <c r="N184" i="37"/>
  <c r="S184" i="37" s="1"/>
  <c r="T183" i="37"/>
  <c r="N183" i="37"/>
  <c r="T182" i="37"/>
  <c r="N182" i="37"/>
  <c r="T181" i="37"/>
  <c r="N181" i="37"/>
  <c r="P181" i="37" s="1"/>
  <c r="R181" i="37" s="1"/>
  <c r="T180" i="37"/>
  <c r="N180" i="37"/>
  <c r="T179" i="37"/>
  <c r="N179" i="37"/>
  <c r="S179" i="37" s="1"/>
  <c r="T178" i="37"/>
  <c r="N178" i="37"/>
  <c r="S178" i="37" s="1"/>
  <c r="T177" i="37"/>
  <c r="N177" i="37"/>
  <c r="S177" i="37" s="1"/>
  <c r="T176" i="37"/>
  <c r="N176" i="37"/>
  <c r="S176" i="37" s="1"/>
  <c r="T175" i="37"/>
  <c r="N175" i="37"/>
  <c r="T174" i="37"/>
  <c r="N174" i="37"/>
  <c r="T173" i="37"/>
  <c r="N173" i="37"/>
  <c r="P173" i="37" s="1"/>
  <c r="R173" i="37" s="1"/>
  <c r="T172" i="37"/>
  <c r="N172" i="37"/>
  <c r="T171" i="37"/>
  <c r="N171" i="37"/>
  <c r="S171" i="37" s="1"/>
  <c r="T170" i="37"/>
  <c r="N170" i="37"/>
  <c r="S170" i="37" s="1"/>
  <c r="T169" i="37"/>
  <c r="N169" i="37"/>
  <c r="S169" i="37" s="1"/>
  <c r="T168" i="37"/>
  <c r="N168" i="37"/>
  <c r="T167" i="37"/>
  <c r="N167" i="37"/>
  <c r="T166" i="37"/>
  <c r="N166" i="37"/>
  <c r="T165" i="37"/>
  <c r="N165" i="37"/>
  <c r="P165" i="37" s="1"/>
  <c r="R165" i="37" s="1"/>
  <c r="T164" i="37"/>
  <c r="N164" i="37"/>
  <c r="T163" i="37"/>
  <c r="N163" i="37"/>
  <c r="S163" i="37" s="1"/>
  <c r="T162" i="37"/>
  <c r="N162" i="37"/>
  <c r="S162" i="37" s="1"/>
  <c r="T161" i="37"/>
  <c r="N161" i="37"/>
  <c r="S161" i="37" s="1"/>
  <c r="T160" i="37"/>
  <c r="N160" i="37"/>
  <c r="T159" i="37"/>
  <c r="N159" i="37"/>
  <c r="T158" i="37"/>
  <c r="N158" i="37"/>
  <c r="T157" i="37"/>
  <c r="N157" i="37"/>
  <c r="P157" i="37" s="1"/>
  <c r="R157" i="37" s="1"/>
  <c r="T156" i="37"/>
  <c r="N156" i="37"/>
  <c r="T155" i="37"/>
  <c r="N155" i="37"/>
  <c r="S155" i="37" s="1"/>
  <c r="T154" i="37"/>
  <c r="N154" i="37"/>
  <c r="S154" i="37" s="1"/>
  <c r="T153" i="37"/>
  <c r="N153" i="37"/>
  <c r="S153" i="37" s="1"/>
  <c r="T152" i="37"/>
  <c r="N152" i="37"/>
  <c r="T151" i="37"/>
  <c r="N151" i="37"/>
  <c r="T150" i="37"/>
  <c r="N150" i="37"/>
  <c r="T149" i="37"/>
  <c r="N149" i="37"/>
  <c r="P149" i="37" s="1"/>
  <c r="R149" i="37" s="1"/>
  <c r="T148" i="37"/>
  <c r="N148" i="37"/>
  <c r="T147" i="37"/>
  <c r="N147" i="37"/>
  <c r="S147" i="37" s="1"/>
  <c r="T146" i="37"/>
  <c r="N146" i="37"/>
  <c r="S146" i="37" s="1"/>
  <c r="T145" i="37"/>
  <c r="N145" i="37"/>
  <c r="S145" i="37" s="1"/>
  <c r="T144" i="37"/>
  <c r="N144" i="37"/>
  <c r="S144" i="37" s="1"/>
  <c r="T143" i="37"/>
  <c r="N143" i="37"/>
  <c r="T142" i="37"/>
  <c r="N142" i="37"/>
  <c r="T141" i="37"/>
  <c r="N141" i="37"/>
  <c r="P141" i="37" s="1"/>
  <c r="R141" i="37" s="1"/>
  <c r="T140" i="37"/>
  <c r="N140" i="37"/>
  <c r="P140" i="37" s="1"/>
  <c r="R140" i="37" s="1"/>
  <c r="T139" i="37"/>
  <c r="N139" i="37"/>
  <c r="T138" i="37"/>
  <c r="N138" i="37"/>
  <c r="S138" i="37" s="1"/>
  <c r="T137" i="37"/>
  <c r="N137" i="37"/>
  <c r="T136" i="37"/>
  <c r="N136" i="37"/>
  <c r="T135" i="37"/>
  <c r="N135" i="37"/>
  <c r="S135" i="37" s="1"/>
  <c r="T134" i="37"/>
  <c r="N134" i="37"/>
  <c r="S134" i="37" s="1"/>
  <c r="T133" i="37"/>
  <c r="N133" i="37"/>
  <c r="P133" i="37" s="1"/>
  <c r="R133" i="37" s="1"/>
  <c r="T132" i="37"/>
  <c r="N132" i="37"/>
  <c r="T131" i="37"/>
  <c r="N131" i="37"/>
  <c r="P131" i="37" s="1"/>
  <c r="R131" i="37" s="1"/>
  <c r="T130" i="37"/>
  <c r="N130" i="37"/>
  <c r="S130" i="37" s="1"/>
  <c r="T129" i="37"/>
  <c r="N129" i="37"/>
  <c r="T128" i="37"/>
  <c r="N128" i="37"/>
  <c r="T127" i="37"/>
  <c r="N127" i="37"/>
  <c r="S127" i="37" s="1"/>
  <c r="T126" i="37"/>
  <c r="N126" i="37"/>
  <c r="T125" i="37"/>
  <c r="N125" i="37"/>
  <c r="S125" i="37" s="1"/>
  <c r="T124" i="37"/>
  <c r="N124" i="37"/>
  <c r="S124" i="37" s="1"/>
  <c r="T123" i="37"/>
  <c r="N123" i="37"/>
  <c r="T122" i="37"/>
  <c r="N122" i="37"/>
  <c r="S122" i="37" s="1"/>
  <c r="T121" i="37"/>
  <c r="N121" i="37"/>
  <c r="S121" i="37" s="1"/>
  <c r="T120" i="37"/>
  <c r="N120" i="37"/>
  <c r="S120" i="37" s="1"/>
  <c r="T119" i="37"/>
  <c r="N119" i="37"/>
  <c r="T118" i="37"/>
  <c r="N118" i="37"/>
  <c r="T117" i="37"/>
  <c r="N117" i="37"/>
  <c r="S117" i="37" s="1"/>
  <c r="T116" i="37"/>
  <c r="N116" i="37"/>
  <c r="S116" i="37" s="1"/>
  <c r="T115" i="37"/>
  <c r="N115" i="37"/>
  <c r="P115" i="37" s="1"/>
  <c r="R115" i="37" s="1"/>
  <c r="T114" i="37"/>
  <c r="N114" i="37"/>
  <c r="T113" i="37"/>
  <c r="N113" i="37"/>
  <c r="S113" i="37" s="1"/>
  <c r="T112" i="37"/>
  <c r="N112" i="37"/>
  <c r="S112" i="37" s="1"/>
  <c r="T111" i="37"/>
  <c r="N111" i="37"/>
  <c r="T110" i="37"/>
  <c r="N110" i="37"/>
  <c r="S110" i="37" s="1"/>
  <c r="T109" i="37"/>
  <c r="N109" i="37"/>
  <c r="P109" i="37" s="1"/>
  <c r="R109" i="37" s="1"/>
  <c r="T108" i="37"/>
  <c r="N108" i="37"/>
  <c r="S108" i="37" s="1"/>
  <c r="T107" i="37"/>
  <c r="N107" i="37"/>
  <c r="T106" i="37"/>
  <c r="N106" i="37"/>
  <c r="T105" i="37"/>
  <c r="N105" i="37"/>
  <c r="S105" i="37" s="1"/>
  <c r="T104" i="37"/>
  <c r="N104" i="37"/>
  <c r="S104" i="37" s="1"/>
  <c r="T103" i="37"/>
  <c r="N103" i="37"/>
  <c r="S103" i="37" s="1"/>
  <c r="T102" i="37"/>
  <c r="N102" i="37"/>
  <c r="S102" i="37" s="1"/>
  <c r="T101" i="37"/>
  <c r="N101" i="37"/>
  <c r="S101" i="37" s="1"/>
  <c r="T100" i="37"/>
  <c r="N100" i="37"/>
  <c r="T99" i="37"/>
  <c r="N99" i="37"/>
  <c r="T98" i="37"/>
  <c r="N98" i="37"/>
  <c r="P98" i="37" s="1"/>
  <c r="R98" i="37" s="1"/>
  <c r="T97" i="37"/>
  <c r="N97" i="37"/>
  <c r="S97" i="37" s="1"/>
  <c r="T96" i="37"/>
  <c r="N96" i="37"/>
  <c r="S96" i="37" s="1"/>
  <c r="T95" i="37"/>
  <c r="N95" i="37"/>
  <c r="T94" i="37"/>
  <c r="N94" i="37"/>
  <c r="T93" i="37"/>
  <c r="N93" i="37"/>
  <c r="P93" i="37" s="1"/>
  <c r="R93" i="37" s="1"/>
  <c r="T92" i="37"/>
  <c r="N92" i="37"/>
  <c r="T91" i="37"/>
  <c r="N91" i="37"/>
  <c r="S91" i="37" s="1"/>
  <c r="T90" i="37"/>
  <c r="N90" i="37"/>
  <c r="P90" i="37" s="1"/>
  <c r="R90" i="37" s="1"/>
  <c r="T89" i="37"/>
  <c r="N89" i="37"/>
  <c r="T88" i="37"/>
  <c r="N88" i="37"/>
  <c r="S88" i="37" s="1"/>
  <c r="T87" i="37"/>
  <c r="N87" i="37"/>
  <c r="T86" i="37"/>
  <c r="N86" i="37"/>
  <c r="S86" i="37" s="1"/>
  <c r="T85" i="37"/>
  <c r="N85" i="37"/>
  <c r="T84" i="37"/>
  <c r="N84" i="37"/>
  <c r="P84" i="37" s="1"/>
  <c r="R84" i="37" s="1"/>
  <c r="T83" i="37"/>
  <c r="N83" i="37"/>
  <c r="S83" i="37" s="1"/>
  <c r="T82" i="37"/>
  <c r="N82" i="37"/>
  <c r="T81" i="37"/>
  <c r="N81" i="37"/>
  <c r="P81" i="37" s="1"/>
  <c r="R81" i="37" s="1"/>
  <c r="T80" i="37"/>
  <c r="N80" i="37"/>
  <c r="S80" i="37" s="1"/>
  <c r="T79" i="37"/>
  <c r="N79" i="37"/>
  <c r="S79" i="37" s="1"/>
  <c r="T78" i="37"/>
  <c r="N78" i="37"/>
  <c r="T77" i="37"/>
  <c r="N77" i="37"/>
  <c r="P77" i="37" s="1"/>
  <c r="R77" i="37" s="1"/>
  <c r="T76" i="37"/>
  <c r="N76" i="37"/>
  <c r="T75" i="37"/>
  <c r="N75" i="37"/>
  <c r="S75" i="37" s="1"/>
  <c r="T74" i="37"/>
  <c r="N74" i="37"/>
  <c r="P74" i="37" s="1"/>
  <c r="R74" i="37" s="1"/>
  <c r="T73" i="37"/>
  <c r="N73" i="37"/>
  <c r="T72" i="37"/>
  <c r="N72" i="37"/>
  <c r="S72" i="37" s="1"/>
  <c r="T71" i="37"/>
  <c r="N71" i="37"/>
  <c r="T70" i="37"/>
  <c r="N70" i="37"/>
  <c r="S70" i="37" s="1"/>
  <c r="T69" i="37"/>
  <c r="N69" i="37"/>
  <c r="S69" i="37" s="1"/>
  <c r="T68" i="37"/>
  <c r="N68" i="37"/>
  <c r="T67" i="37"/>
  <c r="N67" i="37"/>
  <c r="S67" i="37" s="1"/>
  <c r="T66" i="37"/>
  <c r="N66" i="37"/>
  <c r="P66" i="37" s="1"/>
  <c r="R66" i="37" s="1"/>
  <c r="T65" i="37"/>
  <c r="N65" i="37"/>
  <c r="T64" i="37"/>
  <c r="N64" i="37"/>
  <c r="S64" i="37" s="1"/>
  <c r="T63" i="37"/>
  <c r="N63" i="37"/>
  <c r="T62" i="37"/>
  <c r="N62" i="37"/>
  <c r="S62" i="37" s="1"/>
  <c r="T61" i="37"/>
  <c r="N61" i="37"/>
  <c r="T60" i="37"/>
  <c r="N60" i="37"/>
  <c r="P60" i="37" s="1"/>
  <c r="R60" i="37" s="1"/>
  <c r="T59" i="37"/>
  <c r="N59" i="37"/>
  <c r="S59" i="37" s="1"/>
  <c r="T58" i="37"/>
  <c r="N58" i="37"/>
  <c r="T57" i="37"/>
  <c r="N57" i="37"/>
  <c r="S57" i="37" s="1"/>
  <c r="T56" i="37"/>
  <c r="N56" i="37"/>
  <c r="S56" i="37" s="1"/>
  <c r="T55" i="37"/>
  <c r="N55" i="37"/>
  <c r="S55" i="37" s="1"/>
  <c r="T54" i="37"/>
  <c r="N54" i="37"/>
  <c r="T53" i="37"/>
  <c r="N53" i="37"/>
  <c r="P53" i="37" s="1"/>
  <c r="R53" i="37" s="1"/>
  <c r="T52" i="37"/>
  <c r="N52" i="37"/>
  <c r="T51" i="37"/>
  <c r="N51" i="37"/>
  <c r="P51" i="37" s="1"/>
  <c r="R51" i="37" s="1"/>
  <c r="T50" i="37"/>
  <c r="N50" i="37"/>
  <c r="P50" i="37" s="1"/>
  <c r="R50" i="37" s="1"/>
  <c r="T49" i="37"/>
  <c r="N49" i="37"/>
  <c r="T48" i="37"/>
  <c r="N48" i="37"/>
  <c r="S48" i="37" s="1"/>
  <c r="T47" i="37"/>
  <c r="N47" i="37"/>
  <c r="T46" i="37"/>
  <c r="N46" i="37"/>
  <c r="S46" i="37" s="1"/>
  <c r="T45" i="37"/>
  <c r="N45" i="37"/>
  <c r="T44" i="37"/>
  <c r="N44" i="37"/>
  <c r="P44" i="37" s="1"/>
  <c r="R44" i="37" s="1"/>
  <c r="T43" i="37"/>
  <c r="N43" i="37"/>
  <c r="P43" i="37" s="1"/>
  <c r="R43" i="37" s="1"/>
  <c r="T42" i="37"/>
  <c r="N42" i="37"/>
  <c r="T41" i="37"/>
  <c r="N41" i="37"/>
  <c r="S41" i="37" s="1"/>
  <c r="T40" i="37"/>
  <c r="N40" i="37"/>
  <c r="S40" i="37" s="1"/>
  <c r="T39" i="37"/>
  <c r="N39" i="37"/>
  <c r="T38" i="37"/>
  <c r="N38" i="37"/>
  <c r="T37" i="37"/>
  <c r="N37" i="37"/>
  <c r="P37" i="37" s="1"/>
  <c r="R37" i="37" s="1"/>
  <c r="T36" i="37"/>
  <c r="N36" i="37"/>
  <c r="T35" i="37"/>
  <c r="N35" i="37"/>
  <c r="S35" i="37" s="1"/>
  <c r="T34" i="37"/>
  <c r="N34" i="37"/>
  <c r="P34" i="37" s="1"/>
  <c r="R34" i="37" s="1"/>
  <c r="T33" i="37"/>
  <c r="N33" i="37"/>
  <c r="T32" i="37"/>
  <c r="N32" i="37"/>
  <c r="S32" i="37" s="1"/>
  <c r="T31" i="37"/>
  <c r="N31" i="37"/>
  <c r="T30" i="37"/>
  <c r="N30" i="37"/>
  <c r="S30" i="37" s="1"/>
  <c r="T29" i="37"/>
  <c r="N29" i="37"/>
  <c r="T28" i="37"/>
  <c r="N28" i="37"/>
  <c r="P28" i="37" s="1"/>
  <c r="R28" i="37" s="1"/>
  <c r="T27" i="37"/>
  <c r="N27" i="37"/>
  <c r="S27" i="37" s="1"/>
  <c r="T26" i="37"/>
  <c r="N26" i="37"/>
  <c r="T25" i="37"/>
  <c r="N25" i="37"/>
  <c r="P25" i="37" s="1"/>
  <c r="R25" i="37" s="1"/>
  <c r="T24" i="37"/>
  <c r="N24" i="37"/>
  <c r="S24" i="37" s="1"/>
  <c r="T23" i="37"/>
  <c r="N23" i="37"/>
  <c r="S23" i="37" s="1"/>
  <c r="T22" i="37"/>
  <c r="N22" i="37"/>
  <c r="T21" i="37"/>
  <c r="N21" i="37"/>
  <c r="T20" i="37"/>
  <c r="N20" i="37"/>
  <c r="P20" i="37" s="1"/>
  <c r="R20" i="37" s="1"/>
  <c r="T19" i="37"/>
  <c r="N19" i="37"/>
  <c r="S19" i="37" s="1"/>
  <c r="T18" i="37"/>
  <c r="N18" i="37"/>
  <c r="T17" i="37"/>
  <c r="N17" i="37"/>
  <c r="S17" i="37" s="1"/>
  <c r="T16" i="37"/>
  <c r="N16" i="37"/>
  <c r="S16" i="37" s="1"/>
  <c r="T15" i="37"/>
  <c r="N15" i="37"/>
  <c r="P15" i="37" s="1"/>
  <c r="R15" i="37" s="1"/>
  <c r="T14" i="37"/>
  <c r="N14" i="37"/>
  <c r="T13" i="37"/>
  <c r="N13" i="37"/>
  <c r="P13" i="37" s="1"/>
  <c r="R13" i="37" s="1"/>
  <c r="T12" i="37"/>
  <c r="N12" i="37"/>
  <c r="T11" i="37"/>
  <c r="N11" i="37"/>
  <c r="S11" i="37" s="1"/>
  <c r="T10" i="37"/>
  <c r="N10" i="37"/>
  <c r="P10" i="37" s="1"/>
  <c r="R10" i="37" s="1"/>
  <c r="T9" i="37"/>
  <c r="N9" i="37"/>
  <c r="T8" i="37"/>
  <c r="N8" i="37"/>
  <c r="S8" i="37" s="1"/>
  <c r="T7" i="37"/>
  <c r="N7" i="37"/>
  <c r="T6" i="37"/>
  <c r="N6" i="37"/>
  <c r="S6" i="37" s="1"/>
  <c r="T5" i="37"/>
  <c r="N5" i="37"/>
  <c r="P5" i="37" s="1"/>
  <c r="R5" i="37" s="1"/>
  <c r="T4" i="37"/>
  <c r="N4" i="37"/>
  <c r="T3" i="37"/>
  <c r="N3" i="37"/>
  <c r="S3" i="37" s="1"/>
  <c r="P4" i="37" l="1"/>
  <c r="R4" i="37" s="1"/>
  <c r="S4" i="37"/>
  <c r="S7" i="37"/>
  <c r="P7" i="37"/>
  <c r="R7" i="37" s="1"/>
  <c r="S9" i="37"/>
  <c r="P9" i="37"/>
  <c r="R9" i="37" s="1"/>
  <c r="P12" i="37"/>
  <c r="R12" i="37" s="1"/>
  <c r="S12" i="37"/>
  <c r="S14" i="37"/>
  <c r="P14" i="37"/>
  <c r="R14" i="37" s="1"/>
  <c r="P18" i="37"/>
  <c r="R18" i="37" s="1"/>
  <c r="S18" i="37"/>
  <c r="S21" i="37"/>
  <c r="P21" i="37"/>
  <c r="R21" i="37" s="1"/>
  <c r="S22" i="37"/>
  <c r="P22" i="37"/>
  <c r="R22" i="37" s="1"/>
  <c r="P26" i="37"/>
  <c r="R26" i="37" s="1"/>
  <c r="S26" i="37"/>
  <c r="P29" i="37"/>
  <c r="R29" i="37" s="1"/>
  <c r="S29" i="37"/>
  <c r="S31" i="37"/>
  <c r="P31" i="37"/>
  <c r="R31" i="37" s="1"/>
  <c r="S33" i="37"/>
  <c r="P33" i="37"/>
  <c r="R33" i="37" s="1"/>
  <c r="P36" i="37"/>
  <c r="R36" i="37" s="1"/>
  <c r="S36" i="37"/>
  <c r="S38" i="37"/>
  <c r="P38" i="37"/>
  <c r="R38" i="37" s="1"/>
  <c r="P39" i="37"/>
  <c r="R39" i="37" s="1"/>
  <c r="S39" i="37"/>
  <c r="P42" i="37"/>
  <c r="R42" i="37" s="1"/>
  <c r="S42" i="37"/>
  <c r="P45" i="37"/>
  <c r="R45" i="37" s="1"/>
  <c r="S45" i="37"/>
  <c r="S47" i="37"/>
  <c r="P47" i="37"/>
  <c r="R47" i="37" s="1"/>
  <c r="S49" i="37"/>
  <c r="P49" i="37"/>
  <c r="R49" i="37" s="1"/>
  <c r="P52" i="37"/>
  <c r="R52" i="37" s="1"/>
  <c r="S52" i="37"/>
  <c r="S54" i="37"/>
  <c r="P54" i="37"/>
  <c r="R54" i="37" s="1"/>
  <c r="P58" i="37"/>
  <c r="R58" i="37" s="1"/>
  <c r="S58" i="37"/>
  <c r="P61" i="37"/>
  <c r="R61" i="37" s="1"/>
  <c r="S61" i="37"/>
  <c r="S63" i="37"/>
  <c r="P63" i="37"/>
  <c r="R63" i="37" s="1"/>
  <c r="S65" i="37"/>
  <c r="P65" i="37"/>
  <c r="R65" i="37" s="1"/>
  <c r="P68" i="37"/>
  <c r="R68" i="37" s="1"/>
  <c r="S68" i="37"/>
  <c r="S71" i="37"/>
  <c r="P71" i="37"/>
  <c r="R71" i="37" s="1"/>
  <c r="S73" i="37"/>
  <c r="P73" i="37"/>
  <c r="R73" i="37" s="1"/>
  <c r="P76" i="37"/>
  <c r="R76" i="37" s="1"/>
  <c r="S76" i="37"/>
  <c r="S78" i="37"/>
  <c r="P78" i="37"/>
  <c r="R78" i="37" s="1"/>
  <c r="P82" i="37"/>
  <c r="R82" i="37" s="1"/>
  <c r="S82" i="37"/>
  <c r="P85" i="37"/>
  <c r="R85" i="37" s="1"/>
  <c r="S85" i="37"/>
  <c r="S87" i="37"/>
  <c r="P87" i="37"/>
  <c r="R87" i="37" s="1"/>
  <c r="S89" i="37"/>
  <c r="P89" i="37"/>
  <c r="R89" i="37" s="1"/>
  <c r="P92" i="37"/>
  <c r="R92" i="37" s="1"/>
  <c r="S92" i="37"/>
  <c r="S94" i="37"/>
  <c r="P94" i="37"/>
  <c r="R94" i="37" s="1"/>
  <c r="P95" i="37"/>
  <c r="R95" i="37" s="1"/>
  <c r="S95" i="37"/>
  <c r="P99" i="37"/>
  <c r="R99" i="37" s="1"/>
  <c r="S99" i="37"/>
  <c r="P100" i="37"/>
  <c r="R100" i="37" s="1"/>
  <c r="S100" i="37"/>
  <c r="S106" i="37"/>
  <c r="P106" i="37"/>
  <c r="R106" i="37" s="1"/>
  <c r="P107" i="37"/>
  <c r="R107" i="37" s="1"/>
  <c r="S107" i="37"/>
  <c r="P111" i="37"/>
  <c r="R111" i="37" s="1"/>
  <c r="S111" i="37"/>
  <c r="S114" i="37"/>
  <c r="P114" i="37"/>
  <c r="R114" i="37" s="1"/>
  <c r="S118" i="37"/>
  <c r="P118" i="37"/>
  <c r="R118" i="37" s="1"/>
  <c r="P119" i="37"/>
  <c r="R119" i="37" s="1"/>
  <c r="S119" i="37"/>
  <c r="P123" i="37"/>
  <c r="R123" i="37" s="1"/>
  <c r="S123" i="37"/>
  <c r="S126" i="37"/>
  <c r="P126" i="37"/>
  <c r="R126" i="37" s="1"/>
  <c r="S128" i="37"/>
  <c r="P128" i="37"/>
  <c r="R128" i="37" s="1"/>
  <c r="S129" i="37"/>
  <c r="P129" i="37"/>
  <c r="R129" i="37" s="1"/>
  <c r="P132" i="37"/>
  <c r="R132" i="37" s="1"/>
  <c r="S132" i="37"/>
  <c r="S136" i="37"/>
  <c r="P136" i="37"/>
  <c r="R136" i="37" s="1"/>
  <c r="S137" i="37"/>
  <c r="P137" i="37"/>
  <c r="R137" i="37" s="1"/>
  <c r="S142" i="37"/>
  <c r="P142" i="37"/>
  <c r="R142" i="37" s="1"/>
  <c r="S143" i="37"/>
  <c r="P143" i="37"/>
  <c r="R143" i="37" s="1"/>
  <c r="S150" i="37"/>
  <c r="P150" i="37"/>
  <c r="R150" i="37" s="1"/>
  <c r="S151" i="37"/>
  <c r="P151" i="37"/>
  <c r="R151" i="37" s="1"/>
  <c r="P152" i="37"/>
  <c r="R152" i="37" s="1"/>
  <c r="S152" i="37"/>
  <c r="S158" i="37"/>
  <c r="P158" i="37"/>
  <c r="R158" i="37" s="1"/>
  <c r="S159" i="37"/>
  <c r="P159" i="37"/>
  <c r="R159" i="37" s="1"/>
  <c r="P160" i="37"/>
  <c r="R160" i="37" s="1"/>
  <c r="S160" i="37"/>
  <c r="S166" i="37"/>
  <c r="P166" i="37"/>
  <c r="R166" i="37" s="1"/>
  <c r="S167" i="37"/>
  <c r="P167" i="37"/>
  <c r="R167" i="37" s="1"/>
  <c r="P168" i="37"/>
  <c r="R168" i="37" s="1"/>
  <c r="S168" i="37"/>
  <c r="S174" i="37"/>
  <c r="P174" i="37"/>
  <c r="R174" i="37" s="1"/>
  <c r="S175" i="37"/>
  <c r="P175" i="37"/>
  <c r="R175" i="37" s="1"/>
  <c r="S182" i="37"/>
  <c r="P182" i="37"/>
  <c r="R182" i="37" s="1"/>
  <c r="S183" i="37"/>
  <c r="P183" i="37"/>
  <c r="R183" i="37" s="1"/>
  <c r="S190" i="37"/>
  <c r="P190" i="37"/>
  <c r="R190" i="37" s="1"/>
  <c r="S191" i="37"/>
  <c r="P191" i="37"/>
  <c r="R191" i="37" s="1"/>
  <c r="S198" i="37"/>
  <c r="P198" i="37"/>
  <c r="R198" i="37" s="1"/>
  <c r="S199" i="37"/>
  <c r="P199" i="37"/>
  <c r="R199" i="37" s="1"/>
  <c r="S206" i="37"/>
  <c r="P206" i="37"/>
  <c r="R206" i="37" s="1"/>
  <c r="S207" i="37"/>
  <c r="P207" i="37"/>
  <c r="R207" i="37" s="1"/>
  <c r="S214" i="37"/>
  <c r="P214" i="37"/>
  <c r="R214" i="37" s="1"/>
  <c r="S215" i="37"/>
  <c r="P215" i="37"/>
  <c r="R215" i="37" s="1"/>
  <c r="S222" i="37"/>
  <c r="P222" i="37"/>
  <c r="R222" i="37" s="1"/>
  <c r="S223" i="37"/>
  <c r="P223" i="37"/>
  <c r="R223" i="37" s="1"/>
  <c r="S230" i="37"/>
  <c r="P230" i="37"/>
  <c r="R230" i="37" s="1"/>
  <c r="S231" i="37"/>
  <c r="P231" i="37"/>
  <c r="R231" i="37" s="1"/>
  <c r="S238" i="37"/>
  <c r="P238" i="37"/>
  <c r="R238" i="37" s="1"/>
  <c r="S239" i="37"/>
  <c r="P239" i="37"/>
  <c r="R239" i="37" s="1"/>
  <c r="S246" i="37"/>
  <c r="P246" i="37"/>
  <c r="R246" i="37" s="1"/>
  <c r="S247" i="37"/>
  <c r="P247" i="37"/>
  <c r="R247" i="37" s="1"/>
  <c r="S254" i="37"/>
  <c r="P254" i="37"/>
  <c r="R254" i="37" s="1"/>
  <c r="S255" i="37"/>
  <c r="P255" i="37"/>
  <c r="R255" i="37" s="1"/>
  <c r="P262" i="37"/>
  <c r="R262" i="37" s="1"/>
  <c r="S262" i="37"/>
  <c r="S264" i="37"/>
  <c r="P264" i="37"/>
  <c r="R264" i="37" s="1"/>
  <c r="S266" i="37"/>
  <c r="P266" i="37"/>
  <c r="R266" i="37" s="1"/>
  <c r="S270" i="37"/>
  <c r="P270" i="37"/>
  <c r="R270" i="37" s="1"/>
  <c r="P277" i="37"/>
  <c r="R277" i="37" s="1"/>
  <c r="S277" i="37"/>
  <c r="P278" i="37"/>
  <c r="R278" i="37" s="1"/>
  <c r="S278" i="37"/>
  <c r="P281" i="37"/>
  <c r="R281" i="37" s="1"/>
  <c r="S281" i="37"/>
  <c r="S286" i="37"/>
  <c r="P286" i="37"/>
  <c r="R286" i="37" s="1"/>
  <c r="S287" i="37"/>
  <c r="P287" i="37"/>
  <c r="R287" i="37" s="1"/>
  <c r="P293" i="37"/>
  <c r="R293" i="37" s="1"/>
  <c r="S293" i="37"/>
  <c r="P297" i="37"/>
  <c r="R297" i="37" s="1"/>
  <c r="S297" i="37"/>
  <c r="P298" i="37"/>
  <c r="R298" i="37" s="1"/>
  <c r="S298" i="37"/>
  <c r="P301" i="37"/>
  <c r="R301" i="37" s="1"/>
  <c r="S301" i="37"/>
  <c r="P305" i="37"/>
  <c r="R305" i="37" s="1"/>
  <c r="S305" i="37"/>
  <c r="P309" i="37"/>
  <c r="R309" i="37" s="1"/>
  <c r="S309" i="37"/>
  <c r="S311" i="37"/>
  <c r="P311" i="37"/>
  <c r="R311" i="37" s="1"/>
  <c r="P316" i="37"/>
  <c r="R316" i="37" s="1"/>
  <c r="S316" i="37"/>
  <c r="S318" i="37"/>
  <c r="P318" i="37"/>
  <c r="R318" i="37" s="1"/>
  <c r="P321" i="37"/>
  <c r="R321" i="37" s="1"/>
  <c r="S321" i="37"/>
  <c r="S326" i="37"/>
  <c r="P326" i="37"/>
  <c r="R326" i="37" s="1"/>
  <c r="S330" i="37"/>
  <c r="P330" i="37"/>
  <c r="R330" i="37" s="1"/>
  <c r="P332" i="37"/>
  <c r="R332" i="37" s="1"/>
  <c r="S332" i="37"/>
  <c r="S334" i="37"/>
  <c r="P334" i="37"/>
  <c r="R334" i="37" s="1"/>
  <c r="P337" i="37"/>
  <c r="R337" i="37" s="1"/>
  <c r="S337" i="37"/>
  <c r="P340" i="37"/>
  <c r="R340" i="37" s="1"/>
  <c r="S340" i="37"/>
  <c r="S342" i="37"/>
  <c r="P342" i="37"/>
  <c r="R342" i="37" s="1"/>
  <c r="S346" i="37"/>
  <c r="P346" i="37"/>
  <c r="R346" i="37" s="1"/>
  <c r="S351" i="37"/>
  <c r="P351" i="37"/>
  <c r="R351" i="37" s="1"/>
  <c r="S353" i="37"/>
  <c r="P353" i="37"/>
  <c r="R353" i="37" s="1"/>
  <c r="S355" i="37"/>
  <c r="P355" i="37"/>
  <c r="R355" i="37" s="1"/>
  <c r="S359" i="37"/>
  <c r="P359" i="37"/>
  <c r="R359" i="37" s="1"/>
  <c r="S361" i="37"/>
  <c r="P361" i="37"/>
  <c r="R361" i="37" s="1"/>
  <c r="P365" i="37"/>
  <c r="R365" i="37" s="1"/>
  <c r="S365" i="37"/>
  <c r="P369" i="37"/>
  <c r="R369" i="37" s="1"/>
  <c r="S369" i="37"/>
  <c r="S371" i="37"/>
  <c r="P371" i="37"/>
  <c r="R371" i="37" s="1"/>
  <c r="S375" i="37"/>
  <c r="P375" i="37"/>
  <c r="R375" i="37" s="1"/>
  <c r="S378" i="37"/>
  <c r="P378" i="37"/>
  <c r="R378" i="37" s="1"/>
  <c r="S379" i="37"/>
  <c r="P379" i="37"/>
  <c r="R379" i="37" s="1"/>
  <c r="S385" i="37"/>
  <c r="P385" i="37"/>
  <c r="R385" i="37" s="1"/>
  <c r="S386" i="37"/>
  <c r="P386" i="37"/>
  <c r="R386" i="37" s="1"/>
  <c r="S391" i="37"/>
  <c r="P391" i="37"/>
  <c r="R391" i="37" s="1"/>
  <c r="P393" i="37"/>
  <c r="R393" i="37" s="1"/>
  <c r="S393" i="37"/>
  <c r="S394" i="37"/>
  <c r="P394" i="37"/>
  <c r="R394" i="37" s="1"/>
  <c r="S395" i="37"/>
  <c r="P395" i="37"/>
  <c r="R395" i="37" s="1"/>
  <c r="P397" i="37"/>
  <c r="R397" i="37" s="1"/>
  <c r="S397" i="37"/>
  <c r="S401" i="37"/>
  <c r="P401" i="37"/>
  <c r="R401" i="37" s="1"/>
  <c r="S407" i="37"/>
  <c r="P407" i="37"/>
  <c r="R407" i="37" s="1"/>
  <c r="S409" i="37"/>
  <c r="P409" i="37"/>
  <c r="R409" i="37" s="1"/>
  <c r="S410" i="37"/>
  <c r="P410" i="37"/>
  <c r="R410" i="37" s="1"/>
  <c r="S415" i="37"/>
  <c r="P415" i="37"/>
  <c r="R415" i="37" s="1"/>
  <c r="S417" i="37"/>
  <c r="P417" i="37"/>
  <c r="R417" i="37" s="1"/>
  <c r="S418" i="37"/>
  <c r="P418" i="37"/>
  <c r="R418" i="37" s="1"/>
  <c r="S419" i="37"/>
  <c r="P419" i="37"/>
  <c r="R419" i="37" s="1"/>
  <c r="P423" i="37"/>
  <c r="R423" i="37" s="1"/>
  <c r="S423" i="37"/>
  <c r="S425" i="37"/>
  <c r="P425" i="37"/>
  <c r="R425" i="37" s="1"/>
  <c r="P427" i="37"/>
  <c r="R427" i="37" s="1"/>
  <c r="S427" i="37"/>
  <c r="P431" i="37"/>
  <c r="R431" i="37" s="1"/>
  <c r="S431" i="37"/>
  <c r="S433" i="37"/>
  <c r="P433" i="37"/>
  <c r="R433" i="37" s="1"/>
  <c r="S439" i="37"/>
  <c r="P439" i="37"/>
  <c r="R439" i="37" s="1"/>
  <c r="S442" i="37"/>
  <c r="P442" i="37"/>
  <c r="R442" i="37" s="1"/>
  <c r="P445" i="37"/>
  <c r="R445" i="37" s="1"/>
  <c r="S445" i="37"/>
  <c r="S450" i="37"/>
  <c r="P450" i="37"/>
  <c r="R450" i="37" s="1"/>
  <c r="P455" i="37"/>
  <c r="R455" i="37" s="1"/>
  <c r="S455" i="37"/>
  <c r="S459" i="37"/>
  <c r="P459" i="37"/>
  <c r="R459" i="37" s="1"/>
  <c r="S465" i="37"/>
  <c r="P465" i="37"/>
  <c r="R465" i="37" s="1"/>
  <c r="S466" i="37"/>
  <c r="P466" i="37"/>
  <c r="R466" i="37" s="1"/>
  <c r="S467" i="37"/>
  <c r="P467" i="37"/>
  <c r="R467" i="37" s="1"/>
  <c r="P469" i="37"/>
  <c r="R469" i="37" s="1"/>
  <c r="S469" i="37"/>
  <c r="S473" i="37"/>
  <c r="P473" i="37"/>
  <c r="R473" i="37" s="1"/>
  <c r="S474" i="37"/>
  <c r="P474" i="37"/>
  <c r="R474" i="37" s="1"/>
  <c r="S475" i="37"/>
  <c r="P475" i="37"/>
  <c r="R475" i="37" s="1"/>
  <c r="S483" i="37"/>
  <c r="P483" i="37"/>
  <c r="R483" i="37" s="1"/>
  <c r="S489" i="37"/>
  <c r="P489" i="37"/>
  <c r="R489" i="37" s="1"/>
  <c r="S490" i="37"/>
  <c r="P490" i="37"/>
  <c r="R490" i="37" s="1"/>
  <c r="S491" i="37"/>
  <c r="P491" i="37"/>
  <c r="R491" i="37" s="1"/>
  <c r="P493" i="37"/>
  <c r="R493" i="37" s="1"/>
  <c r="S493" i="37"/>
  <c r="P495" i="37"/>
  <c r="R495" i="37" s="1"/>
  <c r="S495" i="37"/>
  <c r="S497" i="37"/>
  <c r="P497" i="37"/>
  <c r="R497" i="37" s="1"/>
  <c r="S503" i="37"/>
  <c r="P503" i="37"/>
  <c r="R503" i="37" s="1"/>
  <c r="P505" i="37"/>
  <c r="R505" i="37" s="1"/>
  <c r="S505" i="37"/>
  <c r="P506" i="37"/>
  <c r="R506" i="37" s="1"/>
  <c r="S506" i="37"/>
  <c r="S507" i="37"/>
  <c r="P507" i="37"/>
  <c r="R507" i="37" s="1"/>
  <c r="S515" i="37"/>
  <c r="P515" i="37"/>
  <c r="R515" i="37" s="1"/>
  <c r="S516" i="37"/>
  <c r="P516" i="37"/>
  <c r="R516" i="37" s="1"/>
  <c r="S517" i="37"/>
  <c r="P517" i="37"/>
  <c r="R517" i="37" s="1"/>
  <c r="S519" i="37"/>
  <c r="P519" i="37"/>
  <c r="R519" i="37" s="1"/>
  <c r="P522" i="37"/>
  <c r="R522" i="37" s="1"/>
  <c r="S522" i="37"/>
  <c r="S524" i="37"/>
  <c r="P524" i="37"/>
  <c r="R524" i="37" s="1"/>
  <c r="S527" i="37"/>
  <c r="P527" i="37"/>
  <c r="R527" i="37" s="1"/>
  <c r="S529" i="37"/>
  <c r="P529" i="37"/>
  <c r="R529" i="37" s="1"/>
  <c r="P531" i="37"/>
  <c r="R531" i="37" s="1"/>
  <c r="S531" i="37"/>
  <c r="P533" i="37"/>
  <c r="R533" i="37" s="1"/>
  <c r="S533" i="37"/>
  <c r="S535" i="37"/>
  <c r="P535" i="37"/>
  <c r="R535" i="37" s="1"/>
  <c r="P539" i="37"/>
  <c r="R539" i="37" s="1"/>
  <c r="S539" i="37"/>
  <c r="P541" i="37"/>
  <c r="R541" i="37" s="1"/>
  <c r="S541" i="37"/>
  <c r="S543" i="37"/>
  <c r="P543" i="37"/>
  <c r="R543" i="37" s="1"/>
  <c r="S545" i="37"/>
  <c r="P545" i="37"/>
  <c r="R545" i="37" s="1"/>
  <c r="S547" i="37"/>
  <c r="P547" i="37"/>
  <c r="R547" i="37" s="1"/>
  <c r="S549" i="37"/>
  <c r="P549" i="37"/>
  <c r="R549" i="37" s="1"/>
  <c r="S553" i="37"/>
  <c r="P553" i="37"/>
  <c r="R553" i="37" s="1"/>
  <c r="P557" i="37"/>
  <c r="R557" i="37" s="1"/>
  <c r="S557" i="37"/>
  <c r="P565" i="37"/>
  <c r="R565" i="37" s="1"/>
  <c r="S565" i="37"/>
  <c r="P567" i="37"/>
  <c r="R567" i="37" s="1"/>
  <c r="S567" i="37"/>
  <c r="S569" i="37"/>
  <c r="P569" i="37"/>
  <c r="R569" i="37" s="1"/>
  <c r="P573" i="37"/>
  <c r="R573" i="37" s="1"/>
  <c r="S573" i="37"/>
  <c r="P575" i="37"/>
  <c r="R575" i="37" s="1"/>
  <c r="S575" i="37"/>
  <c r="P578" i="37"/>
  <c r="R578" i="37" s="1"/>
  <c r="S578" i="37"/>
  <c r="P581" i="37"/>
  <c r="R581" i="37" s="1"/>
  <c r="S581" i="37"/>
  <c r="P584" i="37"/>
  <c r="R584" i="37" s="1"/>
  <c r="S584" i="37"/>
  <c r="S590" i="37"/>
  <c r="P590" i="37"/>
  <c r="R590" i="37" s="1"/>
  <c r="S596" i="37"/>
  <c r="P596" i="37"/>
  <c r="R596" i="37" s="1"/>
  <c r="S598" i="37"/>
  <c r="P598" i="37"/>
  <c r="R598" i="37" s="1"/>
  <c r="S604" i="37"/>
  <c r="P604" i="37"/>
  <c r="R604" i="37" s="1"/>
  <c r="S606" i="37"/>
  <c r="P606" i="37"/>
  <c r="R606" i="37" s="1"/>
  <c r="S612" i="37"/>
  <c r="P612" i="37"/>
  <c r="R612" i="37" s="1"/>
  <c r="S613" i="37"/>
  <c r="P613" i="37"/>
  <c r="R613" i="37" s="1"/>
  <c r="S614" i="37"/>
  <c r="P614" i="37"/>
  <c r="R614" i="37" s="1"/>
  <c r="P616" i="37"/>
  <c r="R616" i="37" s="1"/>
  <c r="S616" i="37"/>
  <c r="P624" i="37"/>
  <c r="R624" i="37" s="1"/>
  <c r="S624" i="37"/>
  <c r="S628" i="37"/>
  <c r="P628" i="37"/>
  <c r="R628" i="37" s="1"/>
  <c r="S630" i="37"/>
  <c r="P630" i="37"/>
  <c r="R630" i="37" s="1"/>
  <c r="S634" i="37"/>
  <c r="P634" i="37"/>
  <c r="R634" i="37" s="1"/>
  <c r="P640" i="37"/>
  <c r="R640" i="37" s="1"/>
  <c r="S640" i="37"/>
  <c r="S642" i="37"/>
  <c r="P642" i="37"/>
  <c r="R642" i="37" s="1"/>
  <c r="S644" i="37"/>
  <c r="P644" i="37"/>
  <c r="R644" i="37" s="1"/>
  <c r="S646" i="37"/>
  <c r="P646" i="37"/>
  <c r="R646" i="37" s="1"/>
  <c r="S652" i="37"/>
  <c r="P652" i="37"/>
  <c r="R652" i="37" s="1"/>
  <c r="S653" i="37"/>
  <c r="P653" i="37"/>
  <c r="R653" i="37" s="1"/>
  <c r="S654" i="37"/>
  <c r="P654" i="37"/>
  <c r="R654" i="37" s="1"/>
  <c r="P656" i="37"/>
  <c r="R656" i="37" s="1"/>
  <c r="S656" i="37"/>
  <c r="S661" i="37"/>
  <c r="P661" i="37"/>
  <c r="R661" i="37" s="1"/>
  <c r="S662" i="37"/>
  <c r="P662" i="37"/>
  <c r="R662" i="37" s="1"/>
  <c r="P664" i="37"/>
  <c r="R664" i="37" s="1"/>
  <c r="S664" i="37"/>
  <c r="P666" i="37"/>
  <c r="R666" i="37" s="1"/>
  <c r="S666" i="37"/>
  <c r="S668" i="37"/>
  <c r="P668" i="37"/>
  <c r="R668" i="37" s="1"/>
  <c r="S669" i="37"/>
  <c r="P669" i="37"/>
  <c r="R669" i="37" s="1"/>
  <c r="S670" i="37"/>
  <c r="P670" i="37"/>
  <c r="R670" i="37" s="1"/>
  <c r="P672" i="37"/>
  <c r="R672" i="37" s="1"/>
  <c r="S672" i="37"/>
  <c r="P674" i="37"/>
  <c r="R674" i="37" s="1"/>
  <c r="S674" i="37"/>
  <c r="S676" i="37"/>
  <c r="P676" i="37"/>
  <c r="R676" i="37" s="1"/>
  <c r="S677" i="37"/>
  <c r="P677" i="37"/>
  <c r="R677" i="37" s="1"/>
  <c r="S684" i="37"/>
  <c r="P684" i="37"/>
  <c r="R684" i="37" s="1"/>
  <c r="P688" i="37"/>
  <c r="R688" i="37" s="1"/>
  <c r="S688" i="37"/>
  <c r="S690" i="37"/>
  <c r="P690" i="37"/>
  <c r="R690" i="37" s="1"/>
  <c r="S698" i="37"/>
  <c r="P698" i="37"/>
  <c r="R698" i="37" s="1"/>
  <c r="S700" i="37"/>
  <c r="P700" i="37"/>
  <c r="R700" i="37" s="1"/>
  <c r="S701" i="37"/>
  <c r="P701" i="37"/>
  <c r="R701" i="37" s="1"/>
  <c r="P709" i="37"/>
  <c r="R709" i="37" s="1"/>
  <c r="S709" i="37"/>
  <c r="S714" i="37"/>
  <c r="P714" i="37"/>
  <c r="R714" i="37" s="1"/>
  <c r="P717" i="37"/>
  <c r="R717" i="37" s="1"/>
  <c r="S717" i="37"/>
  <c r="S724" i="37"/>
  <c r="P724" i="37"/>
  <c r="R724" i="37" s="1"/>
  <c r="S725" i="37"/>
  <c r="P725" i="37"/>
  <c r="R725" i="37" s="1"/>
  <c r="P728" i="37"/>
  <c r="R728" i="37" s="1"/>
  <c r="S728" i="37"/>
  <c r="S730" i="37"/>
  <c r="P730" i="37"/>
  <c r="R730" i="37" s="1"/>
  <c r="P736" i="37"/>
  <c r="R736" i="37" s="1"/>
  <c r="S736" i="37"/>
  <c r="S738" i="37"/>
  <c r="P738" i="37"/>
  <c r="R738" i="37" s="1"/>
  <c r="S740" i="37"/>
  <c r="P740" i="37"/>
  <c r="R740" i="37" s="1"/>
  <c r="P744" i="37"/>
  <c r="R744" i="37" s="1"/>
  <c r="S744" i="37"/>
  <c r="P752" i="37"/>
  <c r="R752" i="37" s="1"/>
  <c r="S752" i="37"/>
  <c r="S754" i="37"/>
  <c r="P754" i="37"/>
  <c r="R754" i="37" s="1"/>
  <c r="P762" i="37"/>
  <c r="R762" i="37" s="1"/>
  <c r="S762" i="37"/>
  <c r="P770" i="37"/>
  <c r="R770" i="37" s="1"/>
  <c r="S770" i="37"/>
  <c r="S772" i="37"/>
  <c r="P772" i="37"/>
  <c r="R772" i="37" s="1"/>
  <c r="S773" i="37"/>
  <c r="P773" i="37"/>
  <c r="R773" i="37" s="1"/>
  <c r="P779" i="37"/>
  <c r="R779" i="37" s="1"/>
  <c r="S779" i="37"/>
  <c r="S788" i="37"/>
  <c r="P788" i="37"/>
  <c r="R788" i="37" s="1"/>
  <c r="S789" i="37"/>
  <c r="P789" i="37"/>
  <c r="R789" i="37" s="1"/>
  <c r="S794" i="37"/>
  <c r="P794" i="37"/>
  <c r="R794" i="37" s="1"/>
  <c r="S796" i="37"/>
  <c r="P796" i="37"/>
  <c r="R796" i="37" s="1"/>
  <c r="P799" i="37"/>
  <c r="R799" i="37" s="1"/>
  <c r="S799" i="37"/>
  <c r="P804" i="37"/>
  <c r="R804" i="37" s="1"/>
  <c r="S804" i="37"/>
  <c r="P807" i="37"/>
  <c r="R807" i="37" s="1"/>
  <c r="S807" i="37"/>
  <c r="S808" i="37"/>
  <c r="P808" i="37"/>
  <c r="R808" i="37" s="1"/>
  <c r="P812" i="37"/>
  <c r="R812" i="37" s="1"/>
  <c r="S812" i="37"/>
  <c r="P815" i="37"/>
  <c r="R815" i="37" s="1"/>
  <c r="S815" i="37"/>
  <c r="S816" i="37"/>
  <c r="P816" i="37"/>
  <c r="R816" i="37" s="1"/>
  <c r="P818" i="37"/>
  <c r="R818" i="37" s="1"/>
  <c r="S818" i="37"/>
  <c r="S820" i="37"/>
  <c r="P820" i="37"/>
  <c r="R820" i="37" s="1"/>
  <c r="P823" i="37"/>
  <c r="R823" i="37" s="1"/>
  <c r="S823" i="37"/>
  <c r="S824" i="37"/>
  <c r="P824" i="37"/>
  <c r="R824" i="37" s="1"/>
  <c r="P828" i="37"/>
  <c r="R828" i="37" s="1"/>
  <c r="S828" i="37"/>
  <c r="P831" i="37"/>
  <c r="R831" i="37" s="1"/>
  <c r="S831" i="37"/>
  <c r="S836" i="37"/>
  <c r="P836" i="37"/>
  <c r="R836" i="37" s="1"/>
  <c r="P839" i="37"/>
  <c r="R839" i="37" s="1"/>
  <c r="S839" i="37"/>
  <c r="P840" i="37"/>
  <c r="R840" i="37" s="1"/>
  <c r="S840" i="37"/>
  <c r="P842" i="37"/>
  <c r="R842" i="37" s="1"/>
  <c r="S842" i="37"/>
  <c r="S844" i="37"/>
  <c r="P844" i="37"/>
  <c r="R844" i="37" s="1"/>
  <c r="P992" i="37"/>
  <c r="R992" i="37" s="1"/>
  <c r="S992" i="37"/>
  <c r="S995" i="37"/>
  <c r="P995" i="37"/>
  <c r="R995" i="37" s="1"/>
  <c r="S1027" i="37"/>
  <c r="P1027" i="37"/>
  <c r="R1027" i="37" s="1"/>
  <c r="P1028" i="37"/>
  <c r="R1028" i="37" s="1"/>
  <c r="S1028" i="37"/>
  <c r="P1038" i="37"/>
  <c r="R1038" i="37" s="1"/>
  <c r="S1038" i="37"/>
  <c r="S1040" i="37"/>
  <c r="P1040" i="37"/>
  <c r="R1040" i="37" s="1"/>
  <c r="P1046" i="37"/>
  <c r="R1046" i="37" s="1"/>
  <c r="S1046" i="37"/>
  <c r="S1048" i="37"/>
  <c r="P1048" i="37"/>
  <c r="R1048" i="37" s="1"/>
  <c r="S1051" i="37"/>
  <c r="P1051" i="37"/>
  <c r="R1051" i="37" s="1"/>
  <c r="P1059" i="37"/>
  <c r="R1059" i="37" s="1"/>
  <c r="S1059" i="37"/>
  <c r="P1070" i="37"/>
  <c r="R1070" i="37" s="1"/>
  <c r="S1070" i="37"/>
  <c r="S1072" i="37"/>
  <c r="P1072" i="37"/>
  <c r="R1072" i="37" s="1"/>
  <c r="S1075" i="37"/>
  <c r="P1075" i="37"/>
  <c r="R1075" i="37" s="1"/>
  <c r="S1076" i="37"/>
  <c r="P1076" i="37"/>
  <c r="R1076" i="37" s="1"/>
  <c r="S1077" i="37"/>
  <c r="P1077" i="37"/>
  <c r="R1077" i="37" s="1"/>
  <c r="P1078" i="37"/>
  <c r="R1078" i="37" s="1"/>
  <c r="S1078" i="37"/>
  <c r="S1080" i="37"/>
  <c r="P1080" i="37"/>
  <c r="R1080" i="37" s="1"/>
  <c r="P1116" i="37"/>
  <c r="R1116" i="37" s="1"/>
  <c r="S1116" i="37"/>
  <c r="S1117" i="37"/>
  <c r="P1117" i="37"/>
  <c r="R1117" i="37" s="1"/>
  <c r="P1124" i="37"/>
  <c r="R1124" i="37" s="1"/>
  <c r="S1124" i="37"/>
  <c r="S1125" i="37"/>
  <c r="P1125" i="37"/>
  <c r="R1125" i="37" s="1"/>
  <c r="P1132" i="37"/>
  <c r="R1132" i="37" s="1"/>
  <c r="S1132" i="37"/>
  <c r="S1133" i="37"/>
  <c r="P1133" i="37"/>
  <c r="R1133" i="37" s="1"/>
  <c r="P1140" i="37"/>
  <c r="R1140" i="37" s="1"/>
  <c r="S1140" i="37"/>
  <c r="S1141" i="37"/>
  <c r="P1141" i="37"/>
  <c r="R1141" i="37" s="1"/>
  <c r="P1148" i="37"/>
  <c r="R1148" i="37" s="1"/>
  <c r="S1148" i="37"/>
  <c r="S1149" i="37"/>
  <c r="P1149" i="37"/>
  <c r="R1149" i="37" s="1"/>
  <c r="P1156" i="37"/>
  <c r="R1156" i="37" s="1"/>
  <c r="S1156" i="37"/>
  <c r="S1157" i="37"/>
  <c r="P1157" i="37"/>
  <c r="R1157" i="37" s="1"/>
  <c r="P1164" i="37"/>
  <c r="R1164" i="37" s="1"/>
  <c r="S1164" i="37"/>
  <c r="S1165" i="37"/>
  <c r="P1165" i="37"/>
  <c r="R1165" i="37" s="1"/>
  <c r="P1172" i="37"/>
  <c r="R1172" i="37" s="1"/>
  <c r="S1172" i="37"/>
  <c r="S1173" i="37"/>
  <c r="P1173" i="37"/>
  <c r="R1173" i="37" s="1"/>
  <c r="P1180" i="37"/>
  <c r="R1180" i="37" s="1"/>
  <c r="S1180" i="37"/>
  <c r="S1182" i="37"/>
  <c r="P1182" i="37"/>
  <c r="R1182" i="37" s="1"/>
  <c r="P429" i="37"/>
  <c r="R429" i="37" s="1"/>
  <c r="S429" i="37"/>
  <c r="P447" i="37"/>
  <c r="R447" i="37" s="1"/>
  <c r="S447" i="37"/>
  <c r="P463" i="37"/>
  <c r="R463" i="37" s="1"/>
  <c r="S463" i="37"/>
  <c r="P485" i="37"/>
  <c r="R485" i="37" s="1"/>
  <c r="S485" i="37"/>
  <c r="S525" i="37"/>
  <c r="P525" i="37"/>
  <c r="R525" i="37" s="1"/>
  <c r="S602" i="37"/>
  <c r="P602" i="37"/>
  <c r="R602" i="37" s="1"/>
  <c r="S1044" i="37"/>
  <c r="P1044" i="37"/>
  <c r="R1044" i="37" s="1"/>
  <c r="S1061" i="37"/>
  <c r="P1061" i="37"/>
  <c r="R1061" i="37" s="1"/>
  <c r="P1111" i="37"/>
  <c r="R1111" i="37" s="1"/>
  <c r="S1111" i="37"/>
  <c r="P1143" i="37"/>
  <c r="R1143" i="37" s="1"/>
  <c r="S1143" i="37"/>
  <c r="P1175" i="37"/>
  <c r="R1175" i="37" s="1"/>
  <c r="S1175" i="37"/>
  <c r="S5" i="37"/>
  <c r="S10" i="37"/>
  <c r="S13" i="37"/>
  <c r="P23" i="37"/>
  <c r="R23" i="37" s="1"/>
  <c r="S25" i="37"/>
  <c r="S28" i="37"/>
  <c r="P41" i="37"/>
  <c r="R41" i="37" s="1"/>
  <c r="P46" i="37"/>
  <c r="R46" i="37" s="1"/>
  <c r="S66" i="37"/>
  <c r="P69" i="37"/>
  <c r="R69" i="37" s="1"/>
  <c r="P79" i="37"/>
  <c r="R79" i="37" s="1"/>
  <c r="S81" i="37"/>
  <c r="S84" i="37"/>
  <c r="P97" i="37"/>
  <c r="R97" i="37" s="1"/>
  <c r="P120" i="37"/>
  <c r="R120" i="37" s="1"/>
  <c r="P134" i="37"/>
  <c r="R134" i="37" s="1"/>
  <c r="P144" i="37"/>
  <c r="R144" i="37" s="1"/>
  <c r="P146" i="37"/>
  <c r="R146" i="37" s="1"/>
  <c r="S149" i="37"/>
  <c r="P161" i="37"/>
  <c r="R161" i="37" s="1"/>
  <c r="P176" i="37"/>
  <c r="R176" i="37" s="1"/>
  <c r="P184" i="37"/>
  <c r="R184" i="37" s="1"/>
  <c r="P192" i="37"/>
  <c r="R192" i="37" s="1"/>
  <c r="P200" i="37"/>
  <c r="R200" i="37" s="1"/>
  <c r="P208" i="37"/>
  <c r="R208" i="37" s="1"/>
  <c r="P216" i="37"/>
  <c r="R216" i="37" s="1"/>
  <c r="P224" i="37"/>
  <c r="R224" i="37" s="1"/>
  <c r="P232" i="37"/>
  <c r="R232" i="37" s="1"/>
  <c r="P240" i="37"/>
  <c r="R240" i="37" s="1"/>
  <c r="P248" i="37"/>
  <c r="R248" i="37" s="1"/>
  <c r="P256" i="37"/>
  <c r="R256" i="37" s="1"/>
  <c r="S265" i="37"/>
  <c r="S273" i="37"/>
  <c r="P279" i="37"/>
  <c r="R279" i="37" s="1"/>
  <c r="S285" i="37"/>
  <c r="P294" i="37"/>
  <c r="R294" i="37" s="1"/>
  <c r="P302" i="37"/>
  <c r="R302" i="37" s="1"/>
  <c r="S308" i="37"/>
  <c r="P310" i="37"/>
  <c r="R310" i="37" s="1"/>
  <c r="S313" i="37"/>
  <c r="S333" i="37"/>
  <c r="P352" i="37"/>
  <c r="R352" i="37" s="1"/>
  <c r="S354" i="37"/>
  <c r="P377" i="37"/>
  <c r="R377" i="37" s="1"/>
  <c r="P383" i="37"/>
  <c r="R383" i="37" s="1"/>
  <c r="P389" i="37"/>
  <c r="R389" i="37" s="1"/>
  <c r="S389" i="37"/>
  <c r="P403" i="37"/>
  <c r="R403" i="37" s="1"/>
  <c r="P411" i="37"/>
  <c r="R411" i="37" s="1"/>
  <c r="P435" i="37"/>
  <c r="R435" i="37" s="1"/>
  <c r="P441" i="37"/>
  <c r="R441" i="37" s="1"/>
  <c r="P457" i="37"/>
  <c r="R457" i="37" s="1"/>
  <c r="S561" i="37"/>
  <c r="P561" i="37"/>
  <c r="R561" i="37" s="1"/>
  <c r="S571" i="37"/>
  <c r="P571" i="37"/>
  <c r="R571" i="37" s="1"/>
  <c r="S650" i="37"/>
  <c r="P650" i="37"/>
  <c r="R650" i="37" s="1"/>
  <c r="S282" i="37"/>
  <c r="P479" i="37"/>
  <c r="R479" i="37" s="1"/>
  <c r="S479" i="37"/>
  <c r="P501" i="37"/>
  <c r="R501" i="37" s="1"/>
  <c r="S501" i="37"/>
  <c r="S551" i="37"/>
  <c r="P551" i="37"/>
  <c r="R551" i="37" s="1"/>
  <c r="S610" i="37"/>
  <c r="P610" i="37"/>
  <c r="R610" i="37" s="1"/>
  <c r="S781" i="37"/>
  <c r="P781" i="37"/>
  <c r="R781" i="37" s="1"/>
  <c r="S795" i="37"/>
  <c r="P795" i="37"/>
  <c r="R795" i="37" s="1"/>
  <c r="P1119" i="37"/>
  <c r="R1119" i="37" s="1"/>
  <c r="S1119" i="37"/>
  <c r="P1151" i="37"/>
  <c r="R1151" i="37" s="1"/>
  <c r="S1151" i="37"/>
  <c r="S15" i="37"/>
  <c r="P6" i="37"/>
  <c r="R6" i="37" s="1"/>
  <c r="S44" i="37"/>
  <c r="P57" i="37"/>
  <c r="R57" i="37" s="1"/>
  <c r="P62" i="37"/>
  <c r="R62" i="37" s="1"/>
  <c r="S74" i="37"/>
  <c r="S77" i="37"/>
  <c r="P116" i="37"/>
  <c r="R116" i="37" s="1"/>
  <c r="P154" i="37"/>
  <c r="R154" i="37" s="1"/>
  <c r="S157" i="37"/>
  <c r="P169" i="37"/>
  <c r="R169" i="37" s="1"/>
  <c r="P263" i="37"/>
  <c r="R263" i="37" s="1"/>
  <c r="P317" i="37"/>
  <c r="R317" i="37" s="1"/>
  <c r="P319" i="37"/>
  <c r="R319" i="37" s="1"/>
  <c r="P322" i="37"/>
  <c r="R322" i="37" s="1"/>
  <c r="S325" i="37"/>
  <c r="S345" i="37"/>
  <c r="P363" i="37"/>
  <c r="R363" i="37" s="1"/>
  <c r="P451" i="37"/>
  <c r="R451" i="37" s="1"/>
  <c r="S498" i="37"/>
  <c r="P498" i="37"/>
  <c r="R498" i="37" s="1"/>
  <c r="S582" i="37"/>
  <c r="P582" i="37"/>
  <c r="R582" i="37" s="1"/>
  <c r="S620" i="37"/>
  <c r="P620" i="37"/>
  <c r="R620" i="37" s="1"/>
  <c r="S637" i="37"/>
  <c r="P637" i="37"/>
  <c r="R637" i="37" s="1"/>
  <c r="S757" i="37"/>
  <c r="P757" i="37"/>
  <c r="R757" i="37" s="1"/>
  <c r="S802" i="37"/>
  <c r="P802" i="37"/>
  <c r="R802" i="37" s="1"/>
  <c r="S834" i="37"/>
  <c r="P834" i="37"/>
  <c r="R834" i="37" s="1"/>
  <c r="S994" i="37"/>
  <c r="P994" i="37"/>
  <c r="R994" i="37" s="1"/>
  <c r="S261" i="37"/>
  <c r="P271" i="37"/>
  <c r="R271" i="37" s="1"/>
  <c r="P381" i="37"/>
  <c r="R381" i="37" s="1"/>
  <c r="S381" i="37"/>
  <c r="S458" i="37"/>
  <c r="P458" i="37"/>
  <c r="R458" i="37" s="1"/>
  <c r="S487" i="37"/>
  <c r="P487" i="37"/>
  <c r="R487" i="37" s="1"/>
  <c r="S555" i="37"/>
  <c r="P555" i="37"/>
  <c r="R555" i="37" s="1"/>
  <c r="S682" i="37"/>
  <c r="P682" i="37"/>
  <c r="R682" i="37" s="1"/>
  <c r="P733" i="37"/>
  <c r="R733" i="37" s="1"/>
  <c r="S733" i="37"/>
  <c r="S1067" i="37"/>
  <c r="P1067" i="37"/>
  <c r="R1067" i="37" s="1"/>
  <c r="P1127" i="37"/>
  <c r="R1127" i="37" s="1"/>
  <c r="S1127" i="37"/>
  <c r="P1159" i="37"/>
  <c r="R1159" i="37" s="1"/>
  <c r="S1159" i="37"/>
  <c r="P17" i="37"/>
  <c r="R17" i="37" s="1"/>
  <c r="S34" i="37"/>
  <c r="S37" i="37"/>
  <c r="P55" i="37"/>
  <c r="R55" i="37" s="1"/>
  <c r="S60" i="37"/>
  <c r="P70" i="37"/>
  <c r="R70" i="37" s="1"/>
  <c r="S90" i="37"/>
  <c r="S93" i="37"/>
  <c r="S98" i="37"/>
  <c r="P104" i="37"/>
  <c r="R104" i="37" s="1"/>
  <c r="S109" i="37"/>
  <c r="P112" i="37"/>
  <c r="R112" i="37" s="1"/>
  <c r="P121" i="37"/>
  <c r="R121" i="37" s="1"/>
  <c r="P135" i="37"/>
  <c r="R135" i="37" s="1"/>
  <c r="S140" i="37"/>
  <c r="P145" i="37"/>
  <c r="R145" i="37" s="1"/>
  <c r="P162" i="37"/>
  <c r="R162" i="37" s="1"/>
  <c r="S165" i="37"/>
  <c r="S269" i="37"/>
  <c r="S289" i="37"/>
  <c r="P295" i="37"/>
  <c r="R295" i="37" s="1"/>
  <c r="P303" i="37"/>
  <c r="R303" i="37" s="1"/>
  <c r="S329" i="37"/>
  <c r="P348" i="37"/>
  <c r="R348" i="37" s="1"/>
  <c r="P367" i="37"/>
  <c r="R367" i="37" s="1"/>
  <c r="P387" i="37"/>
  <c r="R387" i="37" s="1"/>
  <c r="S399" i="37"/>
  <c r="S402" i="37"/>
  <c r="P402" i="37"/>
  <c r="R402" i="37" s="1"/>
  <c r="S434" i="37"/>
  <c r="P434" i="37"/>
  <c r="R434" i="37" s="1"/>
  <c r="P449" i="37"/>
  <c r="R449" i="37" s="1"/>
  <c r="S563" i="37"/>
  <c r="P563" i="37"/>
  <c r="R563" i="37" s="1"/>
  <c r="S586" i="37"/>
  <c r="P586" i="37"/>
  <c r="R586" i="37" s="1"/>
  <c r="S693" i="37"/>
  <c r="P693" i="37"/>
  <c r="R693" i="37" s="1"/>
  <c r="S765" i="37"/>
  <c r="P765" i="37"/>
  <c r="R765" i="37" s="1"/>
  <c r="S1181" i="37"/>
  <c r="P1181" i="37"/>
  <c r="R1181" i="37" s="1"/>
  <c r="S370" i="37"/>
  <c r="P370" i="37"/>
  <c r="R370" i="37" s="1"/>
  <c r="P437" i="37"/>
  <c r="R437" i="37" s="1"/>
  <c r="S437" i="37"/>
  <c r="P471" i="37"/>
  <c r="R471" i="37" s="1"/>
  <c r="S471" i="37"/>
  <c r="P477" i="37"/>
  <c r="R477" i="37" s="1"/>
  <c r="S477" i="37"/>
  <c r="S481" i="37"/>
  <c r="P481" i="37"/>
  <c r="R481" i="37" s="1"/>
  <c r="S499" i="37"/>
  <c r="P499" i="37"/>
  <c r="R499" i="37" s="1"/>
  <c r="S537" i="37"/>
  <c r="P537" i="37"/>
  <c r="R537" i="37" s="1"/>
  <c r="S594" i="37"/>
  <c r="P594" i="37"/>
  <c r="R594" i="37" s="1"/>
  <c r="S748" i="37"/>
  <c r="P748" i="37"/>
  <c r="R748" i="37" s="1"/>
  <c r="S1036" i="37"/>
  <c r="P1036" i="37"/>
  <c r="R1036" i="37" s="1"/>
  <c r="S1064" i="37"/>
  <c r="P1064" i="37"/>
  <c r="R1064" i="37" s="1"/>
  <c r="P1135" i="37"/>
  <c r="R1135" i="37" s="1"/>
  <c r="S1135" i="37"/>
  <c r="P1167" i="37"/>
  <c r="R1167" i="37" s="1"/>
  <c r="S1167" i="37"/>
  <c r="S20" i="37"/>
  <c r="P30" i="37"/>
  <c r="R30" i="37" s="1"/>
  <c r="S50" i="37"/>
  <c r="S53" i="37"/>
  <c r="P86" i="37"/>
  <c r="R86" i="37" s="1"/>
  <c r="P125" i="37"/>
  <c r="R125" i="37" s="1"/>
  <c r="P138" i="37"/>
  <c r="R138" i="37" s="1"/>
  <c r="P153" i="37"/>
  <c r="R153" i="37" s="1"/>
  <c r="P170" i="37"/>
  <c r="R170" i="37" s="1"/>
  <c r="S173" i="37"/>
  <c r="P178" i="37"/>
  <c r="R178" i="37" s="1"/>
  <c r="S181" i="37"/>
  <c r="P186" i="37"/>
  <c r="R186" i="37" s="1"/>
  <c r="S189" i="37"/>
  <c r="P194" i="37"/>
  <c r="R194" i="37" s="1"/>
  <c r="S197" i="37"/>
  <c r="P202" i="37"/>
  <c r="R202" i="37" s="1"/>
  <c r="S205" i="37"/>
  <c r="P210" i="37"/>
  <c r="R210" i="37" s="1"/>
  <c r="S213" i="37"/>
  <c r="P218" i="37"/>
  <c r="R218" i="37" s="1"/>
  <c r="S221" i="37"/>
  <c r="P226" i="37"/>
  <c r="R226" i="37" s="1"/>
  <c r="S229" i="37"/>
  <c r="P234" i="37"/>
  <c r="R234" i="37" s="1"/>
  <c r="S237" i="37"/>
  <c r="P242" i="37"/>
  <c r="R242" i="37" s="1"/>
  <c r="S245" i="37"/>
  <c r="P250" i="37"/>
  <c r="R250" i="37" s="1"/>
  <c r="S253" i="37"/>
  <c r="P338" i="37"/>
  <c r="R338" i="37" s="1"/>
  <c r="S341" i="37"/>
  <c r="S362" i="37"/>
  <c r="P362" i="37"/>
  <c r="R362" i="37" s="1"/>
  <c r="P373" i="37"/>
  <c r="R373" i="37" s="1"/>
  <c r="S373" i="37"/>
  <c r="S405" i="37"/>
  <c r="S426" i="37"/>
  <c r="P426" i="37"/>
  <c r="R426" i="37" s="1"/>
  <c r="P443" i="37"/>
  <c r="R443" i="37" s="1"/>
  <c r="P453" i="37"/>
  <c r="R453" i="37" s="1"/>
  <c r="S453" i="37"/>
  <c r="S513" i="37"/>
  <c r="P513" i="37"/>
  <c r="R513" i="37" s="1"/>
  <c r="P704" i="37"/>
  <c r="R704" i="37" s="1"/>
  <c r="S704" i="37"/>
  <c r="S722" i="37"/>
  <c r="P722" i="37"/>
  <c r="R722" i="37" s="1"/>
  <c r="P776" i="37"/>
  <c r="R776" i="37" s="1"/>
  <c r="S776" i="37"/>
  <c r="S810" i="37"/>
  <c r="P810" i="37"/>
  <c r="R810" i="37" s="1"/>
  <c r="S826" i="37"/>
  <c r="P826" i="37"/>
  <c r="R826" i="37" s="1"/>
  <c r="P482" i="37"/>
  <c r="R482" i="37" s="1"/>
  <c r="P523" i="37"/>
  <c r="R523" i="37" s="1"/>
  <c r="P559" i="37"/>
  <c r="R559" i="37" s="1"/>
  <c r="P589" i="37"/>
  <c r="R589" i="37" s="1"/>
  <c r="P597" i="37"/>
  <c r="R597" i="37" s="1"/>
  <c r="P605" i="37"/>
  <c r="R605" i="37" s="1"/>
  <c r="P618" i="37"/>
  <c r="R618" i="37" s="1"/>
  <c r="S626" i="37"/>
  <c r="S629" i="37"/>
  <c r="S632" i="37"/>
  <c r="P645" i="37"/>
  <c r="R645" i="37" s="1"/>
  <c r="P658" i="37"/>
  <c r="R658" i="37" s="1"/>
  <c r="P685" i="37"/>
  <c r="R685" i="37" s="1"/>
  <c r="S696" i="37"/>
  <c r="P716" i="37"/>
  <c r="R716" i="37" s="1"/>
  <c r="P746" i="37"/>
  <c r="R746" i="37" s="1"/>
  <c r="S760" i="37"/>
  <c r="S768" i="37"/>
  <c r="P787" i="37"/>
  <c r="R787" i="37" s="1"/>
  <c r="P1052" i="37"/>
  <c r="R1052" i="37" s="1"/>
  <c r="S1054" i="37"/>
  <c r="P1069" i="37"/>
  <c r="R1069" i="37" s="1"/>
  <c r="S511" i="37"/>
  <c r="S514" i="37"/>
  <c r="P521" i="37"/>
  <c r="R521" i="37" s="1"/>
  <c r="S592" i="37"/>
  <c r="S600" i="37"/>
  <c r="S608" i="37"/>
  <c r="P621" i="37"/>
  <c r="R621" i="37" s="1"/>
  <c r="S648" i="37"/>
  <c r="S680" i="37"/>
  <c r="P708" i="37"/>
  <c r="R708" i="37" s="1"/>
  <c r="S720" i="37"/>
  <c r="S749" i="37"/>
  <c r="P798" i="37"/>
  <c r="R798" i="37" s="1"/>
  <c r="S832" i="37"/>
  <c r="P1029" i="37"/>
  <c r="R1029" i="37" s="1"/>
  <c r="P1032" i="37"/>
  <c r="R1032" i="37" s="1"/>
  <c r="P1035" i="37"/>
  <c r="R1035" i="37" s="1"/>
  <c r="P1043" i="37"/>
  <c r="R1043" i="37" s="1"/>
  <c r="P1060" i="37"/>
  <c r="R1060" i="37" s="1"/>
  <c r="S1062" i="37"/>
  <c r="P636" i="37"/>
  <c r="R636" i="37" s="1"/>
  <c r="P638" i="37"/>
  <c r="R638" i="37" s="1"/>
  <c r="P692" i="37"/>
  <c r="R692" i="37" s="1"/>
  <c r="P706" i="37"/>
  <c r="R706" i="37" s="1"/>
  <c r="S712" i="37"/>
  <c r="P732" i="37"/>
  <c r="R732" i="37" s="1"/>
  <c r="S741" i="37"/>
  <c r="P756" i="37"/>
  <c r="R756" i="37" s="1"/>
  <c r="P764" i="37"/>
  <c r="R764" i="37" s="1"/>
  <c r="P778" i="37"/>
  <c r="R778" i="37" s="1"/>
  <c r="P780" i="37"/>
  <c r="R780" i="37" s="1"/>
  <c r="P786" i="37"/>
  <c r="R786" i="37" s="1"/>
  <c r="P801" i="37"/>
  <c r="R801" i="37" s="1"/>
  <c r="P846" i="37"/>
  <c r="R846" i="37" s="1"/>
  <c r="P993" i="37"/>
  <c r="R993" i="37" s="1"/>
  <c r="S1025" i="37"/>
  <c r="P1068" i="37"/>
  <c r="R1068" i="37" s="1"/>
  <c r="S1073" i="37"/>
  <c r="P1110" i="37"/>
  <c r="R1110" i="37" s="1"/>
  <c r="P1113" i="37"/>
  <c r="R1113" i="37" s="1"/>
  <c r="P1118" i="37"/>
  <c r="R1118" i="37" s="1"/>
  <c r="P1121" i="37"/>
  <c r="R1121" i="37" s="1"/>
  <c r="P1126" i="37"/>
  <c r="R1126" i="37" s="1"/>
  <c r="P1129" i="37"/>
  <c r="R1129" i="37" s="1"/>
  <c r="P1134" i="37"/>
  <c r="R1134" i="37" s="1"/>
  <c r="P1137" i="37"/>
  <c r="R1137" i="37" s="1"/>
  <c r="P1142" i="37"/>
  <c r="R1142" i="37" s="1"/>
  <c r="P1145" i="37"/>
  <c r="R1145" i="37" s="1"/>
  <c r="P1150" i="37"/>
  <c r="R1150" i="37" s="1"/>
  <c r="P1153" i="37"/>
  <c r="R1153" i="37" s="1"/>
  <c r="P1158" i="37"/>
  <c r="R1158" i="37" s="1"/>
  <c r="P1161" i="37"/>
  <c r="R1161" i="37" s="1"/>
  <c r="P1166" i="37"/>
  <c r="R1166" i="37" s="1"/>
  <c r="P1169" i="37"/>
  <c r="R1169" i="37" s="1"/>
  <c r="P1174" i="37"/>
  <c r="R1174" i="37" s="1"/>
  <c r="P817" i="37"/>
  <c r="R817" i="37" s="1"/>
  <c r="S1030" i="37"/>
  <c r="P1053" i="37"/>
  <c r="R1053" i="37" s="1"/>
  <c r="P1056" i="37"/>
  <c r="R1056" i="37" s="1"/>
  <c r="P11" i="37"/>
  <c r="R11" i="37" s="1"/>
  <c r="P59" i="37"/>
  <c r="R59" i="37" s="1"/>
  <c r="P67" i="37"/>
  <c r="R67" i="37" s="1"/>
  <c r="P75" i="37"/>
  <c r="R75" i="37" s="1"/>
  <c r="P83" i="37"/>
  <c r="R83" i="37" s="1"/>
  <c r="P91" i="37"/>
  <c r="R91" i="37" s="1"/>
  <c r="P101" i="37"/>
  <c r="R101" i="37" s="1"/>
  <c r="P108" i="37"/>
  <c r="R108" i="37" s="1"/>
  <c r="P113" i="37"/>
  <c r="R113" i="37" s="1"/>
  <c r="P127" i="37"/>
  <c r="R127" i="37" s="1"/>
  <c r="P172" i="37"/>
  <c r="R172" i="37" s="1"/>
  <c r="S172" i="37"/>
  <c r="P180" i="37"/>
  <c r="R180" i="37" s="1"/>
  <c r="S180" i="37"/>
  <c r="P188" i="37"/>
  <c r="R188" i="37" s="1"/>
  <c r="S188" i="37"/>
  <c r="P196" i="37"/>
  <c r="R196" i="37" s="1"/>
  <c r="S196" i="37"/>
  <c r="P204" i="37"/>
  <c r="R204" i="37" s="1"/>
  <c r="S204" i="37"/>
  <c r="P212" i="37"/>
  <c r="R212" i="37" s="1"/>
  <c r="S212" i="37"/>
  <c r="P220" i="37"/>
  <c r="R220" i="37" s="1"/>
  <c r="S220" i="37"/>
  <c r="P228" i="37"/>
  <c r="R228" i="37" s="1"/>
  <c r="S228" i="37"/>
  <c r="P236" i="37"/>
  <c r="R236" i="37" s="1"/>
  <c r="S236" i="37"/>
  <c r="P244" i="37"/>
  <c r="R244" i="37" s="1"/>
  <c r="S244" i="37"/>
  <c r="P252" i="37"/>
  <c r="R252" i="37" s="1"/>
  <c r="S252" i="37"/>
  <c r="P19" i="37"/>
  <c r="R19" i="37" s="1"/>
  <c r="P27" i="37"/>
  <c r="R27" i="37" s="1"/>
  <c r="P8" i="37"/>
  <c r="R8" i="37" s="1"/>
  <c r="P16" i="37"/>
  <c r="R16" i="37" s="1"/>
  <c r="P24" i="37"/>
  <c r="R24" i="37" s="1"/>
  <c r="P32" i="37"/>
  <c r="R32" i="37" s="1"/>
  <c r="P40" i="37"/>
  <c r="R40" i="37" s="1"/>
  <c r="P48" i="37"/>
  <c r="R48" i="37" s="1"/>
  <c r="P56" i="37"/>
  <c r="R56" i="37" s="1"/>
  <c r="P64" i="37"/>
  <c r="R64" i="37" s="1"/>
  <c r="P72" i="37"/>
  <c r="R72" i="37" s="1"/>
  <c r="P80" i="37"/>
  <c r="R80" i="37" s="1"/>
  <c r="P88" i="37"/>
  <c r="R88" i="37" s="1"/>
  <c r="P96" i="37"/>
  <c r="R96" i="37" s="1"/>
  <c r="P103" i="37"/>
  <c r="R103" i="37" s="1"/>
  <c r="P122" i="37"/>
  <c r="R122" i="37" s="1"/>
  <c r="S139" i="37"/>
  <c r="P139" i="37"/>
  <c r="R139" i="37" s="1"/>
  <c r="P3" i="37"/>
  <c r="R3" i="37" s="1"/>
  <c r="P35" i="37"/>
  <c r="R35" i="37" s="1"/>
  <c r="S43" i="37"/>
  <c r="S51" i="37"/>
  <c r="P110" i="37"/>
  <c r="R110" i="37" s="1"/>
  <c r="S115" i="37"/>
  <c r="P117" i="37"/>
  <c r="R117" i="37" s="1"/>
  <c r="P124" i="37"/>
  <c r="R124" i="37" s="1"/>
  <c r="S141" i="37"/>
  <c r="P148" i="37"/>
  <c r="R148" i="37" s="1"/>
  <c r="S148" i="37"/>
  <c r="P292" i="37"/>
  <c r="R292" i="37" s="1"/>
  <c r="S292" i="37"/>
  <c r="P105" i="37"/>
  <c r="R105" i="37" s="1"/>
  <c r="S131" i="37"/>
  <c r="S133" i="37"/>
  <c r="P156" i="37"/>
  <c r="R156" i="37" s="1"/>
  <c r="S156" i="37"/>
  <c r="P284" i="37"/>
  <c r="R284" i="37" s="1"/>
  <c r="S284" i="37"/>
  <c r="P102" i="37"/>
  <c r="R102" i="37" s="1"/>
  <c r="P276" i="37"/>
  <c r="R276" i="37" s="1"/>
  <c r="S276" i="37"/>
  <c r="P268" i="37"/>
  <c r="R268" i="37" s="1"/>
  <c r="S268" i="37"/>
  <c r="P130" i="37"/>
  <c r="R130" i="37" s="1"/>
  <c r="P164" i="37"/>
  <c r="R164" i="37" s="1"/>
  <c r="S164" i="37"/>
  <c r="P260" i="37"/>
  <c r="R260" i="37" s="1"/>
  <c r="S260" i="37"/>
  <c r="P177" i="37"/>
  <c r="R177" i="37" s="1"/>
  <c r="P185" i="37"/>
  <c r="R185" i="37" s="1"/>
  <c r="P193" i="37"/>
  <c r="R193" i="37" s="1"/>
  <c r="P201" i="37"/>
  <c r="R201" i="37" s="1"/>
  <c r="P209" i="37"/>
  <c r="R209" i="37" s="1"/>
  <c r="P217" i="37"/>
  <c r="R217" i="37" s="1"/>
  <c r="P225" i="37"/>
  <c r="R225" i="37" s="1"/>
  <c r="P233" i="37"/>
  <c r="R233" i="37" s="1"/>
  <c r="P241" i="37"/>
  <c r="R241" i="37" s="1"/>
  <c r="P249" i="37"/>
  <c r="R249" i="37" s="1"/>
  <c r="P257" i="37"/>
  <c r="R257" i="37" s="1"/>
  <c r="S327" i="37"/>
  <c r="S335" i="37"/>
  <c r="S343" i="37"/>
  <c r="P422" i="37"/>
  <c r="R422" i="37" s="1"/>
  <c r="S422" i="37"/>
  <c r="S300" i="37"/>
  <c r="S324" i="37"/>
  <c r="S350" i="37"/>
  <c r="S360" i="37"/>
  <c r="P360" i="37"/>
  <c r="R360" i="37" s="1"/>
  <c r="P382" i="37"/>
  <c r="R382" i="37" s="1"/>
  <c r="S382" i="37"/>
  <c r="P147" i="37"/>
  <c r="R147" i="37" s="1"/>
  <c r="P155" i="37"/>
  <c r="R155" i="37" s="1"/>
  <c r="P163" i="37"/>
  <c r="R163" i="37" s="1"/>
  <c r="P171" i="37"/>
  <c r="R171" i="37" s="1"/>
  <c r="P179" i="37"/>
  <c r="R179" i="37" s="1"/>
  <c r="P187" i="37"/>
  <c r="R187" i="37" s="1"/>
  <c r="P195" i="37"/>
  <c r="R195" i="37" s="1"/>
  <c r="P203" i="37"/>
  <c r="R203" i="37" s="1"/>
  <c r="P211" i="37"/>
  <c r="R211" i="37" s="1"/>
  <c r="P219" i="37"/>
  <c r="R219" i="37" s="1"/>
  <c r="P227" i="37"/>
  <c r="R227" i="37" s="1"/>
  <c r="P235" i="37"/>
  <c r="R235" i="37" s="1"/>
  <c r="P243" i="37"/>
  <c r="R243" i="37" s="1"/>
  <c r="P251" i="37"/>
  <c r="R251" i="37" s="1"/>
  <c r="P259" i="37"/>
  <c r="R259" i="37" s="1"/>
  <c r="P267" i="37"/>
  <c r="R267" i="37" s="1"/>
  <c r="P275" i="37"/>
  <c r="R275" i="37" s="1"/>
  <c r="P283" i="37"/>
  <c r="R283" i="37" s="1"/>
  <c r="P291" i="37"/>
  <c r="R291" i="37" s="1"/>
  <c r="P299" i="37"/>
  <c r="R299" i="37" s="1"/>
  <c r="P307" i="37"/>
  <c r="R307" i="37" s="1"/>
  <c r="P315" i="37"/>
  <c r="R315" i="37" s="1"/>
  <c r="P323" i="37"/>
  <c r="R323" i="37" s="1"/>
  <c r="P331" i="37"/>
  <c r="R331" i="37" s="1"/>
  <c r="P339" i="37"/>
  <c r="R339" i="37" s="1"/>
  <c r="P347" i="37"/>
  <c r="R347" i="37" s="1"/>
  <c r="S356" i="37"/>
  <c r="P356" i="37"/>
  <c r="R356" i="37" s="1"/>
  <c r="P390" i="37"/>
  <c r="R390" i="37" s="1"/>
  <c r="S390" i="37"/>
  <c r="P272" i="37"/>
  <c r="R272" i="37" s="1"/>
  <c r="P280" i="37"/>
  <c r="R280" i="37" s="1"/>
  <c r="P288" i="37"/>
  <c r="R288" i="37" s="1"/>
  <c r="P296" i="37"/>
  <c r="R296" i="37" s="1"/>
  <c r="P304" i="37"/>
  <c r="R304" i="37" s="1"/>
  <c r="P312" i="37"/>
  <c r="R312" i="37" s="1"/>
  <c r="P320" i="37"/>
  <c r="R320" i="37" s="1"/>
  <c r="P328" i="37"/>
  <c r="R328" i="37" s="1"/>
  <c r="P336" i="37"/>
  <c r="R336" i="37" s="1"/>
  <c r="P344" i="37"/>
  <c r="R344" i="37" s="1"/>
  <c r="S358" i="37"/>
  <c r="S368" i="37"/>
  <c r="P368" i="37"/>
  <c r="R368" i="37" s="1"/>
  <c r="S349" i="37"/>
  <c r="P366" i="37"/>
  <c r="R366" i="37" s="1"/>
  <c r="S366" i="37"/>
  <c r="P398" i="37"/>
  <c r="R398" i="37" s="1"/>
  <c r="S398" i="37"/>
  <c r="P258" i="37"/>
  <c r="R258" i="37" s="1"/>
  <c r="P274" i="37"/>
  <c r="R274" i="37" s="1"/>
  <c r="P290" i="37"/>
  <c r="R290" i="37" s="1"/>
  <c r="P306" i="37"/>
  <c r="R306" i="37" s="1"/>
  <c r="P314" i="37"/>
  <c r="R314" i="37" s="1"/>
  <c r="S364" i="37"/>
  <c r="P364" i="37"/>
  <c r="R364" i="37" s="1"/>
  <c r="P406" i="37"/>
  <c r="R406" i="37" s="1"/>
  <c r="S406" i="37"/>
  <c r="S357" i="37"/>
  <c r="P374" i="37"/>
  <c r="R374" i="37" s="1"/>
  <c r="S374" i="37"/>
  <c r="P414" i="37"/>
  <c r="R414" i="37" s="1"/>
  <c r="S414" i="37"/>
  <c r="S579" i="37"/>
  <c r="S585" i="37"/>
  <c r="P585" i="37"/>
  <c r="R585" i="37" s="1"/>
  <c r="P376" i="37"/>
  <c r="R376" i="37" s="1"/>
  <c r="P384" i="37"/>
  <c r="R384" i="37" s="1"/>
  <c r="P392" i="37"/>
  <c r="R392" i="37" s="1"/>
  <c r="P400" i="37"/>
  <c r="R400" i="37" s="1"/>
  <c r="P408" i="37"/>
  <c r="R408" i="37" s="1"/>
  <c r="P416" i="37"/>
  <c r="R416" i="37" s="1"/>
  <c r="P424" i="37"/>
  <c r="R424" i="37" s="1"/>
  <c r="S430" i="37"/>
  <c r="P432" i="37"/>
  <c r="R432" i="37" s="1"/>
  <c r="S438" i="37"/>
  <c r="P440" i="37"/>
  <c r="R440" i="37" s="1"/>
  <c r="S446" i="37"/>
  <c r="P448" i="37"/>
  <c r="R448" i="37" s="1"/>
  <c r="S454" i="37"/>
  <c r="P456" i="37"/>
  <c r="R456" i="37" s="1"/>
  <c r="S462" i="37"/>
  <c r="P464" i="37"/>
  <c r="R464" i="37" s="1"/>
  <c r="S470" i="37"/>
  <c r="P472" i="37"/>
  <c r="R472" i="37" s="1"/>
  <c r="S478" i="37"/>
  <c r="P480" i="37"/>
  <c r="R480" i="37" s="1"/>
  <c r="S486" i="37"/>
  <c r="P488" i="37"/>
  <c r="R488" i="37" s="1"/>
  <c r="S494" i="37"/>
  <c r="P496" i="37"/>
  <c r="R496" i="37" s="1"/>
  <c r="S502" i="37"/>
  <c r="P504" i="37"/>
  <c r="R504" i="37" s="1"/>
  <c r="S510" i="37"/>
  <c r="P512" i="37"/>
  <c r="R512" i="37" s="1"/>
  <c r="S518" i="37"/>
  <c r="P520" i="37"/>
  <c r="R520" i="37" s="1"/>
  <c r="S526" i="37"/>
  <c r="P528" i="37"/>
  <c r="R528" i="37" s="1"/>
  <c r="S534" i="37"/>
  <c r="P536" i="37"/>
  <c r="R536" i="37" s="1"/>
  <c r="S542" i="37"/>
  <c r="P544" i="37"/>
  <c r="R544" i="37" s="1"/>
  <c r="S550" i="37"/>
  <c r="P552" i="37"/>
  <c r="R552" i="37" s="1"/>
  <c r="S558" i="37"/>
  <c r="P560" i="37"/>
  <c r="R560" i="37" s="1"/>
  <c r="S566" i="37"/>
  <c r="P568" i="37"/>
  <c r="R568" i="37" s="1"/>
  <c r="S574" i="37"/>
  <c r="P583" i="37"/>
  <c r="R583" i="37" s="1"/>
  <c r="P413" i="37"/>
  <c r="R413" i="37" s="1"/>
  <c r="P421" i="37"/>
  <c r="R421" i="37" s="1"/>
  <c r="P461" i="37"/>
  <c r="R461" i="37" s="1"/>
  <c r="P509" i="37"/>
  <c r="R509" i="37" s="1"/>
  <c r="S576" i="37"/>
  <c r="P530" i="37"/>
  <c r="R530" i="37" s="1"/>
  <c r="P538" i="37"/>
  <c r="R538" i="37" s="1"/>
  <c r="P546" i="37"/>
  <c r="R546" i="37" s="1"/>
  <c r="P554" i="37"/>
  <c r="R554" i="37" s="1"/>
  <c r="P562" i="37"/>
  <c r="R562" i="37" s="1"/>
  <c r="P570" i="37"/>
  <c r="R570" i="37" s="1"/>
  <c r="P580" i="37"/>
  <c r="R580" i="37" s="1"/>
  <c r="P588" i="37"/>
  <c r="R588" i="37" s="1"/>
  <c r="S593" i="37"/>
  <c r="P593" i="37"/>
  <c r="R593" i="37" s="1"/>
  <c r="P372" i="37"/>
  <c r="R372" i="37" s="1"/>
  <c r="P380" i="37"/>
  <c r="R380" i="37" s="1"/>
  <c r="P388" i="37"/>
  <c r="R388" i="37" s="1"/>
  <c r="P396" i="37"/>
  <c r="R396" i="37" s="1"/>
  <c r="P404" i="37"/>
  <c r="R404" i="37" s="1"/>
  <c r="P412" i="37"/>
  <c r="R412" i="37" s="1"/>
  <c r="P420" i="37"/>
  <c r="R420" i="37" s="1"/>
  <c r="P428" i="37"/>
  <c r="R428" i="37" s="1"/>
  <c r="P436" i="37"/>
  <c r="R436" i="37" s="1"/>
  <c r="P444" i="37"/>
  <c r="R444" i="37" s="1"/>
  <c r="P452" i="37"/>
  <c r="R452" i="37" s="1"/>
  <c r="P460" i="37"/>
  <c r="R460" i="37" s="1"/>
  <c r="P468" i="37"/>
  <c r="R468" i="37" s="1"/>
  <c r="P476" i="37"/>
  <c r="R476" i="37" s="1"/>
  <c r="P484" i="37"/>
  <c r="R484" i="37" s="1"/>
  <c r="P492" i="37"/>
  <c r="R492" i="37" s="1"/>
  <c r="P500" i="37"/>
  <c r="R500" i="37" s="1"/>
  <c r="P508" i="37"/>
  <c r="R508" i="37" s="1"/>
  <c r="P532" i="37"/>
  <c r="R532" i="37" s="1"/>
  <c r="P540" i="37"/>
  <c r="R540" i="37" s="1"/>
  <c r="P548" i="37"/>
  <c r="R548" i="37" s="1"/>
  <c r="P556" i="37"/>
  <c r="R556" i="37" s="1"/>
  <c r="P564" i="37"/>
  <c r="R564" i="37" s="1"/>
  <c r="P572" i="37"/>
  <c r="R572" i="37" s="1"/>
  <c r="P577" i="37"/>
  <c r="R577" i="37" s="1"/>
  <c r="P591" i="37"/>
  <c r="R591" i="37" s="1"/>
  <c r="S784" i="37"/>
  <c r="S792" i="37"/>
  <c r="P599" i="37"/>
  <c r="R599" i="37" s="1"/>
  <c r="P607" i="37"/>
  <c r="R607" i="37" s="1"/>
  <c r="P615" i="37"/>
  <c r="R615" i="37" s="1"/>
  <c r="P623" i="37"/>
  <c r="R623" i="37" s="1"/>
  <c r="P631" i="37"/>
  <c r="R631" i="37" s="1"/>
  <c r="P639" i="37"/>
  <c r="R639" i="37" s="1"/>
  <c r="P647" i="37"/>
  <c r="R647" i="37" s="1"/>
  <c r="P655" i="37"/>
  <c r="R655" i="37" s="1"/>
  <c r="P663" i="37"/>
  <c r="R663" i="37" s="1"/>
  <c r="P671" i="37"/>
  <c r="R671" i="37" s="1"/>
  <c r="P679" i="37"/>
  <c r="R679" i="37" s="1"/>
  <c r="P687" i="37"/>
  <c r="R687" i="37" s="1"/>
  <c r="P695" i="37"/>
  <c r="R695" i="37" s="1"/>
  <c r="P703" i="37"/>
  <c r="R703" i="37" s="1"/>
  <c r="P711" i="37"/>
  <c r="R711" i="37" s="1"/>
  <c r="P719" i="37"/>
  <c r="R719" i="37" s="1"/>
  <c r="P727" i="37"/>
  <c r="R727" i="37" s="1"/>
  <c r="P735" i="37"/>
  <c r="R735" i="37" s="1"/>
  <c r="P743" i="37"/>
  <c r="R743" i="37" s="1"/>
  <c r="P751" i="37"/>
  <c r="R751" i="37" s="1"/>
  <c r="P759" i="37"/>
  <c r="R759" i="37" s="1"/>
  <c r="P767" i="37"/>
  <c r="R767" i="37" s="1"/>
  <c r="P775" i="37"/>
  <c r="R775" i="37" s="1"/>
  <c r="P783" i="37"/>
  <c r="R783" i="37" s="1"/>
  <c r="P791" i="37"/>
  <c r="R791" i="37" s="1"/>
  <c r="S803" i="37"/>
  <c r="P803" i="37"/>
  <c r="R803" i="37" s="1"/>
  <c r="S1179" i="37"/>
  <c r="P1179" i="37"/>
  <c r="R1179" i="37" s="1"/>
  <c r="P660" i="37"/>
  <c r="R660" i="37" s="1"/>
  <c r="S822" i="37"/>
  <c r="P822" i="37"/>
  <c r="R822" i="37" s="1"/>
  <c r="S1050" i="37"/>
  <c r="P1050" i="37"/>
  <c r="R1050" i="37" s="1"/>
  <c r="P601" i="37"/>
  <c r="R601" i="37" s="1"/>
  <c r="P609" i="37"/>
  <c r="R609" i="37" s="1"/>
  <c r="P617" i="37"/>
  <c r="R617" i="37" s="1"/>
  <c r="P625" i="37"/>
  <c r="R625" i="37" s="1"/>
  <c r="P633" i="37"/>
  <c r="R633" i="37" s="1"/>
  <c r="P641" i="37"/>
  <c r="R641" i="37" s="1"/>
  <c r="P649" i="37"/>
  <c r="R649" i="37" s="1"/>
  <c r="P657" i="37"/>
  <c r="R657" i="37" s="1"/>
  <c r="P665" i="37"/>
  <c r="R665" i="37" s="1"/>
  <c r="P673" i="37"/>
  <c r="R673" i="37" s="1"/>
  <c r="P681" i="37"/>
  <c r="R681" i="37" s="1"/>
  <c r="P689" i="37"/>
  <c r="R689" i="37" s="1"/>
  <c r="P697" i="37"/>
  <c r="R697" i="37" s="1"/>
  <c r="P705" i="37"/>
  <c r="R705" i="37" s="1"/>
  <c r="P713" i="37"/>
  <c r="R713" i="37" s="1"/>
  <c r="P721" i="37"/>
  <c r="R721" i="37" s="1"/>
  <c r="P729" i="37"/>
  <c r="R729" i="37" s="1"/>
  <c r="P737" i="37"/>
  <c r="R737" i="37" s="1"/>
  <c r="P745" i="37"/>
  <c r="R745" i="37" s="1"/>
  <c r="P753" i="37"/>
  <c r="R753" i="37" s="1"/>
  <c r="P761" i="37"/>
  <c r="R761" i="37" s="1"/>
  <c r="P769" i="37"/>
  <c r="R769" i="37" s="1"/>
  <c r="P777" i="37"/>
  <c r="R777" i="37" s="1"/>
  <c r="P785" i="37"/>
  <c r="R785" i="37" s="1"/>
  <c r="P793" i="37"/>
  <c r="R793" i="37" s="1"/>
  <c r="P806" i="37"/>
  <c r="R806" i="37" s="1"/>
  <c r="P622" i="37"/>
  <c r="R622" i="37" s="1"/>
  <c r="P678" i="37"/>
  <c r="R678" i="37" s="1"/>
  <c r="P686" i="37"/>
  <c r="R686" i="37" s="1"/>
  <c r="P694" i="37"/>
  <c r="R694" i="37" s="1"/>
  <c r="P702" i="37"/>
  <c r="R702" i="37" s="1"/>
  <c r="P710" i="37"/>
  <c r="R710" i="37" s="1"/>
  <c r="P718" i="37"/>
  <c r="R718" i="37" s="1"/>
  <c r="P726" i="37"/>
  <c r="R726" i="37" s="1"/>
  <c r="P734" i="37"/>
  <c r="R734" i="37" s="1"/>
  <c r="P742" i="37"/>
  <c r="R742" i="37" s="1"/>
  <c r="P750" i="37"/>
  <c r="R750" i="37" s="1"/>
  <c r="P758" i="37"/>
  <c r="R758" i="37" s="1"/>
  <c r="P766" i="37"/>
  <c r="R766" i="37" s="1"/>
  <c r="P774" i="37"/>
  <c r="R774" i="37" s="1"/>
  <c r="P782" i="37"/>
  <c r="R782" i="37" s="1"/>
  <c r="P790" i="37"/>
  <c r="R790" i="37" s="1"/>
  <c r="S830" i="37"/>
  <c r="P830" i="37"/>
  <c r="R830" i="37" s="1"/>
  <c r="P587" i="37"/>
  <c r="R587" i="37" s="1"/>
  <c r="P595" i="37"/>
  <c r="R595" i="37" s="1"/>
  <c r="P603" i="37"/>
  <c r="R603" i="37" s="1"/>
  <c r="P611" i="37"/>
  <c r="R611" i="37" s="1"/>
  <c r="P619" i="37"/>
  <c r="R619" i="37" s="1"/>
  <c r="P627" i="37"/>
  <c r="R627" i="37" s="1"/>
  <c r="P635" i="37"/>
  <c r="R635" i="37" s="1"/>
  <c r="P643" i="37"/>
  <c r="R643" i="37" s="1"/>
  <c r="P651" i="37"/>
  <c r="R651" i="37" s="1"/>
  <c r="P659" i="37"/>
  <c r="R659" i="37" s="1"/>
  <c r="P667" i="37"/>
  <c r="R667" i="37" s="1"/>
  <c r="P675" i="37"/>
  <c r="R675" i="37" s="1"/>
  <c r="P683" i="37"/>
  <c r="R683" i="37" s="1"/>
  <c r="P691" i="37"/>
  <c r="R691" i="37" s="1"/>
  <c r="P699" i="37"/>
  <c r="R699" i="37" s="1"/>
  <c r="P707" i="37"/>
  <c r="R707" i="37" s="1"/>
  <c r="P715" i="37"/>
  <c r="R715" i="37" s="1"/>
  <c r="P723" i="37"/>
  <c r="R723" i="37" s="1"/>
  <c r="P731" i="37"/>
  <c r="R731" i="37" s="1"/>
  <c r="P739" i="37"/>
  <c r="R739" i="37" s="1"/>
  <c r="P747" i="37"/>
  <c r="R747" i="37" s="1"/>
  <c r="P755" i="37"/>
  <c r="R755" i="37" s="1"/>
  <c r="P763" i="37"/>
  <c r="R763" i="37" s="1"/>
  <c r="P771" i="37"/>
  <c r="R771" i="37" s="1"/>
  <c r="S811" i="37"/>
  <c r="P811" i="37"/>
  <c r="R811" i="37" s="1"/>
  <c r="P825" i="37"/>
  <c r="R825" i="37" s="1"/>
  <c r="S1037" i="37"/>
  <c r="P1037" i="37"/>
  <c r="R1037" i="37" s="1"/>
  <c r="P809" i="37"/>
  <c r="R809" i="37" s="1"/>
  <c r="P833" i="37"/>
  <c r="R833" i="37" s="1"/>
  <c r="P814" i="37"/>
  <c r="R814" i="37" s="1"/>
  <c r="S841" i="37"/>
  <c r="P841" i="37"/>
  <c r="R841" i="37" s="1"/>
  <c r="S1026" i="37"/>
  <c r="P1026" i="37"/>
  <c r="R1026" i="37" s="1"/>
  <c r="S1115" i="37"/>
  <c r="P1115" i="37"/>
  <c r="R1115" i="37" s="1"/>
  <c r="S1123" i="37"/>
  <c r="P1123" i="37"/>
  <c r="R1123" i="37" s="1"/>
  <c r="S1131" i="37"/>
  <c r="P1131" i="37"/>
  <c r="R1131" i="37" s="1"/>
  <c r="S1139" i="37"/>
  <c r="P1139" i="37"/>
  <c r="R1139" i="37" s="1"/>
  <c r="S1147" i="37"/>
  <c r="P1147" i="37"/>
  <c r="R1147" i="37" s="1"/>
  <c r="S1155" i="37"/>
  <c r="P1155" i="37"/>
  <c r="R1155" i="37" s="1"/>
  <c r="S1163" i="37"/>
  <c r="P1163" i="37"/>
  <c r="R1163" i="37" s="1"/>
  <c r="S1171" i="37"/>
  <c r="P1171" i="37"/>
  <c r="R1171" i="37" s="1"/>
  <c r="P838" i="37"/>
  <c r="R838" i="37" s="1"/>
  <c r="S1058" i="37"/>
  <c r="P1058" i="37"/>
  <c r="R1058" i="37" s="1"/>
  <c r="P819" i="37"/>
  <c r="R819" i="37" s="1"/>
  <c r="P827" i="37"/>
  <c r="R827" i="37" s="1"/>
  <c r="P835" i="37"/>
  <c r="R835" i="37" s="1"/>
  <c r="P843" i="37"/>
  <c r="R843" i="37" s="1"/>
  <c r="P1045" i="37"/>
  <c r="R1045" i="37" s="1"/>
  <c r="P800" i="37"/>
  <c r="R800" i="37" s="1"/>
  <c r="S1034" i="37"/>
  <c r="P1034" i="37"/>
  <c r="R1034" i="37" s="1"/>
  <c r="S1066" i="37"/>
  <c r="P1066" i="37"/>
  <c r="R1066" i="37" s="1"/>
  <c r="P797" i="37"/>
  <c r="R797" i="37" s="1"/>
  <c r="P805" i="37"/>
  <c r="R805" i="37" s="1"/>
  <c r="P813" i="37"/>
  <c r="R813" i="37" s="1"/>
  <c r="P821" i="37"/>
  <c r="R821" i="37" s="1"/>
  <c r="P829" i="37"/>
  <c r="R829" i="37" s="1"/>
  <c r="P837" i="37"/>
  <c r="R837" i="37" s="1"/>
  <c r="P845" i="37"/>
  <c r="R845" i="37" s="1"/>
  <c r="S1042" i="37"/>
  <c r="P1042" i="37"/>
  <c r="R1042" i="37" s="1"/>
  <c r="S1074" i="37"/>
  <c r="P1074" i="37"/>
  <c r="R1074" i="37" s="1"/>
  <c r="S1177" i="37"/>
  <c r="S1197" i="37"/>
  <c r="P1031" i="37"/>
  <c r="R1031" i="37" s="1"/>
  <c r="P1039" i="37"/>
  <c r="R1039" i="37" s="1"/>
  <c r="P1047" i="37"/>
  <c r="R1047" i="37" s="1"/>
  <c r="P1055" i="37"/>
  <c r="R1055" i="37" s="1"/>
  <c r="P1063" i="37"/>
  <c r="R1063" i="37" s="1"/>
  <c r="P1071" i="37"/>
  <c r="R1071" i="37" s="1"/>
  <c r="P1079" i="37"/>
  <c r="R1079" i="37" s="1"/>
  <c r="P1112" i="37"/>
  <c r="R1112" i="37" s="1"/>
  <c r="P1120" i="37"/>
  <c r="R1120" i="37" s="1"/>
  <c r="P1128" i="37"/>
  <c r="R1128" i="37" s="1"/>
  <c r="P1136" i="37"/>
  <c r="R1136" i="37" s="1"/>
  <c r="P1144" i="37"/>
  <c r="R1144" i="37" s="1"/>
  <c r="P1152" i="37"/>
  <c r="R1152" i="37" s="1"/>
  <c r="P1160" i="37"/>
  <c r="R1160" i="37" s="1"/>
  <c r="P1168" i="37"/>
  <c r="R1168" i="37" s="1"/>
  <c r="P1176" i="37"/>
  <c r="R1176" i="37" s="1"/>
  <c r="P1184" i="37"/>
  <c r="R1184" i="37" s="1"/>
  <c r="P1033" i="37"/>
  <c r="R1033" i="37" s="1"/>
  <c r="P1041" i="37"/>
  <c r="R1041" i="37" s="1"/>
  <c r="P1049" i="37"/>
  <c r="R1049" i="37" s="1"/>
  <c r="P1057" i="37"/>
  <c r="R1057" i="37" s="1"/>
  <c r="P1065" i="37"/>
  <c r="R1065" i="37" s="1"/>
  <c r="P1114" i="37"/>
  <c r="R1114" i="37" s="1"/>
  <c r="P1122" i="37"/>
  <c r="R1122" i="37" s="1"/>
  <c r="P1130" i="37"/>
  <c r="R1130" i="37" s="1"/>
  <c r="P1138" i="37"/>
  <c r="R1138" i="37" s="1"/>
  <c r="P1146" i="37"/>
  <c r="R1146" i="37" s="1"/>
  <c r="P1154" i="37"/>
  <c r="R1154" i="37" s="1"/>
  <c r="P1162" i="37"/>
  <c r="R1162" i="37" s="1"/>
  <c r="P1170" i="37"/>
  <c r="R1170" i="37" s="1"/>
  <c r="P1178" i="37"/>
  <c r="R1178" i="37" s="1"/>
  <c r="P1198" i="37"/>
  <c r="R1198" i="37" s="1"/>
  <c r="P1183" i="37"/>
  <c r="R1183" i="37" s="1"/>
  <c r="S26" i="33" l="1"/>
  <c r="P26" i="33"/>
  <c r="R26" i="33" s="1"/>
  <c r="S25" i="33"/>
  <c r="P25" i="33"/>
  <c r="R25" i="33" s="1"/>
  <c r="S24" i="33"/>
  <c r="P24" i="33"/>
  <c r="R24" i="33" s="1"/>
  <c r="S23" i="33"/>
  <c r="P23" i="33"/>
  <c r="R23" i="33" s="1"/>
  <c r="S22" i="33"/>
  <c r="P22" i="33"/>
  <c r="R22" i="33" s="1"/>
  <c r="S21" i="33"/>
  <c r="P21" i="33"/>
  <c r="R21" i="33" s="1"/>
  <c r="S20" i="33"/>
  <c r="P20" i="33"/>
  <c r="R20" i="33" s="1"/>
  <c r="S19" i="33"/>
  <c r="P19" i="33"/>
  <c r="R19" i="33" s="1"/>
  <c r="S18" i="33"/>
  <c r="P18" i="33"/>
  <c r="R18" i="33" s="1"/>
  <c r="S17" i="33"/>
  <c r="P17" i="33"/>
  <c r="R17" i="33" s="1"/>
  <c r="S16" i="33"/>
  <c r="P16" i="33"/>
  <c r="R16" i="33" s="1"/>
  <c r="S15" i="33"/>
  <c r="P15" i="33"/>
  <c r="R15" i="33" s="1"/>
  <c r="S14" i="33"/>
  <c r="P14" i="33"/>
  <c r="R14" i="33" s="1"/>
  <c r="S13" i="33"/>
  <c r="P13" i="33"/>
  <c r="R13" i="33" s="1"/>
  <c r="S12" i="33"/>
  <c r="P12" i="33"/>
  <c r="R12" i="33" s="1"/>
  <c r="S11" i="33"/>
  <c r="P11" i="33"/>
  <c r="R11" i="33" s="1"/>
  <c r="S10" i="33"/>
  <c r="P10" i="33"/>
  <c r="R10" i="33" s="1"/>
  <c r="S9" i="33"/>
  <c r="P9" i="33"/>
  <c r="R9" i="33" s="1"/>
  <c r="S8" i="33"/>
  <c r="P8" i="33"/>
  <c r="R8" i="33" s="1"/>
  <c r="S7" i="33"/>
  <c r="P7" i="33"/>
  <c r="R7" i="33" s="1"/>
  <c r="S6" i="33"/>
  <c r="P6" i="33"/>
  <c r="R6" i="33" s="1"/>
  <c r="S5" i="33"/>
  <c r="P5" i="33"/>
  <c r="R5" i="33" s="1"/>
  <c r="S4" i="33"/>
  <c r="P4" i="33"/>
  <c r="R4" i="33" s="1"/>
  <c r="S3" i="33"/>
  <c r="P3" i="33"/>
  <c r="R3" i="33" s="1"/>
  <c r="S227" i="29" l="1"/>
  <c r="R227" i="29"/>
  <c r="O227" i="29"/>
  <c r="Q227" i="29" s="1"/>
  <c r="S226" i="29"/>
  <c r="R226" i="29"/>
  <c r="O226" i="29"/>
  <c r="Q226" i="29" s="1"/>
  <c r="S225" i="29"/>
  <c r="R225" i="29"/>
  <c r="O225" i="29"/>
  <c r="Q225" i="29" s="1"/>
  <c r="S224" i="29"/>
  <c r="R224" i="29"/>
  <c r="O224" i="29"/>
  <c r="Q224" i="29" s="1"/>
  <c r="S223" i="29"/>
  <c r="R223" i="29"/>
  <c r="O223" i="29"/>
  <c r="Q223" i="29" s="1"/>
  <c r="S222" i="29"/>
  <c r="R222" i="29"/>
  <c r="O222" i="29"/>
  <c r="Q222" i="29" s="1"/>
  <c r="S221" i="29"/>
  <c r="R221" i="29"/>
  <c r="O221" i="29"/>
  <c r="Q221" i="29" s="1"/>
  <c r="S220" i="29"/>
  <c r="R220" i="29"/>
  <c r="O220" i="29"/>
  <c r="Q220" i="29" s="1"/>
  <c r="S219" i="29"/>
  <c r="R219" i="29"/>
  <c r="O219" i="29"/>
  <c r="Q219" i="29" s="1"/>
  <c r="S218" i="29"/>
  <c r="R218" i="29"/>
  <c r="O218" i="29"/>
  <c r="Q218" i="29" s="1"/>
  <c r="S217" i="29"/>
  <c r="R217" i="29"/>
  <c r="O217" i="29"/>
  <c r="Q217" i="29" s="1"/>
  <c r="S216" i="29"/>
  <c r="R216" i="29"/>
  <c r="O216" i="29"/>
  <c r="Q216" i="29" s="1"/>
  <c r="S215" i="29"/>
  <c r="R215" i="29"/>
  <c r="O215" i="29"/>
  <c r="Q215" i="29" s="1"/>
  <c r="S214" i="29"/>
  <c r="R214" i="29"/>
  <c r="O214" i="29"/>
  <c r="Q214" i="29" s="1"/>
  <c r="S213" i="29"/>
  <c r="R213" i="29"/>
  <c r="O213" i="29"/>
  <c r="Q213" i="29" s="1"/>
  <c r="S212" i="29"/>
  <c r="R212" i="29"/>
  <c r="O212" i="29"/>
  <c r="Q212" i="29" s="1"/>
  <c r="S211" i="29"/>
  <c r="R211" i="29"/>
  <c r="O211" i="29"/>
  <c r="Q211" i="29" s="1"/>
  <c r="S210" i="29"/>
  <c r="R210" i="29"/>
  <c r="O210" i="29"/>
  <c r="Q210" i="29" s="1"/>
  <c r="S209" i="29"/>
  <c r="R209" i="29"/>
  <c r="O209" i="29"/>
  <c r="Q209" i="29" s="1"/>
  <c r="S208" i="29"/>
  <c r="R208" i="29"/>
  <c r="O208" i="29"/>
  <c r="Q208" i="29" s="1"/>
  <c r="S207" i="29"/>
  <c r="R207" i="29"/>
  <c r="O207" i="29"/>
  <c r="Q207" i="29" s="1"/>
  <c r="S206" i="29"/>
  <c r="R206" i="29"/>
  <c r="O206" i="29"/>
  <c r="Q206" i="29" s="1"/>
  <c r="S205" i="29"/>
  <c r="R205" i="29"/>
  <c r="O205" i="29"/>
  <c r="Q205" i="29" s="1"/>
  <c r="S204" i="29"/>
  <c r="R204" i="29"/>
  <c r="O204" i="29"/>
  <c r="Q204" i="29" s="1"/>
  <c r="S203" i="29"/>
  <c r="R203" i="29"/>
  <c r="O203" i="29"/>
  <c r="Q203" i="29" s="1"/>
  <c r="S202" i="29"/>
  <c r="R202" i="29"/>
  <c r="O202" i="29"/>
  <c r="Q202" i="29" s="1"/>
  <c r="S201" i="29"/>
  <c r="R201" i="29"/>
  <c r="O201" i="29"/>
  <c r="Q201" i="29" s="1"/>
  <c r="S200" i="29"/>
  <c r="R200" i="29"/>
  <c r="O200" i="29"/>
  <c r="Q200" i="29" s="1"/>
  <c r="S199" i="29"/>
  <c r="R199" i="29"/>
  <c r="O199" i="29"/>
  <c r="Q199" i="29" s="1"/>
  <c r="S198" i="29"/>
  <c r="R198" i="29"/>
  <c r="O198" i="29"/>
  <c r="Q198" i="29" s="1"/>
  <c r="S197" i="29"/>
  <c r="R197" i="29"/>
  <c r="O197" i="29"/>
  <c r="Q197" i="29" s="1"/>
  <c r="S196" i="29"/>
  <c r="R196" i="29"/>
  <c r="O196" i="29"/>
  <c r="Q196" i="29" s="1"/>
  <c r="S195" i="29"/>
  <c r="R195" i="29"/>
  <c r="O195" i="29"/>
  <c r="Q195" i="29" s="1"/>
  <c r="S194" i="29"/>
  <c r="R194" i="29"/>
  <c r="O194" i="29"/>
  <c r="Q194" i="29" s="1"/>
  <c r="S193" i="29"/>
  <c r="R193" i="29"/>
  <c r="O193" i="29"/>
  <c r="Q193" i="29" s="1"/>
  <c r="S192" i="29"/>
  <c r="R192" i="29"/>
  <c r="O192" i="29"/>
  <c r="Q192" i="29" s="1"/>
  <c r="S191" i="29"/>
  <c r="R191" i="29"/>
  <c r="O191" i="29"/>
  <c r="Q191" i="29" s="1"/>
  <c r="S190" i="29"/>
  <c r="R190" i="29"/>
  <c r="O190" i="29"/>
  <c r="Q190" i="29" s="1"/>
  <c r="S189" i="29"/>
  <c r="R189" i="29"/>
  <c r="O189" i="29"/>
  <c r="Q189" i="29" s="1"/>
  <c r="S188" i="29"/>
  <c r="R188" i="29"/>
  <c r="O188" i="29"/>
  <c r="Q188" i="29" s="1"/>
  <c r="S187" i="29"/>
  <c r="R187" i="29"/>
  <c r="O187" i="29"/>
  <c r="Q187" i="29" s="1"/>
  <c r="S186" i="29"/>
  <c r="R186" i="29"/>
  <c r="O186" i="29"/>
  <c r="Q186" i="29" s="1"/>
  <c r="S185" i="29"/>
  <c r="R185" i="29"/>
  <c r="O185" i="29"/>
  <c r="Q185" i="29" s="1"/>
  <c r="S184" i="29"/>
  <c r="R184" i="29"/>
  <c r="O184" i="29"/>
  <c r="Q184" i="29" s="1"/>
  <c r="S183" i="29"/>
  <c r="R183" i="29"/>
  <c r="O183" i="29"/>
  <c r="Q183" i="29" s="1"/>
  <c r="S182" i="29"/>
  <c r="R182" i="29"/>
  <c r="O182" i="29"/>
  <c r="Q182" i="29" s="1"/>
  <c r="S181" i="29"/>
  <c r="R181" i="29"/>
  <c r="O181" i="29"/>
  <c r="Q181" i="29" s="1"/>
  <c r="S180" i="29"/>
  <c r="R180" i="29"/>
  <c r="O180" i="29"/>
  <c r="Q180" i="29" s="1"/>
  <c r="S179" i="29"/>
  <c r="R179" i="29"/>
  <c r="O179" i="29"/>
  <c r="Q179" i="29" s="1"/>
  <c r="S178" i="29"/>
  <c r="R178" i="29"/>
  <c r="O178" i="29"/>
  <c r="Q178" i="29" s="1"/>
  <c r="S177" i="29"/>
  <c r="R177" i="29"/>
  <c r="O177" i="29"/>
  <c r="Q177" i="29" s="1"/>
  <c r="S176" i="29"/>
  <c r="R176" i="29"/>
  <c r="O176" i="29"/>
  <c r="Q176" i="29" s="1"/>
  <c r="S175" i="29"/>
  <c r="R175" i="29"/>
  <c r="O175" i="29"/>
  <c r="Q175" i="29" s="1"/>
  <c r="S174" i="29"/>
  <c r="R174" i="29"/>
  <c r="O174" i="29"/>
  <c r="Q174" i="29" s="1"/>
  <c r="S173" i="29"/>
  <c r="R173" i="29"/>
  <c r="O173" i="29"/>
  <c r="Q173" i="29" s="1"/>
  <c r="S172" i="29"/>
  <c r="R172" i="29"/>
  <c r="O172" i="29"/>
  <c r="Q172" i="29" s="1"/>
  <c r="S171" i="29"/>
  <c r="R171" i="29"/>
  <c r="O171" i="29"/>
  <c r="Q171" i="29" s="1"/>
  <c r="S170" i="29"/>
  <c r="R170" i="29"/>
  <c r="O170" i="29"/>
  <c r="Q170" i="29" s="1"/>
  <c r="S169" i="29"/>
  <c r="R169" i="29"/>
  <c r="O169" i="29"/>
  <c r="Q169" i="29" s="1"/>
  <c r="S168" i="29"/>
  <c r="R168" i="29"/>
  <c r="O168" i="29"/>
  <c r="Q168" i="29" s="1"/>
  <c r="S167" i="29"/>
  <c r="R167" i="29"/>
  <c r="O167" i="29"/>
  <c r="Q167" i="29" s="1"/>
  <c r="S166" i="29"/>
  <c r="R166" i="29"/>
  <c r="O166" i="29"/>
  <c r="Q166" i="29" s="1"/>
  <c r="S165" i="29"/>
  <c r="R165" i="29"/>
  <c r="O165" i="29"/>
  <c r="Q165" i="29" s="1"/>
  <c r="S164" i="29"/>
  <c r="R164" i="29"/>
  <c r="O164" i="29"/>
  <c r="Q164" i="29" s="1"/>
  <c r="S163" i="29"/>
  <c r="R163" i="29"/>
  <c r="O163" i="29"/>
  <c r="Q163" i="29" s="1"/>
  <c r="S162" i="29"/>
  <c r="R162" i="29"/>
  <c r="O162" i="29"/>
  <c r="Q162" i="29" s="1"/>
  <c r="S161" i="29"/>
  <c r="R161" i="29"/>
  <c r="O161" i="29"/>
  <c r="Q161" i="29" s="1"/>
  <c r="S160" i="29"/>
  <c r="R160" i="29"/>
  <c r="O160" i="29"/>
  <c r="Q160" i="29" s="1"/>
  <c r="S159" i="29"/>
  <c r="R159" i="29"/>
  <c r="O159" i="29"/>
  <c r="Q159" i="29" s="1"/>
  <c r="S158" i="29"/>
  <c r="R158" i="29"/>
  <c r="O158" i="29"/>
  <c r="Q158" i="29" s="1"/>
  <c r="S157" i="29"/>
  <c r="R157" i="29"/>
  <c r="O157" i="29"/>
  <c r="Q157" i="29" s="1"/>
  <c r="S156" i="29"/>
  <c r="R156" i="29"/>
  <c r="O156" i="29"/>
  <c r="Q156" i="29" s="1"/>
  <c r="S155" i="29"/>
  <c r="R155" i="29"/>
  <c r="O155" i="29"/>
  <c r="Q155" i="29" s="1"/>
  <c r="S154" i="29"/>
  <c r="R154" i="29"/>
  <c r="O154" i="29"/>
  <c r="Q154" i="29" s="1"/>
  <c r="S153" i="29"/>
  <c r="R153" i="29"/>
  <c r="O153" i="29"/>
  <c r="Q153" i="29" s="1"/>
  <c r="S152" i="29"/>
  <c r="R152" i="29"/>
  <c r="O152" i="29"/>
  <c r="Q152" i="29" s="1"/>
  <c r="S151" i="29"/>
  <c r="R151" i="29"/>
  <c r="O151" i="29"/>
  <c r="Q151" i="29" s="1"/>
  <c r="S150" i="29"/>
  <c r="R150" i="29"/>
  <c r="O150" i="29"/>
  <c r="Q150" i="29" s="1"/>
  <c r="S149" i="29"/>
  <c r="R149" i="29"/>
  <c r="O149" i="29"/>
  <c r="Q149" i="29" s="1"/>
  <c r="S148" i="29"/>
  <c r="R148" i="29"/>
  <c r="O148" i="29"/>
  <c r="Q148" i="29" s="1"/>
  <c r="S147" i="29"/>
  <c r="R147" i="29"/>
  <c r="O147" i="29"/>
  <c r="Q147" i="29" s="1"/>
  <c r="S146" i="29"/>
  <c r="R146" i="29"/>
  <c r="O146" i="29"/>
  <c r="Q146" i="29" s="1"/>
  <c r="S145" i="29"/>
  <c r="R145" i="29"/>
  <c r="O145" i="29"/>
  <c r="Q145" i="29" s="1"/>
  <c r="S144" i="29"/>
  <c r="R144" i="29"/>
  <c r="O144" i="29"/>
  <c r="Q144" i="29" s="1"/>
  <c r="S143" i="29"/>
  <c r="R143" i="29"/>
  <c r="O143" i="29"/>
  <c r="Q143" i="29" s="1"/>
  <c r="S142" i="29"/>
  <c r="R142" i="29"/>
  <c r="O142" i="29"/>
  <c r="Q142" i="29" s="1"/>
  <c r="S141" i="29"/>
  <c r="R141" i="29"/>
  <c r="O141" i="29"/>
  <c r="Q141" i="29" s="1"/>
  <c r="S140" i="29"/>
  <c r="R140" i="29"/>
  <c r="O140" i="29"/>
  <c r="Q140" i="29" s="1"/>
  <c r="S139" i="29"/>
  <c r="R139" i="29"/>
  <c r="O139" i="29"/>
  <c r="Q139" i="29" s="1"/>
  <c r="S138" i="29"/>
  <c r="R138" i="29"/>
  <c r="O138" i="29"/>
  <c r="Q138" i="29" s="1"/>
  <c r="S137" i="29"/>
  <c r="R137" i="29"/>
  <c r="O137" i="29"/>
  <c r="Q137" i="29" s="1"/>
  <c r="S136" i="29"/>
  <c r="R136" i="29"/>
  <c r="O136" i="29"/>
  <c r="Q136" i="29" s="1"/>
  <c r="S135" i="29"/>
  <c r="R135" i="29"/>
  <c r="O135" i="29"/>
  <c r="Q135" i="29" s="1"/>
  <c r="S134" i="29"/>
  <c r="R134" i="29"/>
  <c r="O134" i="29"/>
  <c r="Q134" i="29" s="1"/>
  <c r="S133" i="29"/>
  <c r="R133" i="29"/>
  <c r="O133" i="29"/>
  <c r="Q133" i="29" s="1"/>
  <c r="S132" i="29"/>
  <c r="R132" i="29"/>
  <c r="O132" i="29"/>
  <c r="Q132" i="29" s="1"/>
  <c r="S131" i="29"/>
  <c r="R131" i="29"/>
  <c r="O131" i="29"/>
  <c r="Q131" i="29" s="1"/>
  <c r="S130" i="29"/>
  <c r="R130" i="29"/>
  <c r="O130" i="29"/>
  <c r="Q130" i="29" s="1"/>
  <c r="S129" i="29"/>
  <c r="R129" i="29"/>
  <c r="O129" i="29"/>
  <c r="Q129" i="29" s="1"/>
  <c r="S128" i="29"/>
  <c r="R128" i="29"/>
  <c r="O128" i="29"/>
  <c r="Q128" i="29" s="1"/>
  <c r="S127" i="29"/>
  <c r="R127" i="29"/>
  <c r="O127" i="29"/>
  <c r="Q127" i="29" s="1"/>
  <c r="S126" i="29"/>
  <c r="R126" i="29"/>
  <c r="O126" i="29"/>
  <c r="Q126" i="29" s="1"/>
  <c r="S125" i="29"/>
  <c r="R125" i="29"/>
  <c r="O125" i="29"/>
  <c r="Q125" i="29" s="1"/>
  <c r="S124" i="29"/>
  <c r="R124" i="29"/>
  <c r="O124" i="29"/>
  <c r="Q124" i="29" s="1"/>
  <c r="S123" i="29"/>
  <c r="R123" i="29"/>
  <c r="O123" i="29"/>
  <c r="Q123" i="29" s="1"/>
  <c r="S122" i="29"/>
  <c r="R122" i="29"/>
  <c r="O122" i="29"/>
  <c r="Q122" i="29" s="1"/>
  <c r="S121" i="29"/>
  <c r="R121" i="29"/>
  <c r="O121" i="29"/>
  <c r="Q121" i="29" s="1"/>
  <c r="S120" i="29"/>
  <c r="R120" i="29"/>
  <c r="O120" i="29"/>
  <c r="Q120" i="29" s="1"/>
  <c r="S119" i="29"/>
  <c r="R119" i="29"/>
  <c r="O119" i="29"/>
  <c r="Q119" i="29" s="1"/>
  <c r="S118" i="29"/>
  <c r="R118" i="29"/>
  <c r="O118" i="29"/>
  <c r="Q118" i="29" s="1"/>
  <c r="S117" i="29"/>
  <c r="R117" i="29"/>
  <c r="O117" i="29"/>
  <c r="Q117" i="29" s="1"/>
  <c r="S116" i="29"/>
  <c r="R116" i="29"/>
  <c r="O116" i="29"/>
  <c r="Q116" i="29" s="1"/>
  <c r="S115" i="29"/>
  <c r="R115" i="29"/>
  <c r="O115" i="29"/>
  <c r="Q115" i="29" s="1"/>
  <c r="S114" i="29"/>
  <c r="R114" i="29"/>
  <c r="O114" i="29"/>
  <c r="Q114" i="29" s="1"/>
  <c r="S113" i="29"/>
  <c r="R113" i="29"/>
  <c r="O113" i="29"/>
  <c r="Q113" i="29" s="1"/>
  <c r="S112" i="29"/>
  <c r="R112" i="29"/>
  <c r="O112" i="29"/>
  <c r="Q112" i="29" s="1"/>
  <c r="S111" i="29"/>
  <c r="R111" i="29"/>
  <c r="O111" i="29"/>
  <c r="Q111" i="29" s="1"/>
  <c r="S110" i="29"/>
  <c r="R110" i="29"/>
  <c r="O110" i="29"/>
  <c r="Q110" i="29" s="1"/>
  <c r="S109" i="29"/>
  <c r="R109" i="29"/>
  <c r="O109" i="29"/>
  <c r="Q109" i="29" s="1"/>
  <c r="S108" i="29"/>
  <c r="R108" i="29"/>
  <c r="O108" i="29"/>
  <c r="Q108" i="29" s="1"/>
  <c r="S107" i="29"/>
  <c r="R107" i="29"/>
  <c r="O107" i="29"/>
  <c r="Q107" i="29" s="1"/>
  <c r="S106" i="29"/>
  <c r="R106" i="29"/>
  <c r="O106" i="29"/>
  <c r="Q106" i="29" s="1"/>
  <c r="S105" i="29"/>
  <c r="R105" i="29"/>
  <c r="O105" i="29"/>
  <c r="Q105" i="29" s="1"/>
  <c r="S104" i="29"/>
  <c r="R104" i="29"/>
  <c r="O104" i="29"/>
  <c r="Q104" i="29" s="1"/>
  <c r="S103" i="29"/>
  <c r="R103" i="29"/>
  <c r="O103" i="29"/>
  <c r="Q103" i="29" s="1"/>
  <c r="S102" i="29"/>
  <c r="R102" i="29"/>
  <c r="O102" i="29"/>
  <c r="Q102" i="29" s="1"/>
  <c r="S101" i="29"/>
  <c r="R101" i="29"/>
  <c r="O101" i="29"/>
  <c r="Q101" i="29" s="1"/>
  <c r="S100" i="29"/>
  <c r="R100" i="29"/>
  <c r="O100" i="29"/>
  <c r="Q100" i="29" s="1"/>
  <c r="S99" i="29"/>
  <c r="R99" i="29"/>
  <c r="O99" i="29"/>
  <c r="Q99" i="29" s="1"/>
  <c r="S98" i="29"/>
  <c r="R98" i="29"/>
  <c r="O98" i="29"/>
  <c r="Q98" i="29" s="1"/>
  <c r="S97" i="29"/>
  <c r="R97" i="29"/>
  <c r="O97" i="29"/>
  <c r="Q97" i="29" s="1"/>
  <c r="S96" i="29"/>
  <c r="R96" i="29"/>
  <c r="O96" i="29"/>
  <c r="Q96" i="29" s="1"/>
  <c r="S95" i="29"/>
  <c r="R95" i="29"/>
  <c r="O95" i="29"/>
  <c r="Q95" i="29" s="1"/>
  <c r="S94" i="29"/>
  <c r="R94" i="29"/>
  <c r="O94" i="29"/>
  <c r="Q94" i="29" s="1"/>
  <c r="S93" i="29"/>
  <c r="R93" i="29"/>
  <c r="O93" i="29"/>
  <c r="Q93" i="29" s="1"/>
  <c r="S92" i="29"/>
  <c r="R92" i="29"/>
  <c r="O92" i="29"/>
  <c r="Q92" i="29" s="1"/>
  <c r="S91" i="29"/>
  <c r="R91" i="29"/>
  <c r="O91" i="29"/>
  <c r="Q91" i="29" s="1"/>
  <c r="S90" i="29"/>
  <c r="R90" i="29"/>
  <c r="O90" i="29"/>
  <c r="Q90" i="29" s="1"/>
  <c r="S89" i="29"/>
  <c r="R89" i="29"/>
  <c r="O89" i="29"/>
  <c r="Q89" i="29" s="1"/>
  <c r="S88" i="29"/>
  <c r="R88" i="29"/>
  <c r="O88" i="29"/>
  <c r="Q88" i="29" s="1"/>
  <c r="S87" i="29"/>
  <c r="R87" i="29"/>
  <c r="O87" i="29"/>
  <c r="Q87" i="29" s="1"/>
  <c r="S86" i="29"/>
  <c r="R86" i="29"/>
  <c r="O86" i="29"/>
  <c r="Q86" i="29" s="1"/>
  <c r="S85" i="29"/>
  <c r="R85" i="29"/>
  <c r="O85" i="29"/>
  <c r="Q85" i="29" s="1"/>
  <c r="S84" i="29"/>
  <c r="R84" i="29"/>
  <c r="O84" i="29"/>
  <c r="Q84" i="29" s="1"/>
  <c r="S83" i="29"/>
  <c r="R83" i="29"/>
  <c r="O83" i="29"/>
  <c r="Q83" i="29" s="1"/>
  <c r="S82" i="29"/>
  <c r="R82" i="29"/>
  <c r="O82" i="29"/>
  <c r="Q82" i="29" s="1"/>
  <c r="S81" i="29"/>
  <c r="R81" i="29"/>
  <c r="O81" i="29"/>
  <c r="Q81" i="29" s="1"/>
  <c r="S80" i="29"/>
  <c r="R80" i="29"/>
  <c r="O80" i="29"/>
  <c r="Q80" i="29" s="1"/>
  <c r="S79" i="29"/>
  <c r="R79" i="29"/>
  <c r="O79" i="29"/>
  <c r="Q79" i="29" s="1"/>
  <c r="S78" i="29"/>
  <c r="R78" i="29"/>
  <c r="O78" i="29"/>
  <c r="Q78" i="29" s="1"/>
  <c r="S77" i="29"/>
  <c r="R77" i="29"/>
  <c r="O77" i="29"/>
  <c r="Q77" i="29" s="1"/>
  <c r="S76" i="29"/>
  <c r="R76" i="29"/>
  <c r="O76" i="29"/>
  <c r="Q76" i="29" s="1"/>
  <c r="S75" i="29"/>
  <c r="R75" i="29"/>
  <c r="O75" i="29"/>
  <c r="Q75" i="29" s="1"/>
  <c r="S74" i="29"/>
  <c r="R74" i="29"/>
  <c r="O74" i="29"/>
  <c r="Q74" i="29" s="1"/>
  <c r="S73" i="29"/>
  <c r="R73" i="29"/>
  <c r="O73" i="29"/>
  <c r="Q73" i="29" s="1"/>
  <c r="S72" i="29"/>
  <c r="R72" i="29"/>
  <c r="O72" i="29"/>
  <c r="Q72" i="29" s="1"/>
  <c r="S71" i="29"/>
  <c r="R71" i="29"/>
  <c r="O71" i="29"/>
  <c r="Q71" i="29" s="1"/>
  <c r="S70" i="29"/>
  <c r="R70" i="29"/>
  <c r="O70" i="29"/>
  <c r="Q70" i="29" s="1"/>
  <c r="S69" i="29"/>
  <c r="R69" i="29"/>
  <c r="O69" i="29"/>
  <c r="Q69" i="29" s="1"/>
  <c r="S68" i="29"/>
  <c r="R68" i="29"/>
  <c r="O68" i="29"/>
  <c r="Q68" i="29" s="1"/>
  <c r="S67" i="29"/>
  <c r="R67" i="29"/>
  <c r="O67" i="29"/>
  <c r="Q67" i="29" s="1"/>
  <c r="S66" i="29"/>
  <c r="R66" i="29"/>
  <c r="O66" i="29"/>
  <c r="Q66" i="29" s="1"/>
  <c r="S65" i="29"/>
  <c r="R65" i="29"/>
  <c r="O65" i="29"/>
  <c r="Q65" i="29" s="1"/>
  <c r="S64" i="29"/>
  <c r="R64" i="29"/>
  <c r="O64" i="29"/>
  <c r="Q64" i="29" s="1"/>
  <c r="S63" i="29"/>
  <c r="R63" i="29"/>
  <c r="O63" i="29"/>
  <c r="Q63" i="29" s="1"/>
  <c r="S62" i="29"/>
  <c r="R62" i="29"/>
  <c r="O62" i="29"/>
  <c r="Q62" i="29" s="1"/>
  <c r="S61" i="29"/>
  <c r="R61" i="29"/>
  <c r="O61" i="29"/>
  <c r="Q61" i="29" s="1"/>
  <c r="S60" i="29"/>
  <c r="R60" i="29"/>
  <c r="O60" i="29"/>
  <c r="Q60" i="29" s="1"/>
  <c r="S59" i="29"/>
  <c r="R59" i="29"/>
  <c r="O59" i="29"/>
  <c r="Q59" i="29" s="1"/>
  <c r="S58" i="29"/>
  <c r="R58" i="29"/>
  <c r="O58" i="29"/>
  <c r="Q58" i="29" s="1"/>
  <c r="S57" i="29"/>
  <c r="R57" i="29"/>
  <c r="O57" i="29"/>
  <c r="Q57" i="29" s="1"/>
  <c r="S56" i="29"/>
  <c r="R56" i="29"/>
  <c r="O56" i="29"/>
  <c r="Q56" i="29" s="1"/>
  <c r="S55" i="29"/>
  <c r="R55" i="29"/>
  <c r="O55" i="29"/>
  <c r="Q55" i="29" s="1"/>
  <c r="S54" i="29"/>
  <c r="R54" i="29"/>
  <c r="O54" i="29"/>
  <c r="Q54" i="29" s="1"/>
  <c r="S53" i="29"/>
  <c r="R53" i="29"/>
  <c r="O53" i="29"/>
  <c r="Q53" i="29" s="1"/>
  <c r="S52" i="29"/>
  <c r="R52" i="29"/>
  <c r="O52" i="29"/>
  <c r="Q52" i="29" s="1"/>
  <c r="S51" i="29"/>
  <c r="R51" i="29"/>
  <c r="O51" i="29"/>
  <c r="Q51" i="29" s="1"/>
  <c r="S50" i="29"/>
  <c r="R50" i="29"/>
  <c r="O50" i="29"/>
  <c r="Q50" i="29" s="1"/>
  <c r="S49" i="29"/>
  <c r="R49" i="29"/>
  <c r="O49" i="29"/>
  <c r="Q49" i="29" s="1"/>
  <c r="S48" i="29"/>
  <c r="R48" i="29"/>
  <c r="O48" i="29"/>
  <c r="Q48" i="29" s="1"/>
  <c r="S47" i="29"/>
  <c r="R47" i="29"/>
  <c r="O47" i="29"/>
  <c r="Q47" i="29" s="1"/>
  <c r="S46" i="29"/>
  <c r="R46" i="29"/>
  <c r="O46" i="29"/>
  <c r="Q46" i="29" s="1"/>
  <c r="S45" i="29"/>
  <c r="R45" i="29"/>
  <c r="O45" i="29"/>
  <c r="Q45" i="29" s="1"/>
  <c r="S44" i="29"/>
  <c r="R44" i="29"/>
  <c r="O44" i="29"/>
  <c r="Q44" i="29" s="1"/>
  <c r="S43" i="29"/>
  <c r="R43" i="29"/>
  <c r="O43" i="29"/>
  <c r="Q43" i="29" s="1"/>
  <c r="S42" i="29"/>
  <c r="R42" i="29"/>
  <c r="O42" i="29"/>
  <c r="Q42" i="29" s="1"/>
  <c r="S41" i="29"/>
  <c r="R41" i="29"/>
  <c r="O41" i="29"/>
  <c r="Q41" i="29" s="1"/>
  <c r="S40" i="29"/>
  <c r="R40" i="29"/>
  <c r="O40" i="29"/>
  <c r="Q40" i="29" s="1"/>
  <c r="S39" i="29"/>
  <c r="R39" i="29"/>
  <c r="O39" i="29"/>
  <c r="Q39" i="29" s="1"/>
  <c r="S38" i="29"/>
  <c r="R38" i="29"/>
  <c r="O38" i="29"/>
  <c r="Q38" i="29" s="1"/>
  <c r="S37" i="29"/>
  <c r="R37" i="29"/>
  <c r="O37" i="29"/>
  <c r="Q37" i="29" s="1"/>
  <c r="S36" i="29"/>
  <c r="R36" i="29"/>
  <c r="O36" i="29"/>
  <c r="Q36" i="29" s="1"/>
  <c r="S35" i="29"/>
  <c r="R35" i="29"/>
  <c r="O35" i="29"/>
  <c r="Q35" i="29" s="1"/>
  <c r="S34" i="29"/>
  <c r="R34" i="29"/>
  <c r="O34" i="29"/>
  <c r="Q34" i="29" s="1"/>
  <c r="S33" i="29"/>
  <c r="R33" i="29"/>
  <c r="O33" i="29"/>
  <c r="Q33" i="29" s="1"/>
  <c r="S32" i="29"/>
  <c r="R32" i="29"/>
  <c r="O32" i="29"/>
  <c r="Q32" i="29" s="1"/>
  <c r="S31" i="29"/>
  <c r="R31" i="29"/>
  <c r="O31" i="29"/>
  <c r="Q31" i="29" s="1"/>
  <c r="S30" i="29"/>
  <c r="R30" i="29"/>
  <c r="O30" i="29"/>
  <c r="Q30" i="29" s="1"/>
  <c r="S29" i="29"/>
  <c r="R29" i="29"/>
  <c r="O29" i="29"/>
  <c r="Q29" i="29" s="1"/>
  <c r="S28" i="29"/>
  <c r="R28" i="29"/>
  <c r="O28" i="29"/>
  <c r="Q28" i="29" s="1"/>
  <c r="S27" i="29"/>
  <c r="R27" i="29"/>
  <c r="O27" i="29"/>
  <c r="Q27" i="29" s="1"/>
  <c r="S26" i="29"/>
  <c r="R26" i="29"/>
  <c r="O26" i="29"/>
  <c r="Q26" i="29" s="1"/>
  <c r="S25" i="29"/>
  <c r="R25" i="29"/>
  <c r="O25" i="29"/>
  <c r="Q25" i="29" s="1"/>
  <c r="S24" i="29"/>
  <c r="R24" i="29"/>
  <c r="O24" i="29"/>
  <c r="Q24" i="29" s="1"/>
  <c r="S23" i="29"/>
  <c r="R23" i="29"/>
  <c r="O23" i="29"/>
  <c r="Q23" i="29" s="1"/>
  <c r="S22" i="29"/>
  <c r="R22" i="29"/>
  <c r="O22" i="29"/>
  <c r="Q22" i="29" s="1"/>
  <c r="S21" i="29"/>
  <c r="R21" i="29"/>
  <c r="O21" i="29"/>
  <c r="Q21" i="29" s="1"/>
  <c r="S20" i="29"/>
  <c r="R20" i="29"/>
  <c r="O20" i="29"/>
  <c r="Q20" i="29" s="1"/>
  <c r="S19" i="29"/>
  <c r="R19" i="29"/>
  <c r="O19" i="29"/>
  <c r="Q19" i="29" s="1"/>
  <c r="S18" i="29"/>
  <c r="R18" i="29"/>
  <c r="O18" i="29"/>
  <c r="Q18" i="29" s="1"/>
  <c r="S17" i="29"/>
  <c r="R17" i="29"/>
  <c r="O17" i="29"/>
  <c r="Q17" i="29" s="1"/>
  <c r="S16" i="29"/>
  <c r="R16" i="29"/>
  <c r="O16" i="29"/>
  <c r="Q16" i="29" s="1"/>
  <c r="S15" i="29"/>
  <c r="R15" i="29"/>
  <c r="O15" i="29"/>
  <c r="Q15" i="29" s="1"/>
  <c r="S14" i="29"/>
  <c r="R14" i="29"/>
  <c r="O14" i="29"/>
  <c r="Q14" i="29" s="1"/>
  <c r="S13" i="29"/>
  <c r="R13" i="29"/>
  <c r="O13" i="29"/>
  <c r="Q13" i="29" s="1"/>
  <c r="S12" i="29"/>
  <c r="R12" i="29"/>
  <c r="O12" i="29"/>
  <c r="Q12" i="29" s="1"/>
  <c r="S11" i="29"/>
  <c r="R11" i="29"/>
  <c r="O11" i="29"/>
  <c r="Q11" i="29" s="1"/>
  <c r="S10" i="29"/>
  <c r="R10" i="29"/>
  <c r="O10" i="29"/>
  <c r="Q10" i="29" s="1"/>
  <c r="S9" i="29"/>
  <c r="R9" i="29"/>
  <c r="O9" i="29"/>
  <c r="Q9" i="29" s="1"/>
  <c r="S8" i="29"/>
  <c r="R8" i="29"/>
  <c r="O8" i="29"/>
  <c r="Q8" i="29" s="1"/>
  <c r="S7" i="29"/>
  <c r="R7" i="29"/>
  <c r="O7" i="29"/>
  <c r="Q7" i="29" s="1"/>
  <c r="S6" i="29"/>
  <c r="R6" i="29"/>
  <c r="O6" i="29"/>
  <c r="Q6" i="29" s="1"/>
  <c r="S5" i="29"/>
  <c r="R5" i="29"/>
  <c r="O5" i="29"/>
  <c r="Q5" i="29" s="1"/>
  <c r="S4" i="29"/>
  <c r="R4" i="29"/>
  <c r="O4" i="29"/>
  <c r="Q4" i="29" s="1"/>
  <c r="R32" i="28"/>
  <c r="Q32" i="28"/>
  <c r="N32" i="28"/>
  <c r="P32" i="28" s="1"/>
  <c r="R31" i="28"/>
  <c r="Q31" i="28"/>
  <c r="N31" i="28"/>
  <c r="P31" i="28" s="1"/>
  <c r="R30" i="28"/>
  <c r="Q30" i="28"/>
  <c r="N30" i="28"/>
  <c r="P30" i="28" s="1"/>
  <c r="R29" i="28"/>
  <c r="Q29" i="28"/>
  <c r="N29" i="28"/>
  <c r="P29" i="28" s="1"/>
  <c r="R28" i="28"/>
  <c r="Q28" i="28"/>
  <c r="N28" i="28"/>
  <c r="P28" i="28" s="1"/>
  <c r="N27" i="28"/>
  <c r="R26" i="28"/>
  <c r="Q26" i="28"/>
  <c r="N26" i="28"/>
  <c r="P26" i="28" s="1"/>
  <c r="R25" i="28"/>
  <c r="Q25" i="28"/>
  <c r="N25" i="28"/>
  <c r="P25" i="28" s="1"/>
  <c r="N24" i="28"/>
  <c r="R23" i="28"/>
  <c r="Q23" i="28"/>
  <c r="N23" i="28"/>
  <c r="P23" i="28" s="1"/>
  <c r="R22" i="28"/>
  <c r="Q22" i="28"/>
  <c r="N22" i="28"/>
  <c r="P22" i="28" s="1"/>
  <c r="R21" i="28"/>
  <c r="Q21" i="28"/>
  <c r="N21" i="28"/>
  <c r="P21" i="28" s="1"/>
  <c r="R20" i="28"/>
  <c r="Q20" i="28"/>
  <c r="N20" i="28"/>
  <c r="P20" i="28" s="1"/>
  <c r="R19" i="28"/>
  <c r="Q19" i="28"/>
  <c r="N19" i="28"/>
  <c r="P19" i="28" s="1"/>
  <c r="R18" i="28"/>
  <c r="Q18" i="28"/>
  <c r="N18" i="28"/>
  <c r="P18" i="28" s="1"/>
  <c r="R17" i="28"/>
  <c r="Q17" i="28"/>
  <c r="N17" i="28"/>
  <c r="P17" i="28" s="1"/>
  <c r="R16" i="28"/>
  <c r="Q16" i="28"/>
  <c r="N16" i="28"/>
  <c r="P16" i="28" s="1"/>
  <c r="R15" i="28"/>
  <c r="Q15" i="28"/>
  <c r="N15" i="28"/>
  <c r="P15" i="28" s="1"/>
  <c r="R14" i="28"/>
  <c r="Q14" i="28"/>
  <c r="N14" i="28"/>
  <c r="P14" i="28" s="1"/>
  <c r="R13" i="28"/>
  <c r="Q13" i="28"/>
  <c r="N13" i="28"/>
  <c r="P13" i="28" s="1"/>
  <c r="R12" i="28"/>
  <c r="Q12" i="28"/>
  <c r="N12" i="28"/>
  <c r="P12" i="28" s="1"/>
  <c r="R11" i="28"/>
  <c r="Q11" i="28"/>
  <c r="N11" i="28"/>
  <c r="P11" i="28" s="1"/>
  <c r="R10" i="28"/>
  <c r="Q10" i="28"/>
  <c r="N10" i="28"/>
  <c r="P10" i="28" s="1"/>
  <c r="N9" i="28"/>
  <c r="R8" i="28"/>
  <c r="Q8" i="28"/>
  <c r="N8" i="28"/>
  <c r="P8" i="28" s="1"/>
  <c r="R7" i="28"/>
  <c r="Q7" i="28"/>
  <c r="N7" i="28"/>
  <c r="P7" i="28" s="1"/>
  <c r="R6" i="28"/>
  <c r="Q6" i="28"/>
  <c r="N6" i="28"/>
  <c r="P6" i="28" s="1"/>
  <c r="R5" i="28"/>
  <c r="Q5" i="28"/>
  <c r="N5" i="28"/>
  <c r="P5" i="28" s="1"/>
  <c r="R4" i="28"/>
  <c r="Q4" i="28"/>
  <c r="N4" i="28"/>
  <c r="P4" i="28" s="1"/>
  <c r="N3" i="28"/>
  <c r="AC28" i="12" l="1"/>
  <c r="AB28" i="12"/>
  <c r="AC13" i="12"/>
  <c r="AC16" i="12"/>
  <c r="AC17" i="12"/>
  <c r="AC18" i="12"/>
  <c r="AC14" i="12"/>
  <c r="AC15" i="12"/>
  <c r="AB17" i="12"/>
  <c r="AB16" i="12"/>
  <c r="AB14" i="12"/>
  <c r="P19" i="8"/>
  <c r="P18" i="8"/>
  <c r="P17" i="8"/>
  <c r="P16" i="8"/>
  <c r="P97" i="8"/>
  <c r="P96" i="8"/>
  <c r="P95" i="8"/>
  <c r="P94" i="8"/>
  <c r="P101" i="8"/>
  <c r="P100" i="8"/>
  <c r="P99" i="8"/>
  <c r="P98" i="8"/>
  <c r="P85" i="8"/>
  <c r="P84" i="8"/>
  <c r="P83" i="8"/>
  <c r="P82" i="8"/>
  <c r="R25" i="7" l="1"/>
  <c r="R15" i="7"/>
  <c r="R6" i="7"/>
  <c r="Q22" i="7"/>
  <c r="Q15" i="7"/>
  <c r="Q25" i="7"/>
  <c r="Q6" i="7"/>
  <c r="R4" i="7"/>
  <c r="Q4" i="7"/>
  <c r="AC25" i="12"/>
  <c r="AB25" i="12"/>
  <c r="W35" i="10"/>
  <c r="X5" i="10"/>
  <c r="T16" i="13" l="1"/>
  <c r="T17" i="13"/>
  <c r="T18" i="13"/>
  <c r="T19" i="13"/>
  <c r="T20" i="13"/>
  <c r="T21" i="13"/>
  <c r="S16" i="13"/>
  <c r="S17" i="13"/>
  <c r="S18" i="13"/>
  <c r="S19" i="13"/>
  <c r="S20" i="13"/>
  <c r="S21" i="13"/>
  <c r="S5" i="13"/>
  <c r="S6" i="13"/>
  <c r="S7" i="13"/>
  <c r="S8" i="13"/>
  <c r="S9" i="13"/>
  <c r="S10" i="13"/>
  <c r="S11" i="13"/>
  <c r="S12" i="13"/>
  <c r="S13" i="13"/>
  <c r="S14" i="13"/>
  <c r="S15" i="13"/>
  <c r="T15" i="13"/>
  <c r="T14" i="13"/>
  <c r="T13" i="13"/>
  <c r="T12" i="13"/>
  <c r="T11" i="13"/>
  <c r="T10" i="13"/>
  <c r="T9" i="13"/>
  <c r="T8" i="13"/>
  <c r="T7" i="13"/>
  <c r="AC29" i="12"/>
  <c r="AB29" i="12"/>
  <c r="AC26" i="12"/>
  <c r="AB26" i="12"/>
  <c r="AC24" i="12"/>
  <c r="AB24" i="12"/>
  <c r="AC23" i="12"/>
  <c r="AB23" i="12"/>
  <c r="AC22" i="12"/>
  <c r="AB22" i="12"/>
  <c r="AC21" i="12"/>
  <c r="AB21" i="12"/>
  <c r="AC20" i="12"/>
  <c r="AB20" i="12"/>
  <c r="AC19" i="12"/>
  <c r="AB19" i="12"/>
  <c r="AB18" i="12"/>
  <c r="AB15" i="12"/>
  <c r="AB13" i="12"/>
  <c r="AC12" i="12"/>
  <c r="AB12" i="12"/>
  <c r="AC11" i="12"/>
  <c r="AB11" i="12"/>
  <c r="AC10" i="12"/>
  <c r="AB10" i="12"/>
  <c r="AC9" i="12"/>
  <c r="AB9" i="12"/>
  <c r="AC8" i="12"/>
  <c r="AB8" i="12"/>
  <c r="AC7" i="12"/>
  <c r="AB7" i="12"/>
  <c r="W7" i="10"/>
  <c r="X7" i="10" s="1"/>
  <c r="W8" i="10"/>
  <c r="X8" i="10" s="1"/>
  <c r="W9" i="10"/>
  <c r="X9" i="10" s="1"/>
  <c r="W10" i="10"/>
  <c r="X10" i="10" s="1"/>
  <c r="W11" i="10"/>
  <c r="X11" i="10" s="1"/>
  <c r="W12" i="10"/>
  <c r="X12" i="10" s="1"/>
  <c r="W13" i="10"/>
  <c r="X13" i="10" s="1"/>
  <c r="W14" i="10"/>
  <c r="X14" i="10" s="1"/>
  <c r="W15" i="10"/>
  <c r="X15" i="10" s="1"/>
  <c r="W16" i="10"/>
  <c r="X16" i="10" s="1"/>
  <c r="W17" i="10"/>
  <c r="X17" i="10" s="1"/>
  <c r="W18" i="10"/>
  <c r="X18" i="10" s="1"/>
  <c r="W19" i="10"/>
  <c r="X19" i="10" s="1"/>
  <c r="W20" i="10"/>
  <c r="X20" i="10" s="1"/>
  <c r="W21" i="10"/>
  <c r="X21" i="10" s="1"/>
  <c r="W22" i="10"/>
  <c r="X22" i="10" s="1"/>
  <c r="W23" i="10"/>
  <c r="X23" i="10" s="1"/>
  <c r="W24" i="10"/>
  <c r="X24" i="10" s="1"/>
  <c r="W25" i="10"/>
  <c r="X25" i="10" s="1"/>
  <c r="W26" i="10"/>
  <c r="X26" i="10" s="1"/>
  <c r="W27" i="10"/>
  <c r="X27" i="10" s="1"/>
  <c r="W28" i="10"/>
  <c r="X28" i="10" s="1"/>
  <c r="W29" i="10"/>
  <c r="X29" i="10" s="1"/>
  <c r="W30" i="10"/>
  <c r="X30" i="10" s="1"/>
  <c r="W31" i="10"/>
  <c r="X31" i="10" s="1"/>
  <c r="W32" i="10"/>
  <c r="X32" i="10" s="1"/>
  <c r="W33" i="10"/>
  <c r="X33" i="10" s="1"/>
  <c r="W34" i="10"/>
  <c r="X34" i="10" s="1"/>
  <c r="X35" i="10"/>
  <c r="W36" i="10"/>
  <c r="X36" i="10" s="1"/>
  <c r="X37" i="10"/>
  <c r="X38" i="10"/>
  <c r="X39" i="10"/>
  <c r="W40" i="10"/>
  <c r="X40" i="10" s="1"/>
  <c r="W41" i="10"/>
  <c r="X41" i="10" s="1"/>
  <c r="W42" i="10"/>
  <c r="X42" i="10" s="1"/>
  <c r="W43" i="10"/>
  <c r="X43" i="10" s="1"/>
  <c r="W44" i="10"/>
  <c r="X44" i="10" s="1"/>
  <c r="W45" i="10"/>
  <c r="X45" i="10" s="1"/>
  <c r="W46" i="10"/>
  <c r="X46" i="10" s="1"/>
  <c r="W47" i="10"/>
  <c r="X47" i="10" s="1"/>
  <c r="W48" i="10"/>
  <c r="X48" i="10" s="1"/>
  <c r="W49" i="10"/>
  <c r="X49" i="10" s="1"/>
  <c r="W50" i="10"/>
  <c r="X50" i="10" s="1"/>
  <c r="W51" i="10"/>
  <c r="X51" i="10" s="1"/>
  <c r="W52" i="10"/>
  <c r="X52" i="10" s="1"/>
  <c r="W53" i="10"/>
  <c r="X53" i="10" s="1"/>
  <c r="W54" i="10"/>
  <c r="X54" i="10" s="1"/>
  <c r="W55" i="10"/>
  <c r="X55" i="10" s="1"/>
  <c r="W56" i="10"/>
  <c r="X56" i="10" s="1"/>
  <c r="W57" i="10"/>
  <c r="X57" i="10" s="1"/>
  <c r="W58" i="10"/>
  <c r="X58" i="10" s="1"/>
  <c r="W59" i="10"/>
  <c r="X59" i="10" s="1"/>
  <c r="W60" i="10"/>
  <c r="X60" i="10" s="1"/>
  <c r="W61" i="10"/>
  <c r="X61" i="10" s="1"/>
  <c r="W62" i="10"/>
  <c r="X62" i="10" s="1"/>
  <c r="W63" i="10"/>
  <c r="X63" i="10" s="1"/>
  <c r="W64" i="10"/>
  <c r="X64" i="10" s="1"/>
  <c r="W65" i="10"/>
  <c r="X65" i="10" s="1"/>
  <c r="W66" i="10"/>
  <c r="X66" i="10" s="1"/>
  <c r="W67" i="10"/>
  <c r="X67" i="10" s="1"/>
  <c r="W68" i="10"/>
  <c r="X68" i="10" s="1"/>
  <c r="W69" i="10"/>
  <c r="X69" i="10" s="1"/>
  <c r="W70" i="10"/>
  <c r="X70" i="10" s="1"/>
  <c r="W71" i="10"/>
  <c r="X71" i="10" s="1"/>
  <c r="W72" i="10"/>
  <c r="X72" i="10" s="1"/>
  <c r="W73" i="10"/>
  <c r="X73" i="10" s="1"/>
  <c r="W74" i="10"/>
  <c r="X74" i="10" s="1"/>
  <c r="W75" i="10"/>
  <c r="X75" i="10" s="1"/>
  <c r="W76" i="10"/>
  <c r="X76" i="10" s="1"/>
  <c r="W77" i="10"/>
  <c r="X77" i="10" s="1"/>
  <c r="W78" i="10"/>
  <c r="X78" i="10" s="1"/>
  <c r="W79" i="10"/>
  <c r="X79" i="10" s="1"/>
  <c r="W80" i="10"/>
  <c r="X80" i="10" s="1"/>
  <c r="W81" i="10"/>
  <c r="X81" i="10" s="1"/>
  <c r="W82" i="10"/>
  <c r="X82" i="10" s="1"/>
  <c r="W83" i="10"/>
  <c r="X83" i="10" s="1"/>
  <c r="W84" i="10"/>
  <c r="X84" i="10" s="1"/>
  <c r="W85" i="10"/>
  <c r="X85" i="10" s="1"/>
  <c r="W86" i="10"/>
  <c r="X86" i="10" s="1"/>
  <c r="W87" i="10"/>
  <c r="X87" i="10" s="1"/>
  <c r="W88" i="10"/>
  <c r="X88" i="10" s="1"/>
  <c r="W89" i="10"/>
  <c r="X89" i="10" s="1"/>
  <c r="W90" i="10"/>
  <c r="X90" i="10" s="1"/>
  <c r="W91" i="10"/>
  <c r="X91" i="10" s="1"/>
  <c r="W92" i="10"/>
  <c r="X92" i="10" s="1"/>
  <c r="W93" i="10"/>
  <c r="X93" i="10" s="1"/>
  <c r="W94" i="10"/>
  <c r="X94" i="10" s="1"/>
  <c r="W95" i="10"/>
  <c r="X95" i="10" s="1"/>
  <c r="W96" i="10"/>
  <c r="X96" i="10" s="1"/>
  <c r="W97" i="10"/>
  <c r="X97" i="10" s="1"/>
  <c r="W98" i="10"/>
  <c r="X98" i="10" s="1"/>
  <c r="W99" i="10"/>
  <c r="X99" i="10" s="1"/>
  <c r="W100" i="10"/>
  <c r="X100" i="10" s="1"/>
  <c r="W101" i="10"/>
  <c r="X101" i="10" s="1"/>
  <c r="W102" i="10"/>
  <c r="X102" i="10" s="1"/>
  <c r="W103" i="10"/>
  <c r="X103" i="10" s="1"/>
  <c r="W104" i="10"/>
  <c r="X104" i="10" s="1"/>
  <c r="W105" i="10"/>
  <c r="X105" i="10" s="1"/>
  <c r="W106" i="10"/>
  <c r="X106" i="10" s="1"/>
  <c r="W107" i="10"/>
  <c r="X107" i="10" s="1"/>
  <c r="W108" i="10"/>
  <c r="X108" i="10" s="1"/>
  <c r="W109" i="10"/>
  <c r="X109" i="10" s="1"/>
  <c r="W110" i="10"/>
  <c r="X110" i="10" s="1"/>
  <c r="W111" i="10"/>
  <c r="X111" i="10" s="1"/>
  <c r="W112" i="10"/>
  <c r="X112" i="10" s="1"/>
  <c r="W113" i="10"/>
  <c r="X113" i="10" s="1"/>
  <c r="W114" i="10"/>
  <c r="X114" i="10" s="1"/>
  <c r="W115" i="10"/>
  <c r="X115" i="10" s="1"/>
  <c r="W116" i="10"/>
  <c r="X116" i="10" s="1"/>
  <c r="W117" i="10"/>
  <c r="X117" i="10" s="1"/>
  <c r="W118" i="10"/>
  <c r="X118" i="10" s="1"/>
  <c r="W119" i="10"/>
  <c r="X119" i="10" s="1"/>
  <c r="W120" i="10"/>
  <c r="X120" i="10" s="1"/>
  <c r="W121" i="10"/>
  <c r="X121" i="10" s="1"/>
  <c r="W122" i="10"/>
  <c r="X122" i="10" s="1"/>
  <c r="W123" i="10"/>
  <c r="X123" i="10" s="1"/>
  <c r="W124" i="10"/>
  <c r="X124" i="10" s="1"/>
  <c r="W125" i="10"/>
  <c r="X125" i="10" s="1"/>
  <c r="W126" i="10"/>
  <c r="X126" i="10" s="1"/>
  <c r="W127" i="10"/>
  <c r="X127" i="10" s="1"/>
  <c r="W128" i="10"/>
  <c r="X128" i="10" s="1"/>
  <c r="W129" i="10"/>
  <c r="X129" i="10" s="1"/>
  <c r="W130" i="10"/>
  <c r="X130" i="10" s="1"/>
  <c r="W131" i="10"/>
  <c r="X131" i="10" s="1"/>
  <c r="W132" i="10"/>
  <c r="X132" i="10" s="1"/>
  <c r="W133" i="10"/>
  <c r="X133" i="10" s="1"/>
  <c r="W134" i="10"/>
  <c r="X134" i="10" s="1"/>
  <c r="W135" i="10"/>
  <c r="X135" i="10" s="1"/>
  <c r="S174" i="8"/>
  <c r="R174" i="8"/>
  <c r="S173" i="8"/>
  <c r="R173" i="8"/>
  <c r="S172" i="8"/>
  <c r="R172" i="8"/>
  <c r="S171" i="8"/>
  <c r="R171" i="8"/>
  <c r="S170" i="8"/>
  <c r="R170" i="8"/>
  <c r="S169" i="8"/>
  <c r="R169" i="8"/>
  <c r="S168" i="8"/>
  <c r="R168" i="8"/>
  <c r="S167" i="8"/>
  <c r="R167" i="8"/>
  <c r="S166" i="8"/>
  <c r="R166" i="8"/>
  <c r="S165" i="8"/>
  <c r="R165" i="8"/>
  <c r="S164" i="8"/>
  <c r="R164" i="8"/>
  <c r="S163" i="8"/>
  <c r="R163" i="8"/>
  <c r="S162" i="8"/>
  <c r="R162" i="8"/>
  <c r="S161" i="8"/>
  <c r="R161" i="8"/>
  <c r="S160" i="8"/>
  <c r="R160" i="8"/>
  <c r="S159" i="8"/>
  <c r="R159" i="8"/>
  <c r="S158" i="8"/>
  <c r="R158" i="8"/>
  <c r="S157" i="8"/>
  <c r="R157" i="8"/>
  <c r="S156" i="8"/>
  <c r="R156" i="8"/>
  <c r="S155" i="8"/>
  <c r="R155" i="8"/>
  <c r="S154" i="8"/>
  <c r="R154" i="8"/>
  <c r="S153" i="8"/>
  <c r="R153" i="8"/>
  <c r="S152" i="8"/>
  <c r="R152" i="8"/>
  <c r="S151" i="8"/>
  <c r="R151" i="8"/>
  <c r="S150" i="8"/>
  <c r="R150" i="8"/>
  <c r="S149" i="8"/>
  <c r="R149" i="8"/>
  <c r="S148" i="8"/>
  <c r="R148" i="8"/>
  <c r="S147" i="8"/>
  <c r="R147" i="8"/>
  <c r="S146" i="8"/>
  <c r="R146" i="8"/>
  <c r="S145" i="8"/>
  <c r="R145" i="8"/>
  <c r="S144" i="8"/>
  <c r="R144" i="8"/>
  <c r="S143" i="8"/>
  <c r="R143" i="8"/>
  <c r="S142" i="8"/>
  <c r="R142" i="8"/>
  <c r="S141" i="8"/>
  <c r="R141" i="8"/>
  <c r="S140" i="8"/>
  <c r="R140" i="8"/>
  <c r="S139" i="8"/>
  <c r="R139" i="8"/>
  <c r="S138" i="8"/>
  <c r="R138" i="8"/>
  <c r="S137" i="8"/>
  <c r="R137" i="8"/>
  <c r="S136" i="8"/>
  <c r="R136" i="8"/>
  <c r="S135" i="8"/>
  <c r="R135" i="8"/>
  <c r="S134" i="8"/>
  <c r="R134" i="8"/>
  <c r="S133" i="8"/>
  <c r="R133" i="8"/>
  <c r="S132" i="8"/>
  <c r="R132" i="8"/>
  <c r="S131" i="8"/>
  <c r="R131" i="8"/>
  <c r="S130" i="8"/>
  <c r="R130" i="8"/>
  <c r="S129" i="8"/>
  <c r="R129" i="8"/>
  <c r="S128" i="8"/>
  <c r="R128" i="8"/>
  <c r="S127" i="8"/>
  <c r="R127" i="8"/>
  <c r="S126" i="8"/>
  <c r="R126" i="8"/>
  <c r="S125" i="8"/>
  <c r="R125" i="8"/>
  <c r="S124" i="8"/>
  <c r="R124" i="8"/>
  <c r="S123" i="8"/>
  <c r="R123" i="8"/>
  <c r="S122" i="8"/>
  <c r="R122" i="8"/>
  <c r="S121" i="8"/>
  <c r="R121" i="8"/>
  <c r="S120" i="8"/>
  <c r="R120" i="8"/>
  <c r="S119" i="8"/>
  <c r="R119" i="8"/>
  <c r="S118" i="8"/>
  <c r="R118" i="8"/>
  <c r="S117" i="8"/>
  <c r="R117" i="8"/>
  <c r="S116" i="8"/>
  <c r="R116" i="8"/>
  <c r="S115" i="8"/>
  <c r="R115" i="8"/>
  <c r="S114" i="8"/>
  <c r="R114" i="8"/>
  <c r="S113" i="8"/>
  <c r="R113" i="8"/>
  <c r="S112" i="8"/>
  <c r="R112" i="8"/>
  <c r="S111" i="8"/>
  <c r="R111" i="8"/>
  <c r="S110" i="8"/>
  <c r="R110" i="8"/>
  <c r="S109" i="8"/>
  <c r="R109" i="8"/>
  <c r="S108" i="8"/>
  <c r="R108" i="8"/>
  <c r="S107" i="8"/>
  <c r="R107" i="8"/>
  <c r="S106" i="8"/>
  <c r="R106" i="8"/>
  <c r="S105" i="8"/>
  <c r="R105" i="8"/>
  <c r="S104" i="8"/>
  <c r="R104" i="8"/>
  <c r="S103" i="8"/>
  <c r="R103" i="8"/>
  <c r="S102" i="8"/>
  <c r="R102" i="8"/>
  <c r="S101" i="8"/>
  <c r="R101" i="8"/>
  <c r="S100" i="8"/>
  <c r="R100" i="8"/>
  <c r="S99" i="8"/>
  <c r="R99" i="8"/>
  <c r="S98" i="8"/>
  <c r="R98" i="8"/>
  <c r="S97" i="8"/>
  <c r="R97" i="8"/>
  <c r="S96" i="8"/>
  <c r="R96" i="8"/>
  <c r="S95" i="8"/>
  <c r="R95" i="8"/>
  <c r="S94" i="8"/>
  <c r="R94" i="8"/>
  <c r="S93" i="8"/>
  <c r="R93" i="8"/>
  <c r="S92" i="8"/>
  <c r="R92" i="8"/>
  <c r="S91" i="8"/>
  <c r="R91" i="8"/>
  <c r="S90" i="8"/>
  <c r="R90" i="8"/>
  <c r="S89" i="8"/>
  <c r="R89" i="8"/>
  <c r="S88" i="8"/>
  <c r="R88" i="8"/>
  <c r="S87" i="8"/>
  <c r="R87" i="8"/>
  <c r="S86" i="8"/>
  <c r="R86" i="8"/>
  <c r="S85" i="8"/>
  <c r="R85" i="8"/>
  <c r="S84" i="8"/>
  <c r="R84" i="8"/>
  <c r="S83" i="8"/>
  <c r="R83" i="8"/>
  <c r="S82" i="8"/>
  <c r="R82" i="8"/>
  <c r="S81" i="8"/>
  <c r="R81" i="8"/>
  <c r="S80" i="8"/>
  <c r="R80" i="8"/>
  <c r="S79" i="8"/>
  <c r="R79" i="8"/>
  <c r="S78" i="8"/>
  <c r="R78" i="8"/>
  <c r="S77" i="8"/>
  <c r="R77" i="8"/>
  <c r="S76" i="8"/>
  <c r="R76" i="8"/>
  <c r="S75" i="8"/>
  <c r="R75" i="8"/>
  <c r="S74" i="8"/>
  <c r="R74" i="8"/>
  <c r="S73" i="8"/>
  <c r="R73" i="8"/>
  <c r="S72" i="8"/>
  <c r="R72" i="8"/>
  <c r="S71" i="8"/>
  <c r="R71" i="8"/>
  <c r="S70" i="8"/>
  <c r="R70" i="8"/>
  <c r="S69" i="8"/>
  <c r="R69" i="8"/>
  <c r="S68" i="8"/>
  <c r="R68" i="8"/>
  <c r="S67" i="8"/>
  <c r="R67" i="8"/>
  <c r="S66" i="8"/>
  <c r="R66" i="8"/>
  <c r="S65" i="8"/>
  <c r="R65" i="8"/>
  <c r="S64" i="8"/>
  <c r="R64" i="8"/>
  <c r="S63" i="8"/>
  <c r="R63" i="8"/>
  <c r="S62" i="8"/>
  <c r="R62" i="8"/>
  <c r="S61" i="8"/>
  <c r="R61" i="8"/>
  <c r="S60" i="8"/>
  <c r="R60" i="8"/>
  <c r="S59" i="8"/>
  <c r="R59" i="8"/>
  <c r="S58" i="8"/>
  <c r="R58" i="8"/>
  <c r="S57" i="8"/>
  <c r="R57" i="8"/>
  <c r="S56" i="8"/>
  <c r="R56" i="8"/>
  <c r="S55" i="8"/>
  <c r="R55" i="8"/>
  <c r="S54" i="8"/>
  <c r="R54" i="8"/>
  <c r="S53" i="8"/>
  <c r="R53" i="8"/>
  <c r="S52" i="8"/>
  <c r="R52" i="8"/>
  <c r="S51" i="8"/>
  <c r="R51" i="8"/>
  <c r="S50" i="8"/>
  <c r="R50" i="8"/>
  <c r="S49" i="8"/>
  <c r="R49" i="8"/>
  <c r="S48" i="8"/>
  <c r="R48" i="8"/>
  <c r="S47" i="8"/>
  <c r="R47" i="8"/>
  <c r="S46" i="8"/>
  <c r="R46" i="8"/>
  <c r="S45" i="8"/>
  <c r="R45" i="8"/>
  <c r="S44" i="8"/>
  <c r="R44" i="8"/>
  <c r="S43" i="8"/>
  <c r="R43" i="8"/>
  <c r="S42" i="8"/>
  <c r="R42" i="8"/>
  <c r="S41" i="8"/>
  <c r="R41" i="8"/>
  <c r="S40" i="8"/>
  <c r="R40" i="8"/>
  <c r="S39" i="8"/>
  <c r="R39" i="8"/>
  <c r="S38" i="8"/>
  <c r="R38" i="8"/>
  <c r="S37" i="8"/>
  <c r="R37" i="8"/>
  <c r="S36" i="8"/>
  <c r="R36" i="8"/>
  <c r="S35" i="8"/>
  <c r="R35" i="8"/>
  <c r="S34" i="8"/>
  <c r="R34" i="8"/>
  <c r="S33" i="8"/>
  <c r="R33" i="8"/>
  <c r="S32" i="8"/>
  <c r="R32" i="8"/>
  <c r="S31" i="8"/>
  <c r="R31" i="8"/>
  <c r="S30" i="8"/>
  <c r="R30" i="8"/>
  <c r="S29" i="8"/>
  <c r="R29" i="8"/>
  <c r="S28" i="8"/>
  <c r="R28" i="8"/>
  <c r="S27" i="8"/>
  <c r="R27" i="8"/>
  <c r="S26" i="8"/>
  <c r="R26" i="8"/>
  <c r="S25" i="8"/>
  <c r="R25" i="8"/>
  <c r="S24" i="8"/>
  <c r="R24" i="8"/>
  <c r="S23" i="8"/>
  <c r="R23" i="8"/>
  <c r="S22" i="8"/>
  <c r="R22" i="8"/>
  <c r="S21" i="8"/>
  <c r="R21" i="8"/>
  <c r="S20" i="8"/>
  <c r="R20" i="8"/>
  <c r="S19" i="8"/>
  <c r="R19" i="8"/>
  <c r="S18" i="8"/>
  <c r="R18" i="8"/>
  <c r="S17" i="8"/>
  <c r="R17" i="8"/>
  <c r="S16" i="8"/>
  <c r="R16" i="8"/>
  <c r="S15" i="8"/>
  <c r="R15" i="8"/>
  <c r="S14" i="8"/>
  <c r="R14" i="8"/>
  <c r="S13" i="8"/>
  <c r="R13" i="8"/>
  <c r="S12" i="8"/>
  <c r="R12" i="8"/>
  <c r="S11" i="8"/>
  <c r="R11" i="8"/>
  <c r="S10" i="8"/>
  <c r="R10" i="8"/>
  <c r="S9" i="8"/>
  <c r="R9" i="8"/>
  <c r="S8" i="8"/>
  <c r="R8" i="8"/>
  <c r="S7" i="8"/>
  <c r="R7" i="8"/>
  <c r="T5" i="13" l="1"/>
  <c r="T6" i="13"/>
  <c r="T4" i="13"/>
  <c r="AC5" i="12"/>
  <c r="AC6" i="12"/>
  <c r="AB5" i="12"/>
  <c r="AB6" i="12"/>
  <c r="AB4" i="12"/>
  <c r="AC4" i="12"/>
  <c r="W6" i="10"/>
  <c r="X6" i="10" s="1"/>
  <c r="X4" i="10"/>
  <c r="R5" i="8"/>
  <c r="S5" i="8"/>
  <c r="R4" i="8"/>
  <c r="S4" i="8"/>
  <c r="R6" i="8"/>
  <c r="S6" i="8"/>
  <c r="S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tc={82AE9EF8-EDC3-4C05-8293-7D34CAD95701}</author>
  </authors>
  <commentList>
    <comment ref="F13" authorId="0" shapeId="0" xr:uid="{00000000-0006-0000-0B00-000001000000}">
      <text>
        <r>
          <rPr>
            <sz val="10"/>
            <color rgb="FF000000"/>
            <rFont val="Arial"/>
          </rPr>
          <t>[Threaded comment]
Your version of Excel allows you to read this threaded comment; however, any edits to it will get removed if the file is opened in a newer version of Excel. Learn more: https://go.microsoft.com/fwlink/?linkid=870924
Comment:
    Ser att den Finska BIAS är tom, gissar att det är någon på kustlab som fyller i den.</t>
        </r>
      </text>
    </comment>
  </commentList>
</comments>
</file>

<file path=xl/sharedStrings.xml><?xml version="1.0" encoding="utf-8"?>
<sst xmlns="http://schemas.openxmlformats.org/spreadsheetml/2006/main" count="32808" uniqueCount="2138">
  <si>
    <t>Sweden Annual Report for data collection in the fisheries and aquaculture sectors</t>
  </si>
  <si>
    <t xml:space="preserve">WP </t>
  </si>
  <si>
    <t>2022 - 202(4)</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</si>
  <si>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</si>
  <si>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</si>
  <si>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</si>
  <si>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</si>
  <si>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</si>
  <si>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</si>
  <si>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</si>
  <si>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</si>
  <si>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</si>
  <si>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</si>
  <si>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Y</t>
  </si>
  <si>
    <t>Text box 1a</t>
  </si>
  <si>
    <t>Test studies</t>
  </si>
  <si>
    <t>N</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</si>
  <si>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</si>
  <si>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</si>
  <si>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</si>
  <si>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</si>
  <si>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</si>
  <si>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</si>
  <si>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</si>
  <si>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</si>
  <si>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</si>
  <si>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</si>
  <si>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</si>
  <si>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</si>
  <si>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</si>
  <si>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</si>
  <si>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</si>
  <si>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</si>
  <si>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</si>
  <si>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</si>
  <si>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</si>
  <si>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</si>
  <si>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</si>
  <si>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</si>
  <si>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</si>
  <si>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</si>
  <si>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</si>
  <si>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</si>
  <si>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</si>
  <si>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</si>
  <si>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</si>
  <si>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</si>
  <si>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</si>
  <si>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</si>
  <si>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</si>
  <si>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</si>
  <si>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</si>
  <si>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</si>
  <si>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</si>
  <si>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</si>
  <si>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</si>
  <si>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</si>
  <si>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</si>
  <si>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</si>
  <si>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</si>
  <si>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</si>
  <si>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</si>
  <si>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</si>
  <si>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</si>
  <si>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</si>
  <si>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</si>
  <si>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</si>
  <si>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</si>
  <si>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</si>
  <si>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</si>
  <si>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</si>
  <si>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</si>
  <si>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</si>
  <si>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</si>
  <si>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</si>
  <si>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</si>
  <si>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</si>
  <si>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</si>
  <si>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</si>
  <si>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</si>
  <si>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</si>
  <si>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</si>
  <si>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</si>
  <si>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</si>
  <si>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</si>
  <si>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</si>
  <si>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</si>
  <si>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</si>
  <si>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</si>
  <si>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</si>
  <si>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</si>
  <si>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</si>
  <si>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</si>
  <si>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</si>
  <si>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</si>
  <si>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</si>
  <si>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</si>
  <si>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</si>
  <si>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</si>
  <si>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</si>
  <si>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</si>
  <si>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</si>
  <si>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</si>
  <si>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</si>
  <si>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</si>
  <si>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</si>
  <si>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</si>
  <si>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</si>
  <si>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</si>
  <si>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</si>
  <si>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</si>
  <si>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</si>
  <si>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</si>
  <si>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</si>
  <si>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</si>
  <si>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</si>
  <si>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</si>
  <si>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</si>
  <si>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</si>
  <si>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</si>
  <si>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</si>
  <si>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</si>
  <si>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</si>
  <si>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</si>
  <si>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</si>
  <si>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</si>
  <si>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</si>
  <si>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</si>
  <si>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</si>
  <si>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</si>
  <si>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</si>
  <si>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</si>
  <si>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</si>
  <si>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</si>
  <si>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</si>
  <si>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</si>
  <si>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</si>
  <si>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</si>
  <si>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</si>
  <si>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</si>
  <si>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</si>
  <si>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</si>
  <si>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</si>
  <si>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</si>
  <si>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</si>
  <si>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</si>
  <si>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</si>
  <si>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</si>
  <si>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</si>
  <si>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</si>
  <si>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</si>
  <si>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</si>
  <si>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</si>
  <si>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</si>
  <si>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</si>
  <si>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</si>
  <si>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</si>
  <si>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</si>
  <si>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</si>
  <si>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</si>
  <si>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</si>
  <si>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</si>
  <si>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</si>
  <si>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</si>
  <si>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</si>
  <si>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</si>
  <si>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</si>
  <si>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</si>
  <si>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</si>
  <si>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</si>
  <si>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</si>
  <si>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</si>
  <si>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</si>
  <si>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</si>
  <si>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</si>
  <si>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</si>
  <si>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</si>
  <si>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</si>
  <si>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</si>
  <si>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</si>
  <si>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</si>
  <si>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</si>
  <si>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</si>
  <si>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</si>
  <si>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</si>
  <si>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</si>
  <si>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</si>
  <si>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</si>
  <si>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</si>
  <si>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</si>
  <si>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</si>
  <si>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</si>
  <si>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</si>
  <si>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</si>
  <si>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</si>
  <si>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</si>
  <si>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</si>
  <si>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</si>
  <si>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</si>
  <si>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</si>
  <si>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</si>
  <si>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</si>
  <si>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</si>
  <si>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</si>
  <si>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</si>
  <si>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</si>
  <si>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</si>
  <si>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</si>
  <si>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</si>
  <si>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</si>
  <si>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</si>
  <si>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</si>
  <si>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</si>
  <si>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</si>
  <si>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</si>
  <si>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</si>
  <si>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</si>
  <si>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</si>
  <si>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</si>
  <si>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</si>
  <si>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</si>
  <si>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</si>
  <si>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</si>
  <si>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</si>
  <si>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</si>
  <si>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</si>
  <si>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</si>
  <si>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</si>
  <si>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</si>
  <si>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</si>
  <si>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</si>
  <si>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</si>
  <si>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</si>
  <si>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</si>
  <si>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</si>
  <si>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</si>
  <si>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</si>
  <si>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</si>
  <si>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</si>
  <si>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</si>
  <si>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</si>
  <si>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</si>
  <si>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</si>
  <si>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</si>
  <si>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</si>
  <si>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</si>
  <si>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</si>
  <si>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</si>
  <si>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</si>
  <si>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</si>
  <si>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</si>
  <si>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</si>
  <si>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</si>
  <si>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</si>
  <si>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</si>
  <si>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</si>
  <si>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</si>
  <si>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</si>
  <si>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</si>
  <si>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</si>
  <si>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</si>
  <si>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</si>
  <si>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</si>
  <si>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</si>
  <si>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</si>
  <si>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</si>
  <si>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</si>
  <si>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</si>
  <si>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</si>
  <si>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</si>
  <si>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</si>
  <si>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</si>
  <si>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</si>
  <si>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</si>
  <si>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</si>
  <si>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</si>
  <si>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</si>
  <si>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</si>
  <si>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</si>
  <si>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</si>
  <si>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</si>
  <si>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</si>
  <si>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</si>
  <si>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</si>
  <si>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</si>
  <si>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</si>
  <si>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</si>
  <si>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</si>
  <si>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</si>
  <si>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</si>
  <si>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</si>
  <si>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</si>
  <si>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</si>
  <si>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</si>
  <si>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</si>
  <si>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</si>
  <si>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</si>
  <si>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</si>
  <si>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</si>
  <si>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</si>
  <si>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</si>
  <si>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</si>
  <si>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</si>
  <si>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</si>
  <si>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</si>
  <si>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</si>
  <si>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</si>
  <si>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</si>
  <si>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</si>
  <si>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</si>
  <si>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</si>
  <si>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</si>
  <si>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</si>
  <si>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</si>
  <si>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</si>
  <si>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</si>
  <si>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</si>
  <si>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</si>
  <si>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</si>
  <si>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</si>
  <si>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</si>
  <si>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</si>
  <si>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</si>
  <si>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</si>
  <si>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</si>
  <si>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</si>
  <si>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</si>
  <si>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</si>
  <si>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</si>
  <si>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</si>
  <si>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</si>
  <si>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</si>
  <si>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</si>
  <si>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</si>
  <si>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</si>
  <si>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</si>
  <si>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</si>
  <si>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</si>
  <si>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</si>
  <si>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</si>
  <si>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</si>
  <si>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</si>
  <si>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</si>
  <si>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</si>
  <si>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</si>
  <si>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</si>
  <si>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</si>
  <si>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</si>
  <si>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</si>
  <si>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</si>
  <si>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</si>
  <si>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</si>
  <si>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</si>
  <si>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</si>
  <si>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</si>
  <si>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</si>
  <si>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</si>
  <si>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</si>
  <si>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</si>
  <si>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</si>
  <si>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</si>
  <si>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</si>
  <si>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</si>
  <si>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</si>
  <si>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</si>
  <si>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</si>
  <si>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</si>
  <si>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</si>
  <si>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</si>
  <si>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</si>
  <si>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</si>
  <si>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</si>
  <si>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</si>
  <si>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</si>
  <si>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</si>
  <si>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</si>
  <si>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</si>
  <si>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</si>
  <si>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</si>
  <si>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</si>
  <si>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</si>
  <si>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</si>
  <si>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</si>
  <si>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</si>
  <si>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</si>
  <si>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</si>
  <si>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</si>
  <si>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</si>
  <si>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</si>
  <si>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</si>
  <si>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</si>
  <si>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</si>
  <si>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</si>
  <si>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</si>
  <si>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</si>
  <si>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</si>
  <si>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</si>
  <si>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</si>
  <si>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</si>
  <si>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</si>
  <si>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</si>
  <si>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</si>
  <si>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</si>
  <si>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</si>
  <si>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</si>
  <si>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</si>
  <si>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</si>
  <si>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</si>
  <si>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</si>
  <si>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</si>
  <si>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</si>
  <si>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</si>
  <si>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</si>
  <si>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</si>
  <si>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</si>
  <si>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</si>
  <si>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</si>
  <si>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</si>
  <si>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</si>
  <si>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</si>
  <si>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</si>
  <si>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</si>
  <si>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</si>
  <si>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</si>
  <si>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</si>
  <si>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</si>
  <si>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</si>
  <si>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</si>
  <si>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</si>
  <si>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</si>
  <si>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</si>
  <si>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</si>
  <si>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</si>
  <si>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</si>
  <si>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</si>
  <si>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</si>
  <si>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</si>
  <si>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</si>
  <si>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</si>
  <si>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</si>
  <si>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</si>
  <si>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</si>
  <si>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</si>
  <si>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</si>
  <si>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</si>
  <si>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</si>
  <si>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</si>
  <si>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</si>
  <si>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</si>
  <si>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</si>
  <si>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</si>
  <si>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</si>
  <si>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</si>
  <si>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</si>
  <si>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</si>
  <si>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</si>
  <si>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</si>
  <si>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</si>
  <si>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</si>
  <si>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</si>
  <si>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</si>
  <si>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</si>
  <si>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</si>
  <si>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</si>
  <si>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</si>
  <si>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</si>
  <si>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</si>
  <si>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</si>
  <si>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</si>
  <si>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</si>
  <si>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</si>
  <si>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</si>
  <si>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</si>
  <si>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</si>
  <si>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</si>
  <si>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</si>
  <si>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</si>
  <si>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</si>
  <si>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</si>
  <si>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</si>
  <si>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</si>
  <si>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</si>
  <si>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</si>
  <si>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</si>
  <si>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</si>
  <si>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</si>
  <si>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</si>
  <si>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</si>
  <si>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</si>
  <si>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</si>
  <si>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</si>
  <si>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</si>
  <si>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</si>
  <si>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</si>
  <si>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</si>
  <si>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</si>
  <si>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</si>
  <si>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</si>
  <si>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</si>
  <si>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</si>
  <si>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</si>
  <si>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</si>
  <si>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</si>
  <si>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</si>
  <si>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</si>
  <si>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</si>
  <si>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</si>
  <si>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</si>
  <si>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</si>
  <si>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</si>
  <si>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</si>
  <si>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</si>
  <si>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</si>
  <si>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</si>
  <si>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</si>
  <si>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</si>
  <si>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</si>
  <si>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</si>
  <si>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</si>
  <si>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</si>
  <si>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</si>
  <si>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</si>
  <si>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</si>
  <si>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</si>
  <si>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</si>
  <si>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</si>
  <si>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</si>
  <si>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</si>
  <si>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</si>
  <si>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</si>
  <si>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</si>
  <si>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</si>
  <si>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</si>
  <si>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</si>
  <si>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</si>
  <si>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</si>
  <si>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</si>
  <si>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</si>
  <si>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</si>
  <si>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</si>
  <si>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</si>
  <si>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</si>
  <si>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</si>
  <si>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</si>
  <si>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</si>
  <si>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</si>
  <si>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</si>
  <si>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</si>
  <si>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</si>
  <si>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</si>
  <si>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</si>
  <si>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</si>
  <si>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</si>
  <si>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</si>
  <si>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</si>
  <si>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</si>
  <si>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</si>
  <si>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</si>
  <si>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</si>
  <si>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</si>
  <si>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</si>
  <si>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</si>
  <si>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</si>
  <si>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</si>
  <si>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</si>
  <si>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</si>
  <si>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</si>
  <si>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</si>
  <si>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</si>
  <si>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</si>
  <si>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</si>
  <si>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</si>
  <si>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</si>
  <si>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</si>
  <si>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</si>
  <si>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</si>
  <si>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</si>
  <si>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</si>
  <si>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</si>
  <si>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</si>
  <si>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</si>
  <si>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</si>
  <si>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</si>
  <si>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</si>
  <si>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</si>
  <si>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</si>
  <si>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</si>
  <si>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</si>
  <si>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</si>
  <si>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</si>
  <si>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</si>
  <si>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</si>
  <si>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</si>
  <si>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</si>
  <si>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</si>
  <si>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</si>
  <si>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</si>
  <si>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</si>
  <si>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</si>
  <si>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</si>
  <si>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</si>
  <si>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</si>
  <si>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</si>
  <si>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</si>
  <si>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</si>
  <si>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</si>
  <si>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</si>
  <si>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</si>
  <si>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</si>
  <si>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</si>
  <si>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</si>
  <si>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</si>
  <si>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</si>
  <si>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</si>
  <si>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</si>
  <si>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</si>
  <si>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</si>
  <si>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</si>
  <si>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</si>
  <si>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</si>
  <si>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</si>
  <si>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</si>
  <si>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</si>
  <si>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</si>
  <si>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</si>
  <si>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</si>
  <si>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</si>
  <si>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</si>
  <si>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</si>
  <si>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</si>
  <si>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</si>
  <si>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</si>
  <si>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</si>
  <si>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</si>
  <si>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</si>
  <si>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</si>
  <si>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</si>
  <si>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</si>
  <si>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</si>
  <si>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</si>
  <si>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</si>
  <si>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</si>
  <si>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</si>
  <si>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</si>
  <si>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</si>
  <si>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</si>
  <si>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</si>
  <si>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</si>
  <si>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</si>
  <si>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</si>
  <si>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</si>
  <si>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</si>
  <si>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</si>
  <si>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</si>
  <si>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</si>
  <si>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</si>
  <si>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</si>
  <si>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</si>
  <si>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</si>
  <si>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</si>
  <si>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</si>
  <si>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</si>
  <si>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</si>
  <si>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</si>
  <si>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</si>
  <si>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</si>
  <si>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</si>
  <si>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</si>
  <si>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</si>
  <si>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</si>
  <si>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</si>
  <si>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</si>
  <si>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</si>
  <si>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</si>
  <si>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</si>
  <si>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</si>
  <si>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</si>
  <si>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</si>
  <si>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</si>
  <si>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</si>
  <si>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</si>
  <si>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</si>
  <si>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</si>
  <si>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</si>
  <si>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</si>
  <si>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</si>
  <si>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</si>
  <si>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</si>
  <si>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</si>
  <si>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</si>
  <si>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</si>
  <si>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</si>
  <si>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</si>
  <si>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</si>
  <si>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</si>
  <si>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</si>
  <si>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</si>
  <si>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</si>
  <si>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</si>
  <si>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</si>
  <si>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</si>
  <si>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</si>
  <si>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</si>
  <si>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</si>
  <si>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</si>
  <si>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</si>
  <si>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</si>
  <si>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</si>
  <si>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</si>
  <si>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</si>
  <si>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</si>
  <si>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</si>
  <si>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</si>
  <si>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</si>
  <si>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</si>
  <si>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</si>
  <si>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</si>
  <si>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</si>
  <si>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</si>
  <si>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</si>
  <si>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</si>
  <si>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</si>
  <si>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</si>
  <si>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</si>
  <si>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</si>
  <si>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</si>
  <si>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</si>
  <si>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</si>
  <si>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</si>
  <si>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</si>
  <si>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</si>
  <si>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</si>
  <si>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</si>
  <si>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</si>
  <si>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</si>
  <si>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</si>
  <si>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</si>
  <si>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</si>
  <si>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</si>
  <si>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</si>
  <si>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</si>
  <si>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</si>
  <si>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</si>
  <si>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</si>
  <si>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</si>
  <si>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</si>
  <si>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</si>
  <si>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</si>
  <si>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</si>
  <si>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</si>
  <si>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</si>
  <si>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</si>
  <si>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</si>
  <si>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</si>
  <si>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</si>
  <si>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</si>
  <si>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</si>
  <si>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</si>
  <si>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</si>
  <si>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</si>
  <si>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</si>
  <si>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</si>
  <si>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</si>
  <si>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</si>
  <si>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</si>
  <si>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</si>
  <si>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</si>
  <si>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</si>
  <si>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</si>
  <si>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</si>
  <si>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</si>
  <si>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</si>
  <si>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</si>
  <si>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</si>
  <si>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</si>
  <si>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</si>
  <si>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</si>
  <si>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</si>
  <si>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</si>
  <si>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</si>
  <si>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</si>
  <si>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</si>
  <si>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</si>
  <si>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</si>
  <si>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</si>
  <si>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</si>
  <si>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</si>
  <si>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</si>
  <si>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</si>
  <si>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</si>
  <si>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</si>
  <si>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</si>
  <si>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</si>
  <si>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</si>
  <si>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</si>
  <si>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</si>
  <si>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</si>
  <si>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</si>
  <si>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</si>
  <si>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</si>
  <si>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</si>
  <si>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</si>
  <si>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</si>
  <si>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</si>
  <si>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</si>
  <si>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</si>
  <si>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</si>
  <si>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</si>
  <si>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</si>
  <si>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</si>
  <si>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</si>
  <si>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</si>
  <si>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</si>
  <si>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</si>
  <si>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</si>
  <si>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</si>
  <si>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</si>
  <si>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</si>
  <si>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</si>
  <si>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</si>
  <si>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</si>
  <si>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</si>
  <si>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</si>
  <si>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</si>
  <si>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</si>
  <si>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</si>
  <si>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</si>
  <si>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</si>
  <si>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</si>
  <si>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</si>
  <si>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</si>
  <si>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</si>
  <si>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</si>
  <si>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</si>
  <si>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</si>
  <si>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</si>
  <si>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</si>
  <si>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</si>
  <si>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</si>
  <si>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</si>
  <si>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</si>
  <si>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</si>
  <si>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</si>
  <si>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</si>
  <si>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</si>
  <si>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</si>
  <si>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</si>
  <si>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</si>
  <si>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</si>
  <si>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</si>
  <si>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</si>
  <si>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</si>
  <si>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</si>
  <si>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</si>
  <si>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</si>
  <si>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</si>
  <si>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</si>
  <si>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</si>
  <si>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</si>
  <si>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</si>
  <si>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</si>
  <si>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</si>
  <si>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</si>
  <si>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</si>
  <si>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</si>
  <si>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</si>
  <si>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</si>
  <si>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</si>
  <si>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</si>
  <si>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</si>
  <si>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</si>
  <si>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</si>
  <si>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</si>
  <si>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2.1, 2.2, 2.5</t>
  </si>
  <si>
    <t>Raw or partially processed information on age, weight, maturity, sex-ratio and fecundity per length and age classes</t>
  </si>
  <si>
    <t>2022-2024</t>
  </si>
  <si>
    <t xml:space="preserve"> March 31,  N+1</t>
  </si>
  <si>
    <t>Species*area combinations selected for biological sampling in table 2.1</t>
  </si>
  <si>
    <t>February 11, 2023 (NIPAG species)
March 1, 2023 (HAWG species)
March 17,2023 (WGBFAS species)
March 27,2023 (WGNSSK species)
March 31,2023 (all other species)</t>
  </si>
  <si>
    <t xml:space="preserve">Data have been and will keep being sent to end-users (ICES, JRC, RCGs,...) at the time of their needs </t>
  </si>
  <si>
    <t>2.2/2.5</t>
  </si>
  <si>
    <t>Volumes and numbers at length in the level of spatial, temporal, fleet and catch fraction aggregation generally required by and in format usually requested by the ICES Expert Groups data calls</t>
  </si>
  <si>
    <t>Species*area combinations selected for length sampling in table 2.1</t>
  </si>
  <si>
    <t>Volumes and numbers at length in the level of spatial, temporal, fleet and catch fraction aggregation generally required by and in format usually requested by STECF FDI data call</t>
  </si>
  <si>
    <t>Numbers at age in the level of spatial, temporal, fleet and catch fraction aggregation generally required by and in format usually requested by ICES Expert Groups data calls</t>
  </si>
  <si>
    <t> </t>
  </si>
  <si>
    <t>March 1, 2023 (HAWG species)
March 17,2023 (WGBFAS species)
March 27,2023 (WGNSSK species)
March 31,2023 (all other species)</t>
  </si>
  <si>
    <t>Numbers at age in the level of spatial, temporal, fleet and catch fraction aggregation generally required by and in format usually requested by STECF FDI data call</t>
  </si>
  <si>
    <t>2.5</t>
  </si>
  <si>
    <t>Occurrences of incidental by-catches in the level of spatial, temporal, fleet and catch fraction aggregation generally required by and in format usually requested by ICES WGBYC</t>
  </si>
  <si>
    <t>At-sea scientific observer sampling schemes with PETS observation in table 2.5</t>
  </si>
  <si>
    <t>March 31, 2023</t>
  </si>
  <si>
    <t xml:space="preserve">EIFAAC/ICES/GFCM </t>
  </si>
  <si>
    <t>2.2, 2.5</t>
  </si>
  <si>
    <t>Commercial eel pound net fishery in SD23, 25 &amp; 27</t>
  </si>
  <si>
    <t>N+1</t>
  </si>
  <si>
    <t>Data sent to end-users (ICES, RCGs, ...) at the time of their needs.</t>
  </si>
  <si>
    <t>Commercial length structure</t>
  </si>
  <si>
    <t>Commercial age structure</t>
  </si>
  <si>
    <t>Biological data for European eel in coastal waters (SD20-21)</t>
  </si>
  <si>
    <t>Biological data for European eel in freshwater (EMU: SE_Inla)</t>
  </si>
  <si>
    <t xml:space="preserve">Data is sent to end-users at the time of their needs </t>
  </si>
  <si>
    <t>December 15, 2022</t>
  </si>
  <si>
    <t>Biological data for European eel (EMU: SE_Inla, SE_East)</t>
  </si>
  <si>
    <t>Electrofishing Baltic Sea salmon rivers</t>
  </si>
  <si>
    <t>February, N+1</t>
  </si>
  <si>
    <t>February 2023</t>
  </si>
  <si>
    <t>Salmon spawner counts Baltic Sea</t>
  </si>
  <si>
    <t>Salmon smolt trap Baltic Sea</t>
  </si>
  <si>
    <t>ICES, NASCO</t>
  </si>
  <si>
    <t>Electrofishing 3a salmon rivers</t>
  </si>
  <si>
    <t>Salmon spawner counts 3a</t>
  </si>
  <si>
    <t>Salmon smolt trap 3a</t>
  </si>
  <si>
    <t>Sea Trout smolt trap Baltic Sea</t>
  </si>
  <si>
    <t>Electrofishing Baltic Sea trout rivers</t>
  </si>
  <si>
    <t>Salmon fishery statistics freshwater</t>
  </si>
  <si>
    <t>Numbers only</t>
  </si>
  <si>
    <t>Recreational river catches salmon 3a</t>
  </si>
  <si>
    <t>Recreational river catches salmon Baltic sea</t>
  </si>
  <si>
    <t>To be included in Table 2.3 when WP is revised.</t>
  </si>
  <si>
    <t>Recreational river catches Sea trout Baltic Sea</t>
  </si>
  <si>
    <t>Baltic Sea trolling catches salmon</t>
  </si>
  <si>
    <t>Included in Table 2.4 (together with 'Baltic Sea recreational coastal catches salmon'; both with identical planned and achieved data availablity).</t>
  </si>
  <si>
    <t>All regions</t>
  </si>
  <si>
    <t>Restocking data Salmon-Sea trout</t>
  </si>
  <si>
    <t xml:space="preserve">ICES </t>
  </si>
  <si>
    <t>2.4</t>
  </si>
  <si>
    <t>Gadus morhua</t>
  </si>
  <si>
    <t xml:space="preserve">N +1 </t>
  </si>
  <si>
    <t>March 17, 2023 (WGBFAS)
March 27, 2023 (WGNSSK)
March 31, 2023 (all other)</t>
  </si>
  <si>
    <t>2.6</t>
  </si>
  <si>
    <t>BIAS, BITS, SPRAS, SSS</t>
  </si>
  <si>
    <t>BIAS + SPRAS 2023-03-06, 
BITS Q1 2022-03-21, 
BITS Q4 2023-01-11, 
SSS 2023-04-24</t>
  </si>
  <si>
    <t>IBTS, UWTV, CODS_Q4</t>
  </si>
  <si>
    <t>IBTS Q1 2022-06-22, 
IBTS Q3 2022-10-14, 
UWTV november 2023 - datacall for WGNEPS, CODS_Q4 2023-03-29 for WGBFAS.</t>
  </si>
  <si>
    <t>IBTS Q1 2022-06-22, 
IBTS Q3 2022-10-14, 
CODS_Q4 2023-03-29 for WGBFAS.</t>
  </si>
  <si>
    <t>UWTV has no biological parameters.</t>
  </si>
  <si>
    <t>3.1</t>
  </si>
  <si>
    <t>February 11, 2023 (NIPAG)
March 1, 2023 (STECF)
March 1, 2023 (HAWG)
March 17,2023 (WGBFAS)
March 27,2023 (WGNSSK)
March 31,2023 (all other)</t>
  </si>
  <si>
    <t>March 1, 2023 (STECF)
March 1, 2023 (HAWG)
March 17, 2023 (WGBFAS)
March 27, 2023 (WGNSSK)
March 31, 2023 (all other)</t>
  </si>
  <si>
    <t>March 1st, 2023 (STECF)</t>
  </si>
  <si>
    <t>Delivered annually when requested. Usually in march.</t>
  </si>
  <si>
    <t>4.1</t>
  </si>
  <si>
    <t>Gadus morhua, Platichthys flesus, Clupea Harengus, Sprattus sprattus</t>
  </si>
  <si>
    <t>Surveys and species as listed in 4.1</t>
  </si>
  <si>
    <t>Data stored but no official datacalls</t>
  </si>
  <si>
    <t xml:space="preserve">The stomachs has been / are beeing analysed </t>
  </si>
  <si>
    <t>Merlangius merlangus</t>
  </si>
  <si>
    <t>Pleuronectes platessa</t>
  </si>
  <si>
    <t>December 31, 2023</t>
  </si>
  <si>
    <t>sampling only 2023</t>
  </si>
  <si>
    <t>Pollachius virens</t>
  </si>
  <si>
    <t>sampling only 2024</t>
  </si>
  <si>
    <t>5.1, 5.2</t>
  </si>
  <si>
    <t>N+2</t>
  </si>
  <si>
    <t>Due to financial accounting there is a two year delay, collected every third year.</t>
  </si>
  <si>
    <t>Delivered once every third year when requested. Usually in march.</t>
  </si>
  <si>
    <t>Due to financial accounting there is a two year delay</t>
  </si>
  <si>
    <t>6.1</t>
  </si>
  <si>
    <t>N-2</t>
  </si>
  <si>
    <t>N+1, May 1</t>
  </si>
  <si>
    <t xml:space="preserve">April 27, 2023 </t>
  </si>
  <si>
    <t xml:space="preserve">April 7, 2023 </t>
  </si>
  <si>
    <t>7.1</t>
  </si>
  <si>
    <t>Fisheries processing industry</t>
  </si>
  <si>
    <t xml:space="preserve">Offical statistics of economic and social variables for fish processing </t>
  </si>
  <si>
    <t xml:space="preserve">N+2, May </t>
  </si>
  <si>
    <t>Due to offical statistics on financial accounting there is a two year delay</t>
  </si>
  <si>
    <t xml:space="preserve">No data collected yet </t>
  </si>
  <si>
    <t>Sampling june-august 2023.</t>
  </si>
  <si>
    <t>Table 1.2. Planned regional and international coordination</t>
  </si>
  <si>
    <t>Meeting acronym</t>
  </si>
  <si>
    <t>Name of meeting</t>
  </si>
  <si>
    <t>Number of MS participants</t>
  </si>
  <si>
    <t>see WP guidance for Table 1.2</t>
  </si>
  <si>
    <t>see AR guidance for Table 1.2</t>
  </si>
  <si>
    <t>National Coordination Meeting</t>
  </si>
  <si>
    <t>RCG Baltic TM</t>
  </si>
  <si>
    <t>Regional Coordination Group Baltic Technical Meeting</t>
  </si>
  <si>
    <t>1 physical, 2 full week participants on-line, approximately 7 more persons partially participated</t>
  </si>
  <si>
    <t>RCG NANSEA TM</t>
  </si>
  <si>
    <t>Regional Coordination Group North Atlantic, North Sea &amp; Eastern Arctic Technical Meeting</t>
  </si>
  <si>
    <t>RCG ECON Annual Meeting</t>
  </si>
  <si>
    <t>Regional Coordination Group on Economics Issues Annual Meeting</t>
  </si>
  <si>
    <t>Sweden did not participate due to parental leave</t>
  </si>
  <si>
    <t>RCG LDF TM</t>
  </si>
  <si>
    <t>Regional Coordination Group Long Distance Fisheries Technical Meeting</t>
  </si>
  <si>
    <t>MS does not participate in this RCG</t>
  </si>
  <si>
    <t>Sweden does not participate in this meeting</t>
  </si>
  <si>
    <t>RCG Med&amp;BS Annual Meeting</t>
  </si>
  <si>
    <t>Regional Coordination Group Mediterranean and Black Sea Annual Meeting</t>
  </si>
  <si>
    <t>RCG LP Annual Meeting</t>
  </si>
  <si>
    <t>Regional Coordination Group Large Pelagics Annual Meeting</t>
  </si>
  <si>
    <t>RCGs DM</t>
  </si>
  <si>
    <t>Regional Coordination Groups Decision Meeting</t>
  </si>
  <si>
    <t>NC participation</t>
  </si>
  <si>
    <t>LM</t>
  </si>
  <si>
    <t>Liaison Meeting</t>
  </si>
  <si>
    <t>Participation only with COM invitation</t>
  </si>
  <si>
    <t>Sweden did not participate 2022</t>
  </si>
  <si>
    <t>NC</t>
  </si>
  <si>
    <t>Expert Group on Fisheries Data Collection - Meeting of National Correspondents</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</si>
  <si>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</si>
  <si>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</si>
  <si>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</si>
  <si>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</si>
  <si>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</si>
  <si>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</si>
  <si>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</si>
  <si>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</si>
  <si>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</si>
  <si>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</si>
  <si>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</si>
  <si>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</si>
  <si>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</si>
  <si>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</si>
  <si>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BEL; SWE</t>
  </si>
  <si>
    <r>
      <t>Bilateral Agreement for the collection of length and age samples collected in the IBTS survey</t>
    </r>
    <r>
      <rPr>
        <sz val="10"/>
        <color rgb="FF000000"/>
        <rFont val="Segoe UI"/>
        <family val="2"/>
      </rPr>
      <t xml:space="preserve"> </t>
    </r>
  </si>
  <si>
    <t>SWE: Anna Hasslow, anna.hasslow@havochvatten.se; BEL: els Torreele, Els.Torreele@ilvo.vlaanderen.be</t>
  </si>
  <si>
    <t>To optimize and exchange the age reading expertise on sole collected in the IBTS survey.  The agreement will be published at https://www.havochvatten.se/en/eu-and-international/international-cooperation/data-collection-framework-dcf.html</t>
  </si>
  <si>
    <t>Coordination is conduted by NC´s of MS involved</t>
  </si>
  <si>
    <t>SWE sends the otoliths collected during the IBTS q1 and q3 survey to BEL for age reading. App 50 -100 individuals per year. Belgium sends the results of the age readings together with the otoliths at the latest in December each year.</t>
  </si>
  <si>
    <t>SWE is responsible for submitting the data to the relevant ICES Expert Groups, and to the EC under the requirements of its Data Collection Framework.</t>
  </si>
  <si>
    <t xml:space="preserve">Country responsible for sampling ensures access to vessel 
</t>
  </si>
  <si>
    <t>Ongoing</t>
  </si>
  <si>
    <t>DNK; SWE</t>
  </si>
  <si>
    <t>Bilateral Agreement between the DTU Aqua, Denmark and Swedish Agency of Marine and Water Management (SwAM), Sweden for the collection of biological samples</t>
  </si>
  <si>
    <t>SWE: Anna Hasslow, anna.hasslow@havochvatten.se; DNK: Jørgen Dalskov, jd@aqua.dtu.dk</t>
  </si>
  <si>
    <t>See WP comments. Potential agreement will be published at https://www.havochvatten.se/en/eu-and-international/international-cooperation/data-collection-framework-dcf.html</t>
  </si>
  <si>
    <t>See WP comments</t>
  </si>
  <si>
    <t>Need for, and potential content in, bilateral agreement for 2022-2024 is under discussion and therefore no reference of this agreement is reflected in Table 2.2</t>
  </si>
  <si>
    <t>Parts of the agreement (witch flounder): ongoing                                                       Rest of the agreement: obsolete</t>
  </si>
  <si>
    <t>FIN; SWE</t>
  </si>
  <si>
    <t>Bilateral Agreement for the collection of biological samples and cooperation during Baltic International Acoustic Survey (BIAS)</t>
  </si>
  <si>
    <t>SWE: Anna Hasslow, anna.hasslow@havochvatten.se; FIN: Heikki Lehtinen, heikki.lehtinen@gov.fi</t>
  </si>
  <si>
    <t>BIAS SD 29N + 30:  SWE sends staff to the FIN part of the BIAS survey conducted in SD30. Age reading of 50 % of the otoliths sampled during BIAS SD 30 will be conducted in SWE. The agreement will be published at https://www.havochvatten.se/en/eu-and-international/international-cooperation/data-collection-framework-dcf.html</t>
  </si>
  <si>
    <t xml:space="preserve">In accordance with BIAS manual. </t>
  </si>
  <si>
    <t xml:space="preserve">FIN is responsible for submitting all data to relevant end-user  </t>
  </si>
  <si>
    <t xml:space="preserve">Country responsible for sampling ensures access to vessel.
</t>
  </si>
  <si>
    <t>Bilateral agreement for 2022 - 2024  will be prepared. Agreement reflected in Table 2.2</t>
  </si>
  <si>
    <r>
      <t>Although no formal agreement is signed, co-operation in FIN part of the BIAS is conducted with mutual consent between FIN and SWE. Agreement will be updated and prepared for RWP Baltic 2025-2027</t>
    </r>
    <r>
      <rPr>
        <sz val="10"/>
        <color rgb="FF000000"/>
        <rFont val="Segoe UI"/>
        <family val="2"/>
      </rPr>
      <t xml:space="preserve"> </t>
    </r>
  </si>
  <si>
    <t>DNK; FRA; DEU; IRL; NLD; SWE</t>
  </si>
  <si>
    <t xml:space="preserve">Multilateral cost-sharing agreement for the blue whiting survey </t>
  </si>
  <si>
    <t>DNK: Jørgen Dalskov, jd@aqua.dtu.dk; DEU: Christoph Stransky, christoph.stransky@thuenen.de; FRA: Louise Veron, louise.veron@agriculture.gouv.fr; IRL: Linda O´Hea, linda.ohea@marine.ie; NLD: Sieto Verver, sieto.verver@wur.nl; SWE: Anna Hasslow, anna.hasslow@havochvatten.se</t>
  </si>
  <si>
    <r>
      <t>Cost-sharing agreement for participation to the Blue Whiting Survey</t>
    </r>
    <r>
      <rPr>
        <sz val="10"/>
        <color rgb="FF000000"/>
        <rFont val="Segoe UI"/>
        <family val="2"/>
      </rPr>
      <t xml:space="preserve"> The agreement is published at https://url10.mailanyone.net/v1/?m=1mfMMk-0006Qi-51&amp;i=57e1b682&amp;c=DqhVHkRb5HxE9hcthnUox6eYeAlDwwWlznUHeuOP0iLetNA-DEcwR1paG_mKyak9G0XPsJ43uGGh52BGp00sKD7GKdKaNl88e67pj5vBSkBAfAUF3Q0EcxYOuLXa0HqL93l7Ka3TDzIwQEgmDUcHdjk0w36xnXARpz6tFJlcyNxR5pE6fnU9vGPCDL-ueUnr8tazgmqLG8mha0aZPd8dXvN38xNMG8YN_9At2bjIQKv0Q10LRQDipmu8cgm4O30s </t>
    </r>
  </si>
  <si>
    <t>IRL and NLD are carrying out the survey</t>
  </si>
  <si>
    <t>SWE is contributing by financial payment.</t>
  </si>
  <si>
    <r>
      <t>IRL and NLD are responsible for reporting of the results from the survey to the relevant ICES working group.</t>
    </r>
    <r>
      <rPr>
        <sz val="10"/>
        <color rgb="FF000000"/>
        <rFont val="Segoe UI"/>
        <family val="2"/>
      </rPr>
      <t xml:space="preserve"> </t>
    </r>
  </si>
  <si>
    <t>See NLD WP</t>
  </si>
  <si>
    <t>Agreement reflected in Table 2.6</t>
  </si>
  <si>
    <t xml:space="preserve">DNK; DEU; IRL; NLD; SWE </t>
  </si>
  <si>
    <t xml:space="preserve">Multilateral cost-sharing agreement for the ASH survey </t>
  </si>
  <si>
    <t>DNK: Jørgen Dalskov, jd@aqua.dtu.dk; DEU: Christoph Stransky, christoph.stransky@thuenen.de; IRL: Linda O´Hea, linda.ohea@marine.ie; NLD: Sieto Verver, sieto.verver@wur.nl; SWE: Anna Hasslow, anna.hasslow@havochvatten.se</t>
  </si>
  <si>
    <t xml:space="preserve">Cost-sharing agreement for participation to the International Ecosystem Survey in the Nordic Seas. The agreement is published at https://url10.mailanyone.net/v1/?m=1mfMMk-0006Qi-51&amp;i=57e1b682&amp;c=DqhVHkRb5HxE9hcthnUox6eYeAlDwwWlznUHeuOP0iLetNA-DEcwR1paG_mKyak9G0XPsJ43uGGh52BGp00sKD7GKdKaNl88e67pj5vBSkBAfAUF3Q0EcxYOuLXa0HqL93l7Ka3TDzIwQEgmDUcHdjk0w36xnXARpz6tFJlcyNxR5pE6fnU9vGPCDL-ueUnr8tazgmqLG8mha0aZPd8dXvN38xNMG8YN_9At2bjIQKv0Q10LRQDipmu8cgm4O30s </t>
  </si>
  <si>
    <t>DNK is carrying out the survey</t>
  </si>
  <si>
    <t>SWE is contributing by sending two staff participating in the survey as well as a cost-sharing model based on the share of TAC is applied according to an agreement.</t>
  </si>
  <si>
    <t>DNK is responsible for reporting of the results from the survey to the relevant ICES working group.</t>
  </si>
  <si>
    <t>Country responsible for sampling ensures access to vessel</t>
  </si>
  <si>
    <t>Table 1.4. Follow up of recommendations and agreements</t>
  </si>
  <si>
    <t>Source of recommendation/agreement</t>
  </si>
  <si>
    <t>Section</t>
  </si>
  <si>
    <t>Topic</t>
  </si>
  <si>
    <t>Recommendation number</t>
  </si>
  <si>
    <t>Recommendation/ Agreement</t>
  </si>
  <si>
    <t>Follow-up action</t>
  </si>
  <si>
    <t>RCG NANSEA and BALTIC 2021</t>
  </si>
  <si>
    <t>All</t>
  </si>
  <si>
    <t>RCG secretariat</t>
  </si>
  <si>
    <t>R16</t>
  </si>
  <si>
    <t>Foresee funds allocation for the RCG secretariat in the new WP 2022-2027</t>
  </si>
  <si>
    <t>MS to take in consideration the financing of RCG secretariat from 2023 onwards in their EMFAF operational plans</t>
  </si>
  <si>
    <t xml:space="preserve">Sweden has prepared and secured funding for payment of Swedish share for the RCG secretariat. </t>
  </si>
  <si>
    <t>RCG ECON 2021</t>
  </si>
  <si>
    <t>5 - Socioeconomic data on fisheries</t>
  </si>
  <si>
    <t>Valuation intangibles</t>
  </si>
  <si>
    <t>Facilitate the development of methodology to estimate non-transferable rights and further testing of Guidelines on valuation of transferable intangibles.</t>
  </si>
  <si>
    <t>MS apply Guidelines for the valuation of transferable fishing rights.
MS test methodologies for estimation of non-transferable rights.</t>
  </si>
  <si>
    <t>Sweden intends to incorporate new guidelines when the final guidelines are decided.</t>
  </si>
  <si>
    <t>Alternative segmentation application</t>
  </si>
  <si>
    <t>Additional analyses on alternative, fisheries-based approach and methodology development.</t>
  </si>
  <si>
    <t>MS perform the exercise and report their results to the RCG ECON chair.
Where available, MS describe and report alternative /commentary methods of segmentation to the RCG ECON chairs.</t>
  </si>
  <si>
    <t>Sweden intends to incorporate new guidelines when the final guidelines are decided. Furterhmore Sweden has been an active part of testing the new segmentation.</t>
  </si>
  <si>
    <t>5 - Socioeconomic data on fisheries, 6 - Socioeconomic and environmental data on aquaculture, 7 - 
Socioeconomic data on the fish processing sector</t>
  </si>
  <si>
    <t>Quality Assurance Methodological Report</t>
  </si>
  <si>
    <t>The Quality Assurance Methodological Report should be used by MS as the reference in the National Work Plan (Annex 1.2)</t>
  </si>
  <si>
    <t>The quality report should be reported for each sampling scheme.</t>
  </si>
  <si>
    <t>Revision of EU-MAP</t>
  </si>
  <si>
    <t>For WP/AR submission MS should provide for inactive vessels in Excel templates Table 5.2 Fleet SocEcon two variables from the EU MAP table 7 "Value of physical capital" and “Consumption of fixed capital’.</t>
  </si>
  <si>
    <t xml:space="preserve">MS </t>
  </si>
  <si>
    <t>Incorporated.</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</si>
  <si>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</si>
  <si>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</si>
  <si>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</si>
  <si>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</si>
  <si>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</si>
  <si>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</si>
  <si>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</si>
  <si>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</si>
  <si>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</si>
  <si>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</si>
  <si>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</si>
  <si>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</si>
  <si>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</si>
  <si>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</si>
  <si>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</si>
  <si>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</si>
  <si>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</si>
  <si>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</si>
  <si>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</si>
  <si>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</si>
  <si>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2018-2020</t>
  </si>
  <si>
    <t>Anguilla anguilla</t>
  </si>
  <si>
    <t>22-32</t>
  </si>
  <si>
    <t>No fishery in SD23</t>
  </si>
  <si>
    <t>Clupea harengus</t>
  </si>
  <si>
    <t>22-24</t>
  </si>
  <si>
    <t>25-27, 28.2, 29, 32</t>
  </si>
  <si>
    <t xml:space="preserve">The main vessels involved in the herring and sprat fishery in SD25-29 are covered and RWP BALTIC SPF. Swedish landings from 27.3.d.28.2 appear as 27.3.d.28 in RDB and so are not accounted for in estimates. True value is 55928 tonnes, ca 33% share of EU landings </t>
  </si>
  <si>
    <t>28.1</t>
  </si>
  <si>
    <t>30-31</t>
  </si>
  <si>
    <t xml:space="preserve">Swedish landings from 27.3.d.28.2 appear as 27.r.d.28 in RDB and so are not accounted for due. True value is 55928 tonnes, ca 33% share of EU landings </t>
  </si>
  <si>
    <t>Coregonus albula</t>
  </si>
  <si>
    <t>Coregonus lavaretus</t>
  </si>
  <si>
    <t>3d</t>
  </si>
  <si>
    <t>25-32</t>
  </si>
  <si>
    <t>If commecial fishing is taking place the stock will be sampled for biological varables</t>
  </si>
  <si>
    <t>Limanda limanda</t>
  </si>
  <si>
    <t>Perca fluviatilis</t>
  </si>
  <si>
    <t>Platichthys flesus</t>
  </si>
  <si>
    <t>22-23</t>
  </si>
  <si>
    <t>24-32</t>
  </si>
  <si>
    <t>Salmo salar</t>
  </si>
  <si>
    <t>22-31</t>
  </si>
  <si>
    <t>The reason why no sampling of the commercial salmon fisheries in the Baltic sea is included in the work plan (and which earlier has been approved by COM) is that WGBAST is not using these data in the stock assessment.</t>
  </si>
  <si>
    <t>Salmo trutta</t>
  </si>
  <si>
    <t>Sander lucioperca</t>
  </si>
  <si>
    <t>Scophtalmus maximus</t>
  </si>
  <si>
    <t>Scophthalmus rhombus</t>
  </si>
  <si>
    <t>Solea solea</t>
  </si>
  <si>
    <t>20-24</t>
  </si>
  <si>
    <t>Sprattus sprattus</t>
  </si>
  <si>
    <t>The main vessels involved in the herring and sprat fishery in SD25-29 are covered and RWP BALTIC SPF</t>
  </si>
  <si>
    <t>1, 2</t>
  </si>
  <si>
    <t>Argentina silus</t>
  </si>
  <si>
    <t>Brosme brosme</t>
  </si>
  <si>
    <t>Herring in area I and II are predominantly fished by countries outside the EU. Sweden have a relatively small share of the EU TAC and an even smaller share of the EU landings as the national quota sometimes are swopped. It is very difficult to target the Swedish landings with sampling as the number of trips that contribute to the landings are low (eg. in 2020 were there in total 9 trips with landings from this stock). Landings do also take place outside Sweden (in 2020 did all landings from this stock take place in Norway and Denmark). As the Swedish contribution to the international catches are very low is it unlikely that Swedish sampling of commercial catches of the stock will impact the quality of the assessment of the stock. Sweden contributes to the data collection of this stock by participating in the yearly ASH survey.</t>
  </si>
  <si>
    <t>Galeorhinus galeus</t>
  </si>
  <si>
    <t>Hippoglossoides platessoides</t>
  </si>
  <si>
    <t>Mallotus villosus</t>
  </si>
  <si>
    <t>Melanogrammus aeglefinus</t>
  </si>
  <si>
    <t>Micromesistius poutassou</t>
  </si>
  <si>
    <t>Molva dypterygia</t>
  </si>
  <si>
    <t>Molva molva</t>
  </si>
  <si>
    <t>Mustelus spp.</t>
  </si>
  <si>
    <t>Pandalus borealis</t>
  </si>
  <si>
    <t>Reinhardtius hippoglossoides</t>
  </si>
  <si>
    <t>Scomber scombrus</t>
  </si>
  <si>
    <t>The mackerel stock is widely distributed and covers subareas I,II,III, IV, V, VI, VII and XIV and divisions VIIIa-e and IXa. Sweden is fishing on the northern component of the stock (area II, IIIa and IV). The 17% share of the EU quota refers to the quota for this component. Due to the structure of the table it occur in two different places in this table (MAC/2A34.). The Swedish share on the total stock fished in area 2 is well below the threshold of 10 %.</t>
  </si>
  <si>
    <t>Sebastes mentella</t>
  </si>
  <si>
    <t>Sebastes norvegicus</t>
  </si>
  <si>
    <t>Squalus acanthias</t>
  </si>
  <si>
    <t>Trachurus trachurus</t>
  </si>
  <si>
    <t>2a</t>
  </si>
  <si>
    <t>Ammodytidae</t>
  </si>
  <si>
    <t>3a, 4</t>
  </si>
  <si>
    <t>Anarhichas spp</t>
  </si>
  <si>
    <t>3a, 4, 7d</t>
  </si>
  <si>
    <t>Fishing is prohibited and sampling is carried out through a survey. sampling of biological variables only reflected in Table 2.3 not in Table 2.2</t>
  </si>
  <si>
    <t>Argentina spp</t>
  </si>
  <si>
    <t>Aspitrigla cuculus</t>
  </si>
  <si>
    <t>3a</t>
  </si>
  <si>
    <t>All stocks were only 50 or less individuals were length measured registered low landings during the reference period. This is a bycatch species. Lengths are measured if specimens are encountered in trips in the sea-sampling programme. In 2022 no specimens were encounterd during observer trips.</t>
  </si>
  <si>
    <t>The stock is covered by several TACs. Sweden has 50% of TAC HER/03A. ; and 100% of TAC HER/4N-S62. Sampling in 3a is required for stock splitting</t>
  </si>
  <si>
    <t>Coryphaenoides rupestris</t>
  </si>
  <si>
    <t>Crangon crangon</t>
  </si>
  <si>
    <t>4, 7d</t>
  </si>
  <si>
    <t>Dicentrarchus labrax</t>
  </si>
  <si>
    <t>Eutrigla gurnardus</t>
  </si>
  <si>
    <t>3aN</t>
  </si>
  <si>
    <t>3aS</t>
  </si>
  <si>
    <t>The TACs in last years have been low (e.g., 46 tonnes in 2020) so if the 200 tonnes is applied the stock risks not being sampled at all. As  Sweden has 37% of the TAC COD/03AS. we will continue to sample the stock.</t>
  </si>
  <si>
    <t>Glyptocephalus cynoglossus</t>
  </si>
  <si>
    <t>Sweden have sampled witch for many years. The landings dropped below in the threshold 2018 and Sweden continued to sample during 2020-2021. However the trend in landings persists (2021: 87 tonnes) and Sweden is a small player in the fishery so will drop the sampling.</t>
  </si>
  <si>
    <t>Helicolenus dactylopterus</t>
  </si>
  <si>
    <t>Lepidorhombus boscii</t>
  </si>
  <si>
    <t>Lepidorhombus whiffiagonis</t>
  </si>
  <si>
    <t>Leucoraja naevus</t>
  </si>
  <si>
    <t>Lophius budegassa</t>
  </si>
  <si>
    <t>Lophius piscatorius</t>
  </si>
  <si>
    <t>Macrourus berglax</t>
  </si>
  <si>
    <t>Merluccius merluccius</t>
  </si>
  <si>
    <t>Microstomus kitt</t>
  </si>
  <si>
    <t>Mullus barbatus</t>
  </si>
  <si>
    <t>Mullus surmuletus</t>
  </si>
  <si>
    <t>Nephrops norvegicus</t>
  </si>
  <si>
    <t>3a, 4 and 2a Union waters</t>
  </si>
  <si>
    <t>Pecten maximus</t>
  </si>
  <si>
    <t>Phycis blennoides</t>
  </si>
  <si>
    <t>Phycis phycis</t>
  </si>
  <si>
    <t xml:space="preserve">Biological sampling on discard part only </t>
  </si>
  <si>
    <t>Scophthalmus maximus</t>
  </si>
  <si>
    <t>Raja brachyura</t>
  </si>
  <si>
    <t>4c, 7d</t>
  </si>
  <si>
    <t>Raja clavata</t>
  </si>
  <si>
    <t>Raja microocellata</t>
  </si>
  <si>
    <t>7d</t>
  </si>
  <si>
    <t>Raja montagui</t>
  </si>
  <si>
    <t>Raja undulata</t>
  </si>
  <si>
    <t>Rajidae</t>
  </si>
  <si>
    <t>The mackerel stock is widely distributed and covers subareas I,II,III, IV, V, VI, VII and XIV and divisions VIIIa-e and IXa. Sweden is fishing on the northern component of the stock (area II, IIIa and IV). The 17% share of the EU quota refers to the quota for this component. Due to the structure of the table it occur in two different places in this table (MAC/2A34.). The Swedish share on the total stock fished in area 3a, 4, 7 is well below the threshold of 10 %.</t>
  </si>
  <si>
    <t>Scyliorhinus canicula</t>
  </si>
  <si>
    <t>Union waters of 2a and 4</t>
  </si>
  <si>
    <t xml:space="preserve">agreement  with Belgium for sole sampled during IBTS </t>
  </si>
  <si>
    <t>Union waters of 2a, 3a and 4</t>
  </si>
  <si>
    <t>Two management units occur in these areas. Sweden has 27% of SPR/03A.</t>
  </si>
  <si>
    <t>3a, 4 and 7d</t>
  </si>
  <si>
    <t>Union waters of 4b, 4c and 7d</t>
  </si>
  <si>
    <t>Trigla lucerna</t>
  </si>
  <si>
    <t>Trisopterus esmarki</t>
  </si>
  <si>
    <t>Zeus faber</t>
  </si>
  <si>
    <t>Aequipecten opercularis</t>
  </si>
  <si>
    <t>Alepocephalus bairdii</t>
  </si>
  <si>
    <t>6, 12</t>
  </si>
  <si>
    <t>6a</t>
  </si>
  <si>
    <t>5, 6, 7 (excl. 7d), 8, 9, 10, 12 and 14</t>
  </si>
  <si>
    <t>Aphanopus carbo</t>
  </si>
  <si>
    <t>5, 6, 7, 12</t>
  </si>
  <si>
    <t>9, 10, 13</t>
  </si>
  <si>
    <t>Apristurus spp.</t>
  </si>
  <si>
    <t>5, 6, 7, 8, 9, 10</t>
  </si>
  <si>
    <t>5a, 14</t>
  </si>
  <si>
    <t>5b, 6, 7</t>
  </si>
  <si>
    <t>Argyrosomus regius</t>
  </si>
  <si>
    <t>Beryx spp</t>
  </si>
  <si>
    <t xml:space="preserve"> 3-14</t>
  </si>
  <si>
    <t>5, 6, 7</t>
  </si>
  <si>
    <t>Cancer pagurus</t>
  </si>
  <si>
    <t>Capros aper</t>
  </si>
  <si>
    <t>6, 7, 8</t>
  </si>
  <si>
    <t>Centrophorus spp.</t>
  </si>
  <si>
    <t>Centroscymnus coelolepis</t>
  </si>
  <si>
    <t>Centroscymnus crepidater</t>
  </si>
  <si>
    <t>Centroscyllium fabricii</t>
  </si>
  <si>
    <t>Chlamydoselachus anguineus</t>
  </si>
  <si>
    <t>5a</t>
  </si>
  <si>
    <t>5b, 6b</t>
  </si>
  <si>
    <t>7aN</t>
  </si>
  <si>
    <t>6a, 7bc</t>
  </si>
  <si>
    <t>7aS, 7gh, 7jk</t>
  </si>
  <si>
    <t>Conger conger</t>
  </si>
  <si>
    <t>8, 9, 10, 12, 14</t>
  </si>
  <si>
    <t>Dalatias licha</t>
  </si>
  <si>
    <t>Dasyatis pastinaca</t>
  </si>
  <si>
    <t>7, 8</t>
  </si>
  <si>
    <t>Deania calcea</t>
  </si>
  <si>
    <t>5, 6, 7, 9, 10, 12</t>
  </si>
  <si>
    <t>Dicologlossa cuneata</t>
  </si>
  <si>
    <t>8c, 9</t>
  </si>
  <si>
    <t>Dipturus batis, Dipturis intermedius</t>
  </si>
  <si>
    <t>6, 7a, 7e-k</t>
  </si>
  <si>
    <t>8, 9a</t>
  </si>
  <si>
    <t>Engraulis encrasicolus</t>
  </si>
  <si>
    <t>9, 10</t>
  </si>
  <si>
    <t>Etmopterus princeps</t>
  </si>
  <si>
    <t>Etmopterus spinax</t>
  </si>
  <si>
    <t>6, 7, 8, 10</t>
  </si>
  <si>
    <t>7e</t>
  </si>
  <si>
    <t>5b</t>
  </si>
  <si>
    <t>6b</t>
  </si>
  <si>
    <t>7a</t>
  </si>
  <si>
    <t>7b, 7c, 7e-k, 8, 9, 10</t>
  </si>
  <si>
    <t>5, 14</t>
  </si>
  <si>
    <t>5-10, 12</t>
  </si>
  <si>
    <t>Galeus melastomus</t>
  </si>
  <si>
    <t>6, 7</t>
  </si>
  <si>
    <t>Galeus murinus</t>
  </si>
  <si>
    <t>Hexanchus griseus</t>
  </si>
  <si>
    <t>Hippoglossus hippoglossus</t>
  </si>
  <si>
    <t>Homarus gammarus</t>
  </si>
  <si>
    <t>Hoplostethus atlanticus</t>
  </si>
  <si>
    <t>Lepidopus caudatus</t>
  </si>
  <si>
    <t>9a</t>
  </si>
  <si>
    <t>8c, 9a</t>
  </si>
  <si>
    <t>7, 8abd</t>
  </si>
  <si>
    <t>Leucoraja circularis</t>
  </si>
  <si>
    <t>Leucoraja fullonica</t>
  </si>
  <si>
    <t>6, 7, 8ab</t>
  </si>
  <si>
    <t>8c</t>
  </si>
  <si>
    <t>7a, 7f-h</t>
  </si>
  <si>
    <t>Loligo vulgaris</t>
  </si>
  <si>
    <t>5b, 12, 14</t>
  </si>
  <si>
    <t>Maja brachydactyla</t>
  </si>
  <si>
    <t>5b, 6a</t>
  </si>
  <si>
    <t>6b, 12, 14</t>
  </si>
  <si>
    <t>7b-k, 8, 9, 10</t>
  </si>
  <si>
    <t xml:space="preserve">8, 9, 10 </t>
  </si>
  <si>
    <t>5b, 6, 12, 14</t>
  </si>
  <si>
    <t>7b-k</t>
  </si>
  <si>
    <t>5b, 6, 7, 12, 14</t>
  </si>
  <si>
    <t>8abde</t>
  </si>
  <si>
    <t>8c, 9, 10</t>
  </si>
  <si>
    <t>Microchirus variegatus</t>
  </si>
  <si>
    <t>12 international waters</t>
  </si>
  <si>
    <t>Molva macrophthalma</t>
  </si>
  <si>
    <t>5; 6-14</t>
  </si>
  <si>
    <t>Mustelus asterias</t>
  </si>
  <si>
    <t>6, 7, 8, 9</t>
  </si>
  <si>
    <t>Mustelus mustelus</t>
  </si>
  <si>
    <t>Mustelus punctulatus</t>
  </si>
  <si>
    <t>5-10, 12, 14</t>
  </si>
  <si>
    <t>5b, 6</t>
  </si>
  <si>
    <t>Octopus vulgaris</t>
  </si>
  <si>
    <t>Oxynotus paradoxus</t>
  </si>
  <si>
    <t>Pagellus bogaraveo</t>
  </si>
  <si>
    <t>Pandalus spp</t>
  </si>
  <si>
    <t>Parapenaeus longirostris</t>
  </si>
  <si>
    <t>7bc</t>
  </si>
  <si>
    <t>7fg</t>
  </si>
  <si>
    <t>7h-k</t>
  </si>
  <si>
    <t>8, 9, 10</t>
  </si>
  <si>
    <t>Pollachius pollachius</t>
  </si>
  <si>
    <t>7, 8, 9, 10</t>
  </si>
  <si>
    <t>Polyprion americanus</t>
  </si>
  <si>
    <t>4a, 6</t>
  </si>
  <si>
    <t>7a,7fg</t>
  </si>
  <si>
    <t>7a, 7fg</t>
  </si>
  <si>
    <t>10, 12</t>
  </si>
  <si>
    <t>6, 7b, 7j</t>
  </si>
  <si>
    <t>7a, 7e-h</t>
  </si>
  <si>
    <t>7b, 7j</t>
  </si>
  <si>
    <t>8ab</t>
  </si>
  <si>
    <t>Raja alba</t>
  </si>
  <si>
    <t>Sardina pilchardus</t>
  </si>
  <si>
    <t>8abd</t>
  </si>
  <si>
    <t>Scomber colias</t>
  </si>
  <si>
    <t>5, 6, 7, 8, 9</t>
  </si>
  <si>
    <t>Widely distributed stock with combined TAC &gt;300 000 tonnes in North Atlantic. Sweden fishes a very minor proportion.</t>
  </si>
  <si>
    <t>6, 7a-c, 7e-j</t>
  </si>
  <si>
    <t>Scyliorhinus stellaris</t>
  </si>
  <si>
    <t>Scymnodon ringenes</t>
  </si>
  <si>
    <t>5, 12, 14 (shallow pelagic)</t>
  </si>
  <si>
    <t>5, 12, 14 (deep pelagic)</t>
  </si>
  <si>
    <t xml:space="preserve">5, 14 (demersal) </t>
  </si>
  <si>
    <t>Sepia officinalis</t>
  </si>
  <si>
    <t>7hjk</t>
  </si>
  <si>
    <t>8cde, 9, 10</t>
  </si>
  <si>
    <t>Samniosus microcephalus</t>
  </si>
  <si>
    <t>Sparidae</t>
  </si>
  <si>
    <t>Trachurus mediterraneus</t>
  </si>
  <si>
    <t>8, 9</t>
  </si>
  <si>
    <t>Trachurus picturatus</t>
  </si>
  <si>
    <t>4a, 5b, 6a, 7a-c, 7e-k, 8</t>
  </si>
  <si>
    <t>Trisopterus spp</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</si>
  <si>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</si>
  <si>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</si>
  <si>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</si>
  <si>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</si>
  <si>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</si>
  <si>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</si>
  <si>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</si>
  <si>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</si>
  <si>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</si>
  <si>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</si>
  <si>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</si>
  <si>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</si>
  <si>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</si>
  <si>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</si>
  <si>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</si>
  <si>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</si>
  <si>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</si>
  <si>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=IF(M4="N/A";"N/A"; P4/M4*100)</t>
  </si>
  <si>
    <t>=IF(M4="N/A";"N/A";IF(OR(R4&lt;90;R4&gt;150);"X";""))</t>
  </si>
  <si>
    <t>CommSelfOnShore - Selected species/stocks</t>
  </si>
  <si>
    <t>O</t>
  </si>
  <si>
    <t>N/A</t>
  </si>
  <si>
    <t>backup plan for probabilistic scheme: only to be carried out if/when probabilistic schemes appear not to be delivering the samples required to satisfy end-uses</t>
  </si>
  <si>
    <t xml:space="preserve">Back-up plan not activated </t>
  </si>
  <si>
    <t xml:space="preserve">Sex </t>
  </si>
  <si>
    <t>Maturity</t>
  </si>
  <si>
    <t>CommSelfAtSea - Selected species/stocks</t>
  </si>
  <si>
    <t>RCG Small Pelagics</t>
  </si>
  <si>
    <t xml:space="preserve">Design is probabilistic. The original number of planned PSUs assumed the contact of n=3 out of N=7 vessels in each of the 52 weeks of the year. Fishing for herring and sprat was extremely seasonal in the baltic this year and some non-response was registered. The 28% execution rate is in line with decrease in fleet activity recorded in column Z. Despite the lower execution, the probabilistic nature of the design improved the overall quality of the data while maintaining an adequate number of samples (see table 2.2) </t>
  </si>
  <si>
    <t>back-up plan not activated: 4 trips sampled on vessels not included in other sampling frames</t>
  </si>
  <si>
    <t>Design is probabilistic. Fishing for herring/sprat in the area is conducted mainly in quarter 1 and 4. Not all areas fully covered in sampling. No sampling in SD 32</t>
  </si>
  <si>
    <t xml:space="preserve">Research surveys at sea </t>
  </si>
  <si>
    <t>Sampling according to BIAS manual; 5 ind/halfcm/haul. No sampling i SD 32</t>
  </si>
  <si>
    <t>Sampling according to BITS manual. Only lengths are included in sampling (5075 individuals were measured/BITS_Q1). No sampling in Sd 32</t>
  </si>
  <si>
    <t>Sampling according to BITS manual. Only lengths are included in sampling (5372 individuals were measured/BITS_Q4). No sampling in Sd 32</t>
  </si>
  <si>
    <t>Sampling according to SPRAS manual. 5 ind/halfcm/haul. No sampling in Sd 25, 29 and 32</t>
  </si>
  <si>
    <t xml:space="preserve">Biological sampling see agreement with Finland  </t>
  </si>
  <si>
    <t xml:space="preserve">Sweden has analyzed 1371 individuals from 15 hauls (50%) from the Finnish survey. 10 ind/halfcm/ rectangle, according to the bilateral agreement with Finland </t>
  </si>
  <si>
    <t>Trawl for cod remained extremely limited (approx 1t landed)</t>
  </si>
  <si>
    <t>CommSciObsAtSea - All species</t>
  </si>
  <si>
    <t>RecSciObsAtSea - Tourboats</t>
  </si>
  <si>
    <t>SSS_Q1</t>
  </si>
  <si>
    <t>Survey not mandatory</t>
  </si>
  <si>
    <t>SSS_Q4</t>
  </si>
  <si>
    <t>CommSelfAtSea - All Species</t>
  </si>
  <si>
    <t xml:space="preserve">The sampling method of this strata was changed from self-sampling by fishers to scientific observers at sea (CommSciObsAtSea). The sampling of this strata was part of the effort made to increase the monitoring of incidental bycatches of marine mammals, birds and other PET species in the Baltic </t>
  </si>
  <si>
    <t>Trawl for cod remained extremely limited (approx 1t landed). No sampling</t>
  </si>
  <si>
    <t>Sampling according to BITS manual</t>
  </si>
  <si>
    <t xml:space="preserve">Platichthys flesus </t>
  </si>
  <si>
    <t>No age data is requested from ICES</t>
  </si>
  <si>
    <t>Only SD 23 sampled in back up sampling plan. No need for backup sampling plan in SD 25-29S.</t>
  </si>
  <si>
    <t xml:space="preserve">Design is probabilistic. Fishing for herring/sprat in the area is conducted mainly in quarter 1 and 4. </t>
  </si>
  <si>
    <t>Sampling according to BIAS manual. 5 ind/halfcm/haul. No sampling in SD 22-24 and 32</t>
  </si>
  <si>
    <t>No individuals are sampled for maturity</t>
  </si>
  <si>
    <t>Sampling according to SPRAS manual. 5 ind/halfcm/haul. No sampling in SD 22-26 , 29 and 32</t>
  </si>
  <si>
    <t xml:space="preserve">Clupea harengus </t>
  </si>
  <si>
    <t>Back-up plan not activated. few samples taken from vessels not included in other sampling frames</t>
  </si>
  <si>
    <t>2022 was the 1st year of the new probabilistic design (Census). See also explanation in table 2.5</t>
  </si>
  <si>
    <t>sampling according to IBTS manual. 2 ind/halfcm/haul.</t>
  </si>
  <si>
    <t>Very good sampling rate</t>
  </si>
  <si>
    <t>Slight undersampling due to bad weather. The undersampling did not significantly affect end-usage</t>
  </si>
  <si>
    <t xml:space="preserve">sampling according to IBTS manual. </t>
  </si>
  <si>
    <t>Cod SD21 fishery continues its decreasing trend</t>
  </si>
  <si>
    <t>light undersampling due to bad weather. The undersampling did not significantly affect end-usage</t>
  </si>
  <si>
    <t xml:space="preserve">Nephrops norvegicus </t>
  </si>
  <si>
    <t>Standard weight-length key is used in both Sweden Denmark and Norway. Weights are not taken during sea sampling.</t>
  </si>
  <si>
    <t>back-up plan not activated: sample taken from vessels not included in other sampling frames</t>
  </si>
  <si>
    <t>Sampling in accordance with IBTS manual. 3 ind/halfcm/haul.</t>
  </si>
  <si>
    <t xml:space="preserve">O </t>
  </si>
  <si>
    <t>Sampling not requested by end-users and therefore not conducted (when WP is updated planning will be revised according to prevailing needs).</t>
  </si>
  <si>
    <t>Baltic Sea recreational coastal catches salmon</t>
  </si>
  <si>
    <t>182 + 201 individuals aged in SD25 and SD27 respectively</t>
  </si>
  <si>
    <t>N individuals to samples 800. Sampling protocol 20 ind/halfcm/quarter, 2 and 3rd quarter.   11 trips were planned. 7  trips were sampled . 4 trips cancelled due to lack of fish and problems with a boat.</t>
  </si>
  <si>
    <t>Fish &lt;110mm 10 ind/halfcm; 110-145 mm 30 ind/halfcm; &gt;150mm all ind/halfcm</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</si>
  <si>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</si>
  <si>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</si>
  <si>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</si>
  <si>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</si>
  <si>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</si>
  <si>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</si>
  <si>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</si>
  <si>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</si>
  <si>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</si>
  <si>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</si>
  <si>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</si>
  <si>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</si>
  <si>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</si>
  <si>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</si>
  <si>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</si>
  <si>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</si>
  <si>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</si>
  <si>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</si>
  <si>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</si>
  <si>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=(100*V4/S4)</t>
  </si>
  <si>
    <t>=IF(OR(w4&lt;90;w4&gt;150);"X";"")</t>
  </si>
  <si>
    <t>All relevant waters</t>
  </si>
  <si>
    <t>All rivers (and coastal sites, inland waters) where restocking takes place</t>
  </si>
  <si>
    <t>Parr, Smolt, Other</t>
  </si>
  <si>
    <t>I</t>
  </si>
  <si>
    <t>Census data collected through enquires</t>
  </si>
  <si>
    <t>sites</t>
  </si>
  <si>
    <t>Lifestage (Other): Eyed egg and fry; Diadromous variable (Other): Restocked individuals; Planned minimum number of units: Data are collected from all sites where restocking have occoured, number of sites is not planned ahead and varies from year to year.</t>
  </si>
  <si>
    <t>All relevant data have been collected without any deviations. No restocking in the sea, hence no sampling of coastal sites planned. Further, see Text Box 2.3.</t>
  </si>
  <si>
    <t>All relevant data have been collected without any deviations. Further, see Text Box 2.3.</t>
  </si>
  <si>
    <t>SE</t>
  </si>
  <si>
    <t>Öresund (SD23)</t>
  </si>
  <si>
    <t>Fisheries independent coastal eel</t>
  </si>
  <si>
    <t>Yellow eel and Silver eel</t>
  </si>
  <si>
    <t>Fyke and pound net fishing</t>
  </si>
  <si>
    <t>Diadromous variable: only yellow eel</t>
  </si>
  <si>
    <t>Yellow eel (from fisheries independent coastal) are aged every second year (not in 2022).</t>
  </si>
  <si>
    <t>Diadromous variable: only yellow eel that are aged</t>
  </si>
  <si>
    <t>Diadromous variable: somatic weight, only yellow eel that are aged</t>
  </si>
  <si>
    <t>Diadromous variable: presence/absence of visible diseases, only yellow eel that are aged</t>
  </si>
  <si>
    <t>Diadromous variable: presence/absence of parasites of genus Anguillicola, only yellow eel that are aged</t>
  </si>
  <si>
    <t>Vindelälven</t>
  </si>
  <si>
    <t>Smolt trap</t>
  </si>
  <si>
    <t>trap</t>
  </si>
  <si>
    <t>Testeboån</t>
  </si>
  <si>
    <t>Mörrumsån</t>
  </si>
  <si>
    <t>Rotating river 1</t>
  </si>
  <si>
    <t>The trap is moved to a new river on average every third year.</t>
  </si>
  <si>
    <t>River Öreälven</t>
  </si>
  <si>
    <t>Rotating river 2</t>
  </si>
  <si>
    <t>River Ljungan</t>
  </si>
  <si>
    <t>Spawner counter</t>
  </si>
  <si>
    <t>counter</t>
  </si>
  <si>
    <t>Kalixälven</t>
  </si>
  <si>
    <t>Torneälven</t>
  </si>
  <si>
    <t>Electrofishing</t>
  </si>
  <si>
    <t>Råneälven</t>
  </si>
  <si>
    <t>Åbyälven</t>
  </si>
  <si>
    <t>Byskeälven</t>
  </si>
  <si>
    <t>Kågeälven</t>
  </si>
  <si>
    <t>Rickleån</t>
  </si>
  <si>
    <t>Sävarån</t>
  </si>
  <si>
    <t>Öreälven</t>
  </si>
  <si>
    <t>Lögdeälven</t>
  </si>
  <si>
    <t>Ljungan</t>
  </si>
  <si>
    <t>Emån</t>
  </si>
  <si>
    <t>Ljusnan</t>
  </si>
  <si>
    <t>F</t>
  </si>
  <si>
    <t>journals/logbooks</t>
  </si>
  <si>
    <t>licenced fishermen</t>
  </si>
  <si>
    <t>census</t>
  </si>
  <si>
    <t>Diadromous variable (Other): Only number of individuals are used in stock assessment (ICES WGBAST). This data (census) is collected from fishermen journals/logbooks.</t>
  </si>
  <si>
    <t>Indalsälven</t>
  </si>
  <si>
    <t>Luleälven</t>
  </si>
  <si>
    <t>Sea Trout river</t>
  </si>
  <si>
    <t>Sea Trout rivers</t>
  </si>
  <si>
    <t>Electrofishing Baltic Sea Sea trout rivers</t>
  </si>
  <si>
    <t>River Öreälven.</t>
  </si>
  <si>
    <t>River Ljungan.</t>
  </si>
  <si>
    <t>Lenght</t>
  </si>
  <si>
    <t>(variable length)</t>
  </si>
  <si>
    <t>River Öreälven. (variable length)</t>
  </si>
  <si>
    <t>River Ljungan. (variable length)</t>
  </si>
  <si>
    <t>Aging of salmon</t>
  </si>
  <si>
    <t>scale sample</t>
  </si>
  <si>
    <t>individuals</t>
  </si>
  <si>
    <t>See Text Box 2.3.</t>
  </si>
  <si>
    <t>River Öreälven. See Text Box 2.3.</t>
  </si>
  <si>
    <t>River Ljungan. See Text Box 2.3.</t>
  </si>
  <si>
    <t>River Dalälven, Ljusnan, Indalsälven, Ångermanälven, Ume/Vindelälven. Skellefteälven, Luleälven.</t>
  </si>
  <si>
    <t>y</t>
  </si>
  <si>
    <t>M74</t>
  </si>
  <si>
    <t>M74 monitoring</t>
  </si>
  <si>
    <t>population</t>
  </si>
  <si>
    <t>M74-related mortality</t>
  </si>
  <si>
    <t>Skagerrak and Kattegatt (SD20, 21)</t>
  </si>
  <si>
    <t>Högvadsån</t>
  </si>
  <si>
    <t>Spawner trap</t>
  </si>
  <si>
    <t>24 West coast rivers</t>
  </si>
  <si>
    <t>Salmon Electrofishing west coast rivers</t>
  </si>
  <si>
    <t>SE_Inla, SE_East, SE_West</t>
  </si>
  <si>
    <t>Restocking data eel</t>
  </si>
  <si>
    <t>Restocking statistics</t>
  </si>
  <si>
    <t>number of individuals</t>
  </si>
  <si>
    <t>Diadromous variable: Collection of restocking data.</t>
  </si>
  <si>
    <t>SE_Inla</t>
  </si>
  <si>
    <t>Electrofishing eel</t>
  </si>
  <si>
    <t>Diadromous variable: Number of Anguillicola crassus parasites.</t>
  </si>
  <si>
    <t>Diadromous variable: Otolith chemistry.</t>
  </si>
  <si>
    <t>Collector/trap recruitment eel</t>
  </si>
  <si>
    <t>Eel collector/trap</t>
  </si>
  <si>
    <t>Fisheries independent freshwater eel</t>
  </si>
  <si>
    <t>Fyke net fishing</t>
  </si>
  <si>
    <t>Diadromous variable: Durifs silver index parameters (eye and pectoral fin size).</t>
  </si>
  <si>
    <t>Introduced population eel</t>
  </si>
  <si>
    <t>Trap</t>
  </si>
  <si>
    <t>Index river eel</t>
  </si>
  <si>
    <t>Trap, counter, tagging</t>
  </si>
  <si>
    <t>Fisheries dependent freshwater eel</t>
  </si>
  <si>
    <t>Sampling from commercial fishers</t>
  </si>
  <si>
    <t>SE_Inla, SE_East</t>
  </si>
  <si>
    <t>Mark-recapture eel</t>
  </si>
  <si>
    <t>Tagging</t>
  </si>
  <si>
    <t>Diadromous variable: Tagging to calculate fisheries induced mortality.</t>
  </si>
  <si>
    <t>Self on shore</t>
  </si>
  <si>
    <t>Recapture statistics</t>
  </si>
  <si>
    <t>Diadromous variable: Recapture of tagged eels to calculate fisheries induced mortality.</t>
  </si>
  <si>
    <t>Acoustic tagging eel</t>
  </si>
  <si>
    <t>Acoustic tagging</t>
  </si>
  <si>
    <t>Diadromous variable: Recapture of double-tagged eels (Carlin and Acoustic tag) to calculate fisheries induced mortality.</t>
  </si>
  <si>
    <t>Baltic Sea salmon rivers of Sweden</t>
  </si>
  <si>
    <t xml:space="preserve">Collection of recreational fisheries statistics  </t>
  </si>
  <si>
    <t>recreational fishermen</t>
  </si>
  <si>
    <t>This WP 2022 row has been reincluded since the previous AR 2022 delivery in June 2023.</t>
  </si>
  <si>
    <t>Baltic Sea trout rivers of Sweden</t>
  </si>
  <si>
    <t>Recreational river catches sea trout Baltic Sea</t>
  </si>
  <si>
    <t>West coast salmon rivers of Sweden</t>
  </si>
  <si>
    <t>numbers of fish caught</t>
  </si>
  <si>
    <t>Table 2.4. Recreational fisheries</t>
  </si>
  <si>
    <t>Area(s) covered</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</si>
  <si>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</si>
  <si>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</si>
  <si>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</si>
  <si>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</si>
  <si>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</si>
  <si>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</si>
  <si>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</si>
  <si>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</si>
  <si>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</si>
  <si>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</si>
  <si>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</si>
  <si>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</si>
  <si>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Baltic Sea (ICES subdivisions 22-32)</t>
  </si>
  <si>
    <t>See Text Box 2.4 for further details regarding 'deviation'. (N.B. no license is required by the delegated authority).</t>
  </si>
  <si>
    <t>See Text Box 2.4 for further details regarding 'deviation'. 'Release estimation' is carried out for this sampling scheme and this information is updated since the previous AR 2022 delivery in June 2023. (N.B. no license is required by the delegated authority).</t>
  </si>
  <si>
    <t>No</t>
  </si>
  <si>
    <t>Recreational fishing is not allowed under Swedish legislation (FIFS 2004:36)</t>
  </si>
  <si>
    <t xml:space="preserve">N </t>
  </si>
  <si>
    <t>North Sea (ICES areas 3a, 4 and 7d)</t>
  </si>
  <si>
    <t>Cetorhinus maximus</t>
  </si>
  <si>
    <t>Dipturus batis</t>
  </si>
  <si>
    <t>Elasmobranchs</t>
  </si>
  <si>
    <t>Other elasmobranchs not included elsewhere. The list will be detailed when it is regionally coordinated. Recreational fishing for most elasmobranchs is not allowed under Swedish legislation (FIFS 2004:36). Incidental by-catches and releases are assumed to be negligible.</t>
  </si>
  <si>
    <t>Quarterly</t>
  </si>
  <si>
    <t>Due to logistical reasons, sampling of trips is performed ad hoc. For details, see Text box 2.4</t>
  </si>
  <si>
    <t>SelfObsAtSea</t>
  </si>
  <si>
    <t>RecSelfObsAtSea - Tourboat log books</t>
  </si>
  <si>
    <t xml:space="preserve">Data on catch of cod per fishing trip collected from log books reported voluntarily by skippers on tour boats </t>
  </si>
  <si>
    <t>Tourboat operators are no longer willing to submit the voluntary logbooks. See Text box 2.4 for details</t>
  </si>
  <si>
    <t>RecSelfOnshore - Offsite SCB</t>
  </si>
  <si>
    <t>Every 4 months</t>
  </si>
  <si>
    <t>Evaluated by both SLU Aqua and Statistics Sweden. Statistics Sweden is contracted by SwAM to collect and verify quality of the data. Statistics Sweden have conducted the recreational off site study annually since 2013. Furthermore, SLU Aqua and Statistics Sweden published a report with comparisons between the off site study and on-site studies for cod, to varify results and methods, using data for 2017-2018.</t>
  </si>
  <si>
    <t>North Sea (ICES areas 3a, 4 and 7d)</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</si>
  <si>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</si>
  <si>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</si>
  <si>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</si>
  <si>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</si>
  <si>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</si>
  <si>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</si>
  <si>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</si>
  <si>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</si>
  <si>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</si>
  <si>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</si>
  <si>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</si>
  <si>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</si>
  <si>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</si>
  <si>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</si>
  <si>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</si>
  <si>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</si>
  <si>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</si>
  <si>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</si>
  <si>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</si>
  <si>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</si>
  <si>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</si>
  <si>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</si>
  <si>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</si>
  <si>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</si>
  <si>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</si>
  <si>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</si>
  <si>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</si>
  <si>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</si>
  <si>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</si>
  <si>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</si>
  <si>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Active SmallPelagics HER, SPR - 27.3.a-d.20-29, 27.4</t>
  </si>
  <si>
    <t>Main Swedish vessels participating in the herring and sprat fisheries using active gears that have main catches in (sub)divisions 27.3.a-d.25-29 and 27.4</t>
  </si>
  <si>
    <t>27.3, 27.4</t>
  </si>
  <si>
    <t>vessel*week</t>
  </si>
  <si>
    <t xml:space="preserve">Design is probabilistic. The original number of planned PSUs assumed the contact of n=2 out of N=7 vessels in each of the 52 weeks of the year. Fishing for herring and sprat is seasonal and some non-response was registered. The 20% execution rate is in line with decrease in fleet activity recorded in column Z. Despite the lower execution, the probabilistic nature of the design improves the overall quality of the data while maintaining an adequate number of samples (see table 2.2) </t>
  </si>
  <si>
    <t>Active SmallPelagics HER, SPR - 27.3.d.24-29</t>
  </si>
  <si>
    <t>Main Swedish vessels participating in the herring and sprat fisheries using active gears that have main catches only in subdivisions 27.3.d.25-29</t>
  </si>
  <si>
    <t>27.3.d.24-29</t>
  </si>
  <si>
    <t xml:space="preserve">Design is probabilistic. The original number of planned PSUs assumed the contact of n=3 out of N=7 vessels in each of the 52 weeks of the year. Fishing for herring and sprat was extremely seasonal in the baltic this year and some non-response was registered. The 28% execution rate is in line with decrease in fleet activity recorded in column Z. The main reason for the low execution rate was the short fishing season 2022 (there were simply no or limited fishery during most weeks).  Despite the lower execution, the probabilistic nature of the design improved the overall quality of the data while maintaining an adequate number of samples (see table 2.2) </t>
  </si>
  <si>
    <t>Active SmallPelagics HER, SPR - 27.3.a, 27.4</t>
  </si>
  <si>
    <t>Main Swedish vessels participating in the herring and sprat fisheries using active gears that have main catches only in Division 27.3.a and Subarea 27.4</t>
  </si>
  <si>
    <t>27.3.a, 27.4</t>
  </si>
  <si>
    <t xml:space="preserve">2022 was the 1st year of the new probabilistic design (Census). The original number of planned PSUs assumed the contact of n=5 out of N=5 vessels in each of the 52 weeks of the year. However, the swedish fishery for herring and sprat was extremely seasonal and very restricted to the north sea this year with only a few number of targeted trips taking place to what accruded some non-response. The execution of 3% was below the expected but the probabilistic haul-based nature of the design improved significantly the overall quantity and quality of the data relative to previous years (ad-hoc sampling) while maintaining an adequate number of samples (see table 2.2). </t>
  </si>
  <si>
    <t>Active SmallPelagics HER, SPR - 27.3.a Q1, Q4</t>
  </si>
  <si>
    <t>Main Swedish vessels participating in the sprat and herring fisheries using active gears in subdivisions 27.3.a.20-21 during Q1 and Q4, not elsewhere included</t>
  </si>
  <si>
    <t>27.3.a</t>
  </si>
  <si>
    <t>2022 was the 1st year of the new probabilistic design (Census). The original number of planned PSUs assumed the contact of n=1 out of N=1 vessels in each of the 24 weeks of Q1 and Q4. Based on 2021 data the list was the updated to 2 vessels. However, the swedish fishery for herring and sprat was extremely limited in 3a (240t HER and 36t SPR) with only a small number of targeted trips which ended-up not contacted in time or not responding.</t>
  </si>
  <si>
    <t>Passive SmallPelagics HER - 27.3.b-d.23-24</t>
  </si>
  <si>
    <t>Main Swedish vessels participating in the herring fishery using passive gears in subdivisions 27.3.b-d.23-24</t>
  </si>
  <si>
    <t>27.3.b-d.23-24</t>
  </si>
  <si>
    <t xml:space="preserve">2022 was the 1st year of the new probabilistic design. The original number of planned PSUs assumed the contact of n=1 out of N=6 vessels in each of the 52 weeks of the year. The number of vessels actually participating in the fishery was only 3 in line with the decrease in fleet activity also registered in other HER/SPR fisheries. For logistical reasons the implementation end-up being adhoc. </t>
  </si>
  <si>
    <t>Passive SmallPelagics HER - 27.3.d.25-29</t>
  </si>
  <si>
    <t>Main Swedish vessels participating in the herring fishery using passive gears in subdivisions 27.3.d.25-29</t>
  </si>
  <si>
    <t>27.3.d.25-29</t>
  </si>
  <si>
    <t xml:space="preserve">2022 was the 1st year of the new probabilistic design. The original number of planned PSUs assumed the contact of n=1 out of N=25 vessels in each of the 52 weeks of the year. The number of vessels actually participating in the fishery was only 12 in line with the decrease in fleet activity also registered in other HER/SPR fisheries. For logistical reasons the implementation was adhoc. </t>
  </si>
  <si>
    <t>Active SmallPelagics HER - 27.3.d.30</t>
  </si>
  <si>
    <t>Main Swedish vessels participating in the herring fishery using active gears in subdivisions 27.3.d.30, not elsewhere included</t>
  </si>
  <si>
    <t>27.3.d.30</t>
  </si>
  <si>
    <t>Vessel*Week</t>
  </si>
  <si>
    <t>Trips were calcelled due to lack of fish and problems with a boat.</t>
  </si>
  <si>
    <t>Passive SmallPelagics HER - 27.3.d.30</t>
  </si>
  <si>
    <t>Main Swedish vessels participating in the herring fishery using passive gears in subdivisions 27.3.d.30.</t>
  </si>
  <si>
    <t>Vessel*Month</t>
  </si>
  <si>
    <t>Frequency: Monthly during fishing season (April-September).</t>
  </si>
  <si>
    <t>Passive SmallPelagics HER - 27.3.d.31</t>
  </si>
  <si>
    <t>Main Swedish vessels participating in the herring fishery using passive gears in subdivisions 27.3.d.31</t>
  </si>
  <si>
    <t>27.3.d.31</t>
  </si>
  <si>
    <t>Trips were cancelled due to lack of fish and problems with a boat.</t>
  </si>
  <si>
    <t>Active SmallPelagics FVE - 27.3.d.31 (area 1)</t>
  </si>
  <si>
    <t>Main Swedish vessels participating in the vendace fishery using active gears in subdivisions 27.3.d.31, area 1.</t>
  </si>
  <si>
    <t>Week</t>
  </si>
  <si>
    <t>Frequency:  Three weeks (1, 3 &amp; 5) during the vendace's spawning period in September-October.</t>
  </si>
  <si>
    <t>Note that column AB-AE and AH is the total for all 5 local fishing areas (area 1-5).</t>
  </si>
  <si>
    <t>Active SmallPelagics FVE - 27.3.d.31 (area 2)</t>
  </si>
  <si>
    <t>Main Swedish vessels participating in the vendace fishery using active gears in subdivisions 27.3.d.31, area 2.</t>
  </si>
  <si>
    <t>Active SmallPelagics FVE - 27.3.d.31 (area 3)</t>
  </si>
  <si>
    <t>Main Swedish vessels participating in the vendace fishery using active gears in subdivisions 27.3.d.31, area 3.</t>
  </si>
  <si>
    <t>Active SmallPelagics FVE - 27.3.d.31 (area 4)</t>
  </si>
  <si>
    <t>Main Swedish vessels participating in the vendace fishery using active gears in subdivisions 27.3.d.31, area 4.</t>
  </si>
  <si>
    <t>Active SmallPelagics FVE - 27.3.d.31 (area 5)</t>
  </si>
  <si>
    <t>Main Swedish vessels participating in the vendace fishery using active gears in subdivisions 27.3.d.31, area 5.</t>
  </si>
  <si>
    <t>Passive PoundNets EEL - 27.3.b.23</t>
  </si>
  <si>
    <t>Swedish vessels participating in the eel fishery using passive pound nets in subdivisions 27.3.b.23.</t>
  </si>
  <si>
    <t>27.3.b.23</t>
  </si>
  <si>
    <t>Vessel</t>
  </si>
  <si>
    <t xml:space="preserve">Frequency set as other due to present closure of the fishery. Sampling will be undertaken provided that commercial eel fishery is open in the Baltic region (closure suggested by COM in August 2017). </t>
  </si>
  <si>
    <t>The fishery is regulated by a minimum allowable size, which in practice closes the fishery, and no sampling is therefore planned. The 1 active vessel in the sampling frame landed 20 kg silver eel above the minimum.</t>
  </si>
  <si>
    <t>Passive PoundNets EEL - 27.3.b.25</t>
  </si>
  <si>
    <t>Swedish vessels participating in the eel fishery using passive pound nets in subdivisions 27.3.b.25.</t>
  </si>
  <si>
    <t>27.3.b.25</t>
  </si>
  <si>
    <t>Sampling will be undertaken provided that commercial eel fishery is open in the Baltic region (closure suggested by COM in August 2017). Frequency: Monthly during fishing season (special individual permit is required where start and stop days are defined).  Besides the metier-sampling, silver eel are collected for biological (stock) sampling and they are selected by length stratification.</t>
  </si>
  <si>
    <t>Passive PoundNets EEL - 27.3.b.27</t>
  </si>
  <si>
    <t>Swedish vessels participating in the eel fishery using passive pound nets in subdivisions 27.3.b.27.</t>
  </si>
  <si>
    <t>27.3.b.27</t>
  </si>
  <si>
    <t>Sampling will be undertaken provided that commercial eel fishery is open in the Baltic region (closure suggested by COM in August 2017). Seasonality: Monthly during fishing season (special individual permit is required where start and stop days are defined).  Besides the metier-sampling, silver eel are collected for biological (stock) sampling and they are selected by length stratification.</t>
  </si>
  <si>
    <t>Active Demersal TrawlPanNoTun - 27.3.a</t>
  </si>
  <si>
    <t>Swedish vessels participating in the northern shrimp fishery using demersal trawl equipped without fish tunnel in subdivision 27.3.a</t>
  </si>
  <si>
    <t>vessel</t>
  </si>
  <si>
    <t>Number of planned PSU was erroneously reported as 3 (per quarter) in NWP when it should have been 12 (i.e., per year). Execution was therefore 100%.</t>
  </si>
  <si>
    <t>Out-of-Frame</t>
  </si>
  <si>
    <t>Swedish vessels active in the reference period no included in the sampling frames of scheme "CommSelfAtSea - Selected species/stocks"</t>
  </si>
  <si>
    <t>For reference: during the reference period an average of 300,7 vessels were in the frames of strata included in this sampling scheme</t>
  </si>
  <si>
    <t>A couple of trips from vessels outside frame were observed</t>
  </si>
  <si>
    <t>Passive Demersal Nets - 27.3.b.23</t>
  </si>
  <si>
    <t>Swedish vessels participating in the mixed demersal fishery using demersal gill or trammel nets in subdivision 27.3.b.23</t>
  </si>
  <si>
    <t>week</t>
  </si>
  <si>
    <t>The sampling of this strata was replaced by higher sampling effort in "CommSciObsAtSea - All species - Passive Demersal Nets - 27.3.b.23". This meant that sampling was done by observers instead of self-sampling and was implemented  to increase monitoring of bycatches of PET species</t>
  </si>
  <si>
    <t>Passive Demersal Nets&amp;Longlines - 27.3.d.24</t>
  </si>
  <si>
    <t>Swedish vessels participating in the mixed demersal fishery using demersal gill or trammel nets or longlines in subdivision 27.3.d.25</t>
  </si>
  <si>
    <t>27.3.d.24</t>
  </si>
  <si>
    <t>The cod fishery is subjected to significant quota reductions and other management measures. The sampling of this stratum will resume if the fishery increases. Sampling in 2016-2017 revealed a low percentage of discards in SD 24-29. In these areas cod below minimum landing size is usually landed. The landed BMS cod will be picked up by this programme.</t>
  </si>
  <si>
    <t>Passive Demersal Nets&amp;Longlines - 27.3.d.25-29</t>
  </si>
  <si>
    <t>Swedish vessels participating in the mixed demersal fishery using demersal gill or trammel nets in subdivision 27.3.d.25</t>
  </si>
  <si>
    <t>27.3.d.25</t>
  </si>
  <si>
    <t>Swedish vessels active in the reference period no included in the  sampling frames of scheme "CommSelfAtSea - All Species"</t>
  </si>
  <si>
    <t>For reference: during the reference period an average of 112 vessels were in the frames of strata included in this sampling scheme</t>
  </si>
  <si>
    <t>Active SmallPelagics HER,SPR - 27.3.d.25-29</t>
  </si>
  <si>
    <t>Swedish vessels participating in the herring and sprat fisheries using active gears in subdivision 27.3.d.25-29</t>
  </si>
  <si>
    <t>2022 was the first year of onboard sampling of the pelagic fleet. Vessels were sampled ad-hoc first on a haul-by-haul basis and then at the landing site. Valuable information is being collected on catch composition and by-catches.</t>
  </si>
  <si>
    <t>Active Demersal TrawlPanTun - 27.3.a, 27.4.a</t>
  </si>
  <si>
    <t>Swedish vessels participating in the northern shrimp fishery using demersal trawl equipped with fish tunnel in subdivision 27.3.a and 27.4</t>
  </si>
  <si>
    <t>27.3.a, 27.4.a</t>
  </si>
  <si>
    <t>Active Demersal TrawlNepGrid - 27.3.a.20</t>
  </si>
  <si>
    <t>Swedish vessels participating in the norway lobster fishery using demersal trawls equipped using grid in subdivision 27.3.a.20</t>
  </si>
  <si>
    <t>27.3.a.20</t>
  </si>
  <si>
    <t>Active Demersal TrawlNepGrid - 27.3.a.21</t>
  </si>
  <si>
    <t>Swedish vessels participating in the norway lobster fishery using demersal trawls equipped using grid in subdivision 27.3.a.21</t>
  </si>
  <si>
    <t>27.3.a.21</t>
  </si>
  <si>
    <t>Active Demersal TrawlMix - 27.3.a.20</t>
  </si>
  <si>
    <t>Swedish vessels participating in the mixed fishery using demersal trawl in subdivision 27.3.a.20</t>
  </si>
  <si>
    <t>Active Demersal TrawlMix - 27.3.a.21</t>
  </si>
  <si>
    <t>Swedish vessels participating in the mixed fishery using demersal trawl in subdivision 27.3.a.21</t>
  </si>
  <si>
    <t>Passive Demersal NepPots - 27.3.a</t>
  </si>
  <si>
    <t>Swedish vessels participating in the norway lobster fishery using pots in subdivision 27.3.a</t>
  </si>
  <si>
    <t>Passive Demersal Nets - 27.3.a.21</t>
  </si>
  <si>
    <t>Swedish vessels participating in the fishery for demersal species using gill or trammel nets in subdivision 27.3.a.21</t>
  </si>
  <si>
    <t>The probalistic design has not been efficent as fishing has been irrigular for many vessels (resulting in difficulties to select and plan observer trips). Also an issue with non-responses. The gillnet fishery in 27.3.a.21 have though been included in the EM monitoring so bycatches in the fishery has been monitored through that strata.</t>
  </si>
  <si>
    <t>Active Demersal Trawl - 27.3.b-d.22-29</t>
  </si>
  <si>
    <t>Swedish vessels participating in the fishery for demersal species using trawls in subdivisions 27.3.b-d.22-29</t>
  </si>
  <si>
    <t>27.3.b-d.22-29</t>
  </si>
  <si>
    <t xml:space="preserve">The cod fishery is subjected to significant quota reductions and other management measures. The sampling of this stratum will resume if the fishery increases. </t>
  </si>
  <si>
    <t>Swedish vessels participating in the fishery for demersal species using gill or trammel nets in subdivision 27.3.b.23</t>
  </si>
  <si>
    <t> Samplingeffort was moved to this strata from  "CommSelfAtSea - All Species - Passive Demersal Nets - 27.3.b.23". This was done  to increase the monitoring of incidental bycatches of marine mammals, birds and other PET species.</t>
  </si>
  <si>
    <t>Swedish vessels active in the reference period not included in the  sampling frames of scheme "CommSciObsAtSea - All species"</t>
  </si>
  <si>
    <t>For reference:, during the reference period an average of 294.3 vessels were in the frames of strata included in this sampling scheme</t>
  </si>
  <si>
    <t>Commercial Category COD - 27.3.a.20</t>
  </si>
  <si>
    <t>Size categories of cod landed from the swedish fishery in subdivision 27.3.a.20</t>
  </si>
  <si>
    <t>trip*species</t>
  </si>
  <si>
    <t>Not defined</t>
  </si>
  <si>
    <t>PSU number calculated from trip * species combinations.</t>
  </si>
  <si>
    <t>Commercial Category COD - 27.3.a.21</t>
  </si>
  <si>
    <t>Size categories of cod landed from the swedish fishery in subdivision 27.3.a.21</t>
  </si>
  <si>
    <t>Cod SD 21 fishery continues its decreasing trend</t>
  </si>
  <si>
    <t>Active Demersal Trawl Commercial Category COD - 27.3.b-d.22-29</t>
  </si>
  <si>
    <t>Size categories of cod landed from the swedish trawl fishery in subdivisions 27.3.b-d.22-29</t>
  </si>
  <si>
    <t xml:space="preserve">Only cod is sampled. The cod fishery is subjected to significant quota reductions and other management measures. The sampling of this stratum depends on the evolution of the fishery. </t>
  </si>
  <si>
    <t>Commercial Category HER, SPR - 27.3.a.20</t>
  </si>
  <si>
    <t>Commercial categories of sprat and herring landed from subdivision 27.3.a.20 (backup plan)</t>
  </si>
  <si>
    <t>back-up plan not activated: a couple of samples taken from vessels not included in other sampling frames</t>
  </si>
  <si>
    <t>CommercialCategory HER, SPR - 27.3.a.21</t>
  </si>
  <si>
    <t>Commercial categories of sprat and herring landed from subdivision 27.3.a.21 (backup plan)</t>
  </si>
  <si>
    <t>back-up plan not activated</t>
  </si>
  <si>
    <t>CommercialCategory HER, SPR - 27.3.a.23</t>
  </si>
  <si>
    <t>Commercial categories of sprat and herring landed from subdivision 27.3.a.23 (backup plan)</t>
  </si>
  <si>
    <t>27.3.a.23</t>
  </si>
  <si>
    <t>CommercialCategory HER, SPR - 27.3.a.24</t>
  </si>
  <si>
    <t>Commercial categories of sprat and herring landed from subdivision 27.3.a.24 (backup plan)</t>
  </si>
  <si>
    <t>27.3.a.24</t>
  </si>
  <si>
    <t>CommercialCategory HER, SPR - 27.3.a.25</t>
  </si>
  <si>
    <t>Commercial categories of sprat and herring landed from subdivision 27.3.a.25 (backup plan)</t>
  </si>
  <si>
    <t>27.3.a.25</t>
  </si>
  <si>
    <t>back-up plan not activated: one sample taken from a vessel not included in other sampling frames</t>
  </si>
  <si>
    <t>CommercialCategory HER, SPR - 27.3.a.26</t>
  </si>
  <si>
    <t>Commercial categories of sprat and herring landed from subdivision 27.3.a.26 (backup plan)</t>
  </si>
  <si>
    <t>27.3.a.26</t>
  </si>
  <si>
    <t>CommercialCategory HER, SPR - 27.3.a.27</t>
  </si>
  <si>
    <t>Commercial categories of sprat and herring landed from subdivision 27.3.a.27 (backup plan)</t>
  </si>
  <si>
    <t>27.3.a.27</t>
  </si>
  <si>
    <t>back-up plan not activated: one sample not encompassed by other strata</t>
  </si>
  <si>
    <t>CommercialCategory HER, SPR - 27.3.a.28.2</t>
  </si>
  <si>
    <t>Commercial categories of sprat and herring landed from subdivision 27.3.a.28.2 (backup plan)</t>
  </si>
  <si>
    <t>27.3.a.28.2</t>
  </si>
  <si>
    <t>CommercialCategory HER, SPR - 27.3.a.29</t>
  </si>
  <si>
    <t>Commercial categories of sprat and herring landed from subdivision 27.3.a.29 (backup plan)</t>
  </si>
  <si>
    <t>27.3.a.29</t>
  </si>
  <si>
    <t>CommEMAtSea - PETS species</t>
  </si>
  <si>
    <t>Passive Demersal Nets - 27.3.a-d.20-29</t>
  </si>
  <si>
    <t>Swedish vessels participating in the fishery for demersal species and mackerel using gill or trammel nets in subdivision 27.3.a-d.20-29</t>
  </si>
  <si>
    <t>27.3.a-d.20-29</t>
  </si>
  <si>
    <t>In 2020-2021 a pilot study was conducted to test cameras in gillnet fisheries (with primarely small vessels) .This is the implementation of this approach into routine sampling. Vessels participate on a voluntary basis.</t>
  </si>
  <si>
    <t>Stratum includes also nets targetting small pelagics and freshwater species to accomodate for the needs of by-catch monitoring; incidental bycatch of all species of marine mammals and birds are counted</t>
  </si>
  <si>
    <t>Swedish vessels active in the reference period not included in the sampling frame of scheme "CommEMAtSea - PETS species"</t>
  </si>
  <si>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</si>
  <si>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</si>
  <si>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</si>
  <si>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</si>
  <si>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</si>
  <si>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</si>
  <si>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</si>
  <si>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</si>
  <si>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</si>
  <si>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</si>
  <si>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</si>
  <si>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</si>
  <si>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</si>
  <si>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</si>
  <si>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</si>
  <si>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</si>
  <si>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</si>
  <si>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</si>
  <si>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</si>
  <si>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</si>
  <si>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</si>
  <si>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</si>
  <si>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</si>
  <si>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</si>
  <si>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</si>
  <si>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</si>
  <si>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</si>
  <si>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</si>
  <si>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"=IF(OR(W5/P5&lt;0.9;W5/P5&gt;1.5);"X";""))"</t>
  </si>
  <si>
    <t>"IF(OR(AA5="N",Z5="N",AA5="",Z5=""),"X","")"</t>
  </si>
  <si>
    <t>3aS, 3b-d</t>
  </si>
  <si>
    <t>WGBIFS-ICES</t>
  </si>
  <si>
    <t>trawl hauls</t>
  </si>
  <si>
    <t>DATRAS; https://www.ices.dk/data/data-portals/Pages/DATRAS.aspx</t>
  </si>
  <si>
    <t>https://www.ices.dk/sites/pub/Publication%20Reports/ICES%20Survey%20Protocols%20(SISP)/SISP%207%20-%20Manual%20for%20the%20Baltic%20International%20Trawl%20Surveys%20(BITS).pdf#search=sisp%207</t>
  </si>
  <si>
    <t>litter hauls</t>
  </si>
  <si>
    <t>hydrography</t>
  </si>
  <si>
    <t>Oceanography; https://www.ices.dk/data/data-portals/Pages/ocean.aspx</t>
  </si>
  <si>
    <t>https://www.ices.dk/community/groups/Pages/WGML.aspx https://www.ices.dk/sites/pub/Publication%20Reports/Expert%20Group%20Report/HAPISG/2021/Working%20Group%20on%20Marine%20Litter%20(WGML).pdf</t>
  </si>
  <si>
    <t>Baltic International Acoustic Survey (Autumn)</t>
  </si>
  <si>
    <t>9,10.</t>
  </si>
  <si>
    <t>BIAS_DB &amp; ICES acoustic DB; https://acoustic.ices.dk</t>
  </si>
  <si>
    <t>https://www.ices.dk/sites/pub/Publication%20Reports/ICES%20Survey%20Protocols%20(SISP)/SISP%208%20-%20Manual%20of%20International%20Baltic%20Acoustic%20Surveys%20(IBAS).pdf</t>
  </si>
  <si>
    <t>acoustic profiles</t>
  </si>
  <si>
    <t>approx 1400 nmi</t>
  </si>
  <si>
    <t>See WP Finland</t>
  </si>
  <si>
    <t>See agreement in Table 1.3</t>
  </si>
  <si>
    <t xml:space="preserve">See AR Finland </t>
  </si>
  <si>
    <t>This survey is new for Sweden. The plan was preliminary and was adjusted by WGBIFS in April 2020. The survey was conducted according to the new plan.</t>
  </si>
  <si>
    <t>approx 640 nmi</t>
  </si>
  <si>
    <t>plankton hauls</t>
  </si>
  <si>
    <t>No link available</t>
  </si>
  <si>
    <t>bird watching</t>
  </si>
  <si>
    <t>Swedish Sound Survey</t>
  </si>
  <si>
    <t>3c</t>
  </si>
  <si>
    <t>FiskData2 (national database)</t>
  </si>
  <si>
    <t xml:space="preserve">This is a joint Swedish and Danish survey for cod in 3aS. It was initiated in 2008 and will be mandatory from 2022. At present there is no international coordination group but the survey and a draft manual will be presented to WGBIFS-ICES in 2022. Pending a response from the working group,  a description of the survey design and methodology can be found in the WGBFAS 2020 report (http://doi.org/10.17895/ices.pub.6024). At present there is no international research survey database but will be uploaded to DATRAS if they are willing to host the data. </t>
  </si>
  <si>
    <t>See textbox 2.6 on CODS_Q4, point 7 for details.</t>
  </si>
  <si>
    <t>IBTSWG-ICES</t>
  </si>
  <si>
    <t>https://www.ices.dk/sites/pub/Publication%20Reports/ICES%20Survey%20Protocols%20(SISP)/SISP%2010%20%E2%80%93%20Revision%2011_Manual%20for%20the%20North%20Sea%20International%20Bottom%20Trawl%20Surveys.pdf</t>
  </si>
  <si>
    <t>Litter also collected with the trawl</t>
  </si>
  <si>
    <t>Eggs and larvae; https://www.ices.dk/data/data-portals/Pages/Eggs-and-larvae.aspx</t>
  </si>
  <si>
    <t>https://www.ices.dk/sites/pub/Publication%20Reports/ICES%20Survey%20Protocols%20(SISP)/SISP%202%20MIK2.pdf</t>
  </si>
  <si>
    <t xml:space="preserve">Nephrops UWTV Survey in functional units 3 &amp; 4 </t>
  </si>
  <si>
    <t>WGNEPS-ICES</t>
  </si>
  <si>
    <t>Video</t>
  </si>
  <si>
    <t xml:space="preserve">https://doi.org/10.17895/ices.pub.8014 </t>
  </si>
  <si>
    <t>WGIPS-ICES</t>
  </si>
  <si>
    <t>See WP Denmark</t>
  </si>
  <si>
    <t>http://www.ices.dk/sites/pub/Publication%20Reports/ICES%20Survey%20Protocols%20(SISP)/SISP%209%20Manual%20for%20International%20Pelagic%20Surveys%20(IPS).pdf</t>
  </si>
  <si>
    <t xml:space="preserve">See AR Denmark </t>
  </si>
  <si>
    <t>North Atlantic</t>
  </si>
  <si>
    <t>See WP Netherlands</t>
  </si>
  <si>
    <t>Se AR Netherlands</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</si>
  <si>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</si>
  <si>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</si>
  <si>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</si>
  <si>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</si>
  <si>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</si>
  <si>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</si>
  <si>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</si>
  <si>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</si>
  <si>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</si>
  <si>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</si>
  <si>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</si>
  <si>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</si>
  <si>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</si>
  <si>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all regions</t>
  </si>
  <si>
    <t>Drift and/or fixed netters 0-&lt;10m</t>
  </si>
  <si>
    <t>Average price per species</t>
  </si>
  <si>
    <t>Drift and/or fixed netters 0-&lt;8m</t>
  </si>
  <si>
    <t>Vessels using hooks 0-&lt;10 m</t>
  </si>
  <si>
    <t>Due to confidentiality this information will be clustered into either DFN or DTS and into the respective length class, see text box 5.2</t>
  </si>
  <si>
    <t>Vessels using other passive gears 0-&lt;10m</t>
  </si>
  <si>
    <t>Vessels using polyvalent passive gears only 0-&lt;10m</t>
  </si>
  <si>
    <t>Vessels using pots and/or traps 0-&lt;10m</t>
  </si>
  <si>
    <t>Vessels using pots and/or traps 0-&lt;8m</t>
  </si>
  <si>
    <t>Vessels using polyvalent passive gears only 0-&lt;8m</t>
  </si>
  <si>
    <t xml:space="preserve">Live weight of landings, total and by species </t>
  </si>
  <si>
    <t>Value of landings, total and by commercial species</t>
  </si>
  <si>
    <t xml:space="preserve">Due to confidentiality this economic information will be clustered into either DFN or DTS and into the respective length class, see text box 5.2. The confidentiality does not affect variables concerning capacity, landings or effort therefore, Sweden will collect and report information on segment level without clustering. </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</si>
  <si>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</si>
  <si>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</si>
  <si>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</si>
  <si>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</si>
  <si>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</si>
  <si>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</si>
  <si>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</si>
  <si>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</si>
  <si>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</si>
  <si>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</si>
  <si>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see WP guidance for Table 4.1</t>
  </si>
  <si>
    <t>see AR guidance for Table 4.1</t>
  </si>
  <si>
    <t>"=IF(P4/L4&lt;0.9;"x";IF(P4/L4&gt;1.5;"X";""))</t>
  </si>
  <si>
    <t>=IF(OR(Q4="N";R4="N";Q4="";R4="");"X";"")</t>
  </si>
  <si>
    <t>3aS, 3b–d</t>
  </si>
  <si>
    <t xml:space="preserve">MARE-2012. No link available </t>
  </si>
  <si>
    <t>Sampled according to suggested sampling scheme (1 per 1-cm-class per haul)</t>
  </si>
  <si>
    <t>Clupea Harengus</t>
  </si>
  <si>
    <t>3a, 3b-d</t>
  </si>
  <si>
    <t>sampling of pelagic cod</t>
  </si>
  <si>
    <t>no mandatory survey</t>
  </si>
  <si>
    <t xml:space="preserve">Megrim, Anglerfish also suggested by RCG NA &amp; NSEA but rare.  </t>
  </si>
  <si>
    <t>Sampled according to suggested sampling scheme (2 per 5-cm-class per haul)</t>
  </si>
  <si>
    <t>Suggested by RCG NA&amp;SEA</t>
  </si>
  <si>
    <t>Amblyraja radiata</t>
  </si>
  <si>
    <t>Table 5.1. Fleet total population and clustering</t>
  </si>
  <si>
    <t>Supra region</t>
  </si>
  <si>
    <t>Length class </t>
  </si>
  <si>
    <t xml:space="preserve">Segment or cluster name </t>
  </si>
  <si>
    <t>Total population (WP)</t>
  </si>
  <si>
    <t>Total population (AR)</t>
  </si>
  <si>
    <t>Demersal trawlers and/or demersal seiners 24-40 m*</t>
  </si>
  <si>
    <t xml:space="preserve">The total population can vary over the time period due to decreasing fleet size. </t>
  </si>
  <si>
    <t>Demersal trawlers and/or demersal seiners 10-12 m*</t>
  </si>
  <si>
    <t>Demersal trawlers and/or demersal seiners 12-18 m*</t>
  </si>
  <si>
    <t>Demersal trawlers and/or demersal seiners 18-24 m*</t>
  </si>
  <si>
    <t>8-12 m</t>
  </si>
  <si>
    <t>Demersal trawlers and/or demersal seiners 8-12 m*</t>
  </si>
  <si>
    <t>0-&lt; 12 m</t>
  </si>
  <si>
    <t>Demersal trawlers and/or demersal seiners 0-10 m*</t>
  </si>
  <si>
    <t>As requested from pre-screeners. Cell L8 changed to "0" and new row added at the end of the table.</t>
  </si>
  <si>
    <t>Drift and/or fixed netters 0-10 m*</t>
  </si>
  <si>
    <t>Drift and/or fixed netters 10-12 m*</t>
  </si>
  <si>
    <t>Drift and/or fixed netters 12-18 m*</t>
  </si>
  <si>
    <t>0-&lt;8 m</t>
  </si>
  <si>
    <t>Drift and/or fixed netters 0-8 m*</t>
  </si>
  <si>
    <t>Drift and/or fixed netters 8-12 m*</t>
  </si>
  <si>
    <t>Inactive vessels 24-40 m</t>
  </si>
  <si>
    <t>Inactive vessels 10-12 m</t>
  </si>
  <si>
    <t>Inactive vessels 0-10 m</t>
  </si>
  <si>
    <t>Inactive vessels 18-24 m</t>
  </si>
  <si>
    <t>Inactive vessels 12-18 m</t>
  </si>
  <si>
    <t>Inactive vessels 8-12 m</t>
  </si>
  <si>
    <t>Pelagic trawlers 18-24 m*</t>
  </si>
  <si>
    <t>Pelagic trawlers 24-40 m*</t>
  </si>
  <si>
    <t>Pelagic trawlers 40 m or larger*</t>
  </si>
  <si>
    <t>Pelagic trawlers 8-12 m*</t>
  </si>
  <si>
    <t>Pelagic trawlers 12-18 m*</t>
  </si>
  <si>
    <t>Purse seiners 12-18 m*</t>
  </si>
  <si>
    <t>Vessels using hooks 0-10 m*</t>
  </si>
  <si>
    <t>Vessels using hooks 10-12 m*</t>
  </si>
  <si>
    <t>Vessels using hooks 8-12 m*</t>
  </si>
  <si>
    <t>Vessels using other passive gears</t>
  </si>
  <si>
    <t>Vessels using other passive gear 0-10 m*</t>
  </si>
  <si>
    <t>Vessels using polyvalent passive gears only</t>
  </si>
  <si>
    <t>Vessels using polyvalent passive gears only 10-12 m*</t>
  </si>
  <si>
    <t>Vessels using polyvalent passive gears only 0-10 m*</t>
  </si>
  <si>
    <t>Vessels using polyvalent passive gears only 0-8 m*</t>
  </si>
  <si>
    <t>Vessels using pots and/or traps</t>
  </si>
  <si>
    <t>Vessels using pots and/or traps 12-18 m*</t>
  </si>
  <si>
    <t>Vessels using pots and/or traps 0-10 m*</t>
  </si>
  <si>
    <t>Vessels using pots and/or traps 10-12 m*</t>
  </si>
  <si>
    <t>Vessels using pots and/or traps 0-8 m*</t>
  </si>
  <si>
    <t>Vessels using pots and/or traps 8-12 m*</t>
  </si>
  <si>
    <t>Demersal trawlers and/or demersal seiners 0-8 m*</t>
  </si>
  <si>
    <t>Added row due to extra gear segment for 2021 compared to previous segmentation.</t>
  </si>
  <si>
    <t>Inactive vessels 0-8 m</t>
  </si>
  <si>
    <t>Purse seiners 8-12 m*</t>
  </si>
  <si>
    <t>As requested from pre-screeners. New row added with correct length class (compared to row 8 column G.</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</si>
  <si>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</si>
  <si>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</si>
  <si>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</si>
  <si>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</si>
  <si>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</si>
  <si>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</si>
  <si>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</si>
  <si>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Questionnaires;National statistics;Logbooks</t>
  </si>
  <si>
    <t xml:space="preserve">Due to confidentiality the economic information will be clustered into either DFN or DTS and into the respective length class, see text box 5.2. The confidentiality does not affect variables concerning capacity, landings or effort therefore, Sweden will collect and report information on segment level without clustering. </t>
  </si>
  <si>
    <t>SE alwayas strive and plan to have full coverage, .i.e. planned sample rate = 100%. Although, the survey and collection of data is not mandatory to fill in for commercial fishers resulting in reponse rate &lt; sample rate. Furthermore all variables are not always applicable for all vessels within each segment/cluster, resulting in a deflation of the response rate. SE have established econometric methods to account for these low reponse rates with appropriate estimation procedures.</t>
  </si>
  <si>
    <t>Questionniares</t>
  </si>
  <si>
    <t>Part of other income. The collecting authority does not have the legal right to collect data on values related to quota.</t>
  </si>
  <si>
    <t>The collecting authority does not have the legal right to collect data on values related to quota.</t>
  </si>
  <si>
    <t xml:space="preserve"> The collecting authority does not have the legal right to collect data on values related to quota.</t>
  </si>
  <si>
    <t>SE alwayas strive and plan to have full coverage, .i.e. planned sample rate = 100%. Although, the survey and collection of data is not mandatory to fill in for commercial fishers resulting in reponse rate &lt; sample rate. Furthermore all variables are not always applicable for all vessels within each segment/cluster, resulting in a deflation of the response rate. SE have established econometric methods to account for these low reponse rates with appropriate estimation procedures. Part of other income. No long term specific data collection regarding operating subsidies.</t>
  </si>
  <si>
    <t>Other non-variable costs</t>
  </si>
  <si>
    <t>Other variable costs</t>
  </si>
  <si>
    <t>Paid labour</t>
  </si>
  <si>
    <t>SE alwayas strive and plan to have full coverage, .i.e. planned sample rate = 100%. Although, the survey and collection of data is not mandatory to fill in for commercial fishers resulting in reponse rate &lt; sample rate. Furthermore all variables are not always applicable for all vessels within each segment/cluster, resulting in a deflation of the response rate. SE have established econometric methods to account for these low reponse rates with appropriate estimation procedures. No specific data in subsidies on investments. Part of other variables, such as investment.</t>
  </si>
  <si>
    <t>Value of quota and other fishing rights</t>
  </si>
  <si>
    <t>No specific data in subsidies on investments. Part of other variables, such as investment.</t>
  </si>
  <si>
    <t>Using passive gear capital values for inactive vessels for respecrtive segments. Achieved response number for passive segments. Thus, resulting in wrong response rate.</t>
  </si>
  <si>
    <t>Using passive gear capital values for inactive vessels for respecrtive segments. Achieved response rate for passive segments. Thus, resulting in wrong response number.</t>
  </si>
  <si>
    <t>Part of other income. No long term specific data collection regarding operating subsidies.</t>
  </si>
  <si>
    <t>Part of other income. The collecting authority does not have the legal right to collect data on values related to quota.. The collecting authority does not have the legal right to collect data on values related to quota. The collecting authority does not have the leagal right to collect data on values related to quaota</t>
  </si>
  <si>
    <t>Using passive gear capital values for inactive vessels for respecrtive segments. Achieved response rate for passive segments.</t>
  </si>
  <si>
    <t>Logbooks;Sales notes</t>
  </si>
  <si>
    <t xml:space="preserve">The confidentiality does not affect variables concerning capacity, landings or effort therefore Sweden will report information on segment level without clustering. </t>
  </si>
  <si>
    <t xml:space="preserve">Number of fishing enterprises/units  </t>
  </si>
  <si>
    <t>Collected every third year, next time is 2024.</t>
  </si>
  <si>
    <t>Not collected for reference year 2021</t>
  </si>
  <si>
    <t xml:space="preserve">Collected every third year, next time is 2024. Due to confidentiality the economic information will be clustered into either DFN or DTS and into the respective length class, see text box 5.2. </t>
  </si>
  <si>
    <t>SE alwayas strive and plan to have full coverage, .i.e. planned sample rate = 100%. Although, the survey and collection of data is not mandatory to fill in for commercial fishers resulting in reponse rate &lt; sample rate. Furthermore all variables are not always applicable for all vessels within each segment/cluster, resulting in a deflation of the response rate. SE have established econometric methods to account for these low reponse rates with appropriate estimation procedures. Added row due to extra gear segment for 2021 compared to previous segmentation.</t>
  </si>
  <si>
    <t>Added row due to extra gear segment for 2021 compared to previous segmentation. Part of other income. The collecting authority does not have the legal right to collect data on values related to quota.. The collecting authority does not have the legal right to collect data on values related to quota. The collecting authority does not have the leagal right to collect data on values related to quaota</t>
  </si>
  <si>
    <t>Added row due to extra gear segment for 2021 compared to previous segmentation. The collecting authority does not have the legal right to collect data on values related to quota.</t>
  </si>
  <si>
    <t>Added row due to extra gear segment for 2021 compared to previous segmentation. Part of other income. No long term specific data collection regarding operating subsidies.</t>
  </si>
  <si>
    <t>Added row due to extra gear segment for 2021 compared to previous segmentation. No specific data in subsidies on investments. Part of other variables, such as investment.</t>
  </si>
  <si>
    <t>Added row due to extra gear segment for 2021 compared to previous segmentation. The collecting authority does not have the legal right to collect data on values related to quota.. The collecting authority does not have the legal right to collect data on values related to quota. The collecting authority does not have the leagal right to collect data on values related to quaota</t>
  </si>
  <si>
    <t>Added row due to extra gear segment for 2021 compared to previous segmentation. Using passive gear capital values for inactive vessels for respecrtive segments. Achieved response rate for passive segments. Thus, resulting in wrong response number.</t>
  </si>
  <si>
    <t>Added row due to extra gear segment for 2021 compared to previous segmentation. Not collected for reference year 2021</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</si>
  <si>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</si>
  <si>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</si>
  <si>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</si>
  <si>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</si>
  <si>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</si>
  <si>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Indicate year or range of years, using the format '202X' or '202X-202X'</t>
  </si>
  <si>
    <t>MasterCodeList 'Aquaculture technique'</t>
  </si>
  <si>
    <t>MasterCodeList 'Aquaculture species group'</t>
  </si>
  <si>
    <t>See column "Description" for list name 'Economic and Social Variables' in MasterCodeList</t>
  </si>
  <si>
    <t>MasterCodeList 'Economic and Social Variable'</t>
  </si>
  <si>
    <t>MasterCodeList 'Data source'</t>
  </si>
  <si>
    <t>MasterCodeList 'Data collection scheme'</t>
  </si>
  <si>
    <t xml:space="preserve">MasterCodeList 'Aquaculture Thresholds'  </t>
  </si>
  <si>
    <t>see WP guidance for Table 6.1</t>
  </si>
  <si>
    <t>Year for which data have been collected</t>
  </si>
  <si>
    <t>=ROUNDUP(N4*M4;0)</t>
  </si>
  <si>
    <t>=P4/(O4)</t>
  </si>
  <si>
    <t>=P4/M4</t>
  </si>
  <si>
    <t>=N4/I4</t>
  </si>
  <si>
    <t>see AR guidance for Table 6.1</t>
  </si>
  <si>
    <t>Ponds</t>
  </si>
  <si>
    <t>Other freshwater fish</t>
  </si>
  <si>
    <t>Production is too low to be segmented by method and species so all methods are aggregated under 8.5</t>
  </si>
  <si>
    <t>Tanks and raceways</t>
  </si>
  <si>
    <t>Production is too low to be segmented by method and species so all methods are aggregated under 8.6</t>
  </si>
  <si>
    <t>Recirculating systems</t>
  </si>
  <si>
    <t>Production is too low to be segmented by method and species so all methods are aggregated under 8.7</t>
  </si>
  <si>
    <t>Cages</t>
  </si>
  <si>
    <t>Production is too low to be segmented by method and species so all methods are aggregated under 8.8</t>
  </si>
  <si>
    <t>Hatcheries and nurseries</t>
  </si>
  <si>
    <t>Production is too low to be segmented by method and species so all methods are aggregated under 8.9</t>
  </si>
  <si>
    <t>Mussel</t>
  </si>
  <si>
    <t>Production is too low to be measured by method and species</t>
  </si>
  <si>
    <t>Crustaceans</t>
  </si>
  <si>
    <t>Not reported due to too low production volume</t>
  </si>
  <si>
    <t>Not applicable, Sweden does not have operating subsidies for aquaculture</t>
  </si>
  <si>
    <t>Subsidies on investment</t>
  </si>
  <si>
    <t>From production year 2022 (implementation year 2024) the subsidies will be segmented, before that it is only possible to collect on an aggregated level for all segments clustered.</t>
  </si>
  <si>
    <t xml:space="preserve"> It is only possible to collect on an aggregated level for all segments clustered.</t>
  </si>
  <si>
    <t>Not reported due to confidentiality.</t>
  </si>
  <si>
    <t>Personell costs</t>
  </si>
  <si>
    <t xml:space="preserve">Seg8.2 and Seg8.4 are clustered under 8.2 due to confidentiality </t>
  </si>
  <si>
    <t>Seg8.2 and Seg8.4 are clustered under 8.2 due to confidentiality</t>
  </si>
  <si>
    <t>Number of hours worked by employees and unpaid workers</t>
  </si>
  <si>
    <t>Number of enterprises by size category</t>
  </si>
  <si>
    <t>Confidentiallity in some age groups</t>
  </si>
  <si>
    <t>Confidentiallity in some age groups. Seg8.2 and Seg8.4 are clustered under 8.2 due to confidentiality</t>
  </si>
  <si>
    <t>Confidentiallity in some educational groups</t>
  </si>
  <si>
    <t>Confidentiallity in some educational groups. Seg8.2 and Seg8.4 are clustered under 8.2 due to confidentiality</t>
  </si>
  <si>
    <t>Confidentiallity in some national groups</t>
  </si>
  <si>
    <t>Confidentiallity in some national groups. Seg8.2 and Seg8.4 are clustered under 8.2 due to confidentiality</t>
  </si>
  <si>
    <t>Confidentiallity in some employment groups</t>
  </si>
  <si>
    <t>Confidentiallity in some employment groups. Seg8.2 and Seg8.4 are clustered under 8.2 due to confidentiality</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</si>
  <si>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</si>
  <si>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</si>
  <si>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</si>
  <si>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</si>
  <si>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</si>
  <si>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=O4/(N4)</t>
  </si>
  <si>
    <t>=O4/L4</t>
  </si>
  <si>
    <t>=M4/I4</t>
  </si>
  <si>
    <t>see AR guidance for Table 7.1</t>
  </si>
  <si>
    <t>all segments. Enterprises with ≥ 250 employees will be clustered with enterprises with 50-249 employees due to confidentiality reasons.</t>
  </si>
  <si>
    <t>financial accounts</t>
  </si>
  <si>
    <t>A - Census</t>
  </si>
  <si>
    <t>In (EU) 2017/1004 article 3.1 the defintion of the fisheries sector includes fish processing industry. Stated in WP 2022-2024: 27 variables for fish processing industry are defined in table 11 according to (EU) 2016/1251 chapter III article 1.1 d footnote 1, however this legislations is no longer in force. Current legislation and variables are found in Commission Implementing Decision (EU) 2022/39 of 12 January 2022 tables 7 of the EU MAP Delegated Decision annex.</t>
  </si>
  <si>
    <t>2022-2025</t>
  </si>
  <si>
    <t>2022-2026</t>
  </si>
  <si>
    <t>2022-2027</t>
  </si>
  <si>
    <t>2022-2028</t>
  </si>
  <si>
    <t>Expert evaluation</t>
  </si>
  <si>
    <t>The value is based on expert evaluation.</t>
  </si>
  <si>
    <t>2022-2029</t>
  </si>
  <si>
    <t>Value for external agency workers (optional)</t>
  </si>
  <si>
    <t xml:space="preserve">It's optional and SWE will not collect the data. </t>
  </si>
  <si>
    <t>2022-2030</t>
  </si>
  <si>
    <t>energy costs</t>
  </si>
  <si>
    <t>questionnaires</t>
  </si>
  <si>
    <t>C - Non-Probability Sample Survey</t>
  </si>
  <si>
    <t>2022-2031</t>
  </si>
  <si>
    <t>Purchase of fish and other raw material for produkction</t>
  </si>
  <si>
    <t>financial accounts + questionnaires</t>
  </si>
  <si>
    <t>2022-2032</t>
  </si>
  <si>
    <t>other operational costs</t>
  </si>
  <si>
    <t>2022-2033</t>
  </si>
  <si>
    <t>operating subsidies</t>
  </si>
  <si>
    <t>2022-2034</t>
  </si>
  <si>
    <t>subsidies on investments</t>
  </si>
  <si>
    <t>2022-2035</t>
  </si>
  <si>
    <t>consumption of fixed capital</t>
  </si>
  <si>
    <t>2022-2036</t>
  </si>
  <si>
    <t>total value of assets</t>
  </si>
  <si>
    <t>2022-2037</t>
  </si>
  <si>
    <t>2022-2038</t>
  </si>
  <si>
    <t>Financial expenditure</t>
  </si>
  <si>
    <t>2022-2039</t>
  </si>
  <si>
    <t>Net investments</t>
  </si>
  <si>
    <t>2022-2040</t>
  </si>
  <si>
    <t>debt</t>
  </si>
  <si>
    <t>2022-2041</t>
  </si>
  <si>
    <t>Employment Register</t>
  </si>
  <si>
    <t>2022-2042</t>
  </si>
  <si>
    <t>FTE National</t>
  </si>
  <si>
    <t>2022-2043</t>
  </si>
  <si>
    <t>2022-2044</t>
  </si>
  <si>
    <t>Not possible for SWE to collect as stated in WP.</t>
  </si>
  <si>
    <t>2022-2045</t>
  </si>
  <si>
    <t>Business Register</t>
  </si>
  <si>
    <t>2022-2046</t>
  </si>
  <si>
    <t>2022-2047</t>
  </si>
  <si>
    <t>Weight of raw material per species and origin (optional)</t>
  </si>
  <si>
    <t>2022-2048</t>
  </si>
  <si>
    <t>2022-2049</t>
  </si>
  <si>
    <t>2022-2050</t>
  </si>
  <si>
    <t>Employment by education level</t>
  </si>
  <si>
    <t>2022-2051</t>
  </si>
  <si>
    <t>2022-2052</t>
  </si>
  <si>
    <t>Fishing for eel is prohibited by national fishing authority.</t>
  </si>
  <si>
    <t>Fishing for spiny dogfish is prohibited by national fishing authority.</t>
  </si>
  <si>
    <t>Fishing for lesser spotted dogfish is prohibited by national fishing authority.</t>
  </si>
  <si>
    <t>Fishing for basking shark is prohibited by national fishing authority.</t>
  </si>
  <si>
    <t>Fishing for blue skate is prohibited by national fishing authority.</t>
  </si>
  <si>
    <t>Fishing for thornback ray is prohibited by national fishing authority.</t>
  </si>
  <si>
    <t>Sweden have no specific estimation of annual catch regarding pollack. Although, Sweden collect information regarding  several species combined in a category called "other gadoids" where pollack is included.                                       Evaluated by both SLU Aqua and Statistics Sweden. Statistics Sweden is contracted by SwAM to collect and verify quality of the data. Statistics Sweden have conducted the recreational off site study annually since 2013. Furthermore, SLU Aqua and Statistics Sweden published a report with comparisons between the off site study and on-site studies for cod, to varify results and methods, using data for 2017-2018.</t>
  </si>
  <si>
    <t>1.3</t>
  </si>
  <si>
    <t>20230530_updated 20230621_20230929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</si>
</sst>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55"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font>
    <font>
      <i/>
      <sz val="10"/>
      <color rgb="FFFF0000"/>
      <name val="Arial"/>
      <family val="2"/>
    </font>
    <font>
      <sz val="11"/>
      <color rgb="FF9C0006"/>
      <name val="Calibri"/>
      <family val="2"/>
      <scheme val="minor"/>
    </font>
    <font>
      <sz val="10"/>
      <color rgb="FF000000"/>
      <name val="Arial"/>
      <family val="2"/>
      <charset val="186"/>
    </font>
    <font>
      <sz val="10"/>
      <name val="Arial"/>
      <family val="2"/>
      <charset val="186"/>
    </font>
    <font>
      <sz val="11"/>
      <color rgb="FF000000"/>
      <name val="Calibri"/>
      <family val="2"/>
      <charset val="186"/>
    </font>
    <font>
      <i/>
      <sz val="10"/>
      <color rgb="FF000000"/>
      <name val="Arial"/>
      <family val="2"/>
      <charset val="186"/>
    </font>
    <font>
      <sz val="10"/>
      <color rgb="FF000000"/>
      <name val="Segoe UI"/>
      <family val="2"/>
    </font>
    <font>
      <sz val="11"/>
      <name val="Calibri"/>
      <family val="2"/>
      <scheme val="minor"/>
    </font>
    <font>
      <sz val="11"/>
      <name val="Calibri"/>
      <family val="2"/>
    </font>
    <font>
      <u/>
      <sz val="10"/>
      <color theme="10"/>
      <name val="Arial"/>
      <family val="2"/>
    </font>
    <font>
      <sz val="11"/>
      <color rgb="FF000000"/>
      <name val="Calibri"/>
      <family val="2"/>
      <charset val="1"/>
    </font>
    <font>
      <sz val="11"/>
      <color rgb="FF000000"/>
      <name val="Calibri"/>
      <family val="2"/>
    </font>
    <font>
      <i/>
      <sz val="10"/>
      <color rgb="FF000000"/>
      <name val="Arial"/>
      <family val="2"/>
      <charset val="1"/>
    </font>
    <font>
      <sz val="11"/>
      <color rgb="FF444444"/>
      <name val="Calibri"/>
      <family val="2"/>
      <charset val="1"/>
    </font>
    <font>
      <sz val="10"/>
      <color rgb="FF000000"/>
      <name val="Arial"/>
      <family val="2"/>
      <charset val="1"/>
    </font>
    <font>
      <sz val="8"/>
      <color rgb="FF000000"/>
      <name val="Arial"/>
      <family val="2"/>
    </font>
    <font>
      <sz val="8"/>
      <color theme="1"/>
      <name val="Arial"/>
      <family val="2"/>
    </font>
    <font>
      <sz val="10"/>
      <color rgb="FF000000"/>
      <name val="Arial"/>
      <family val="2"/>
    </font>
    <font>
      <sz val="11"/>
      <name val="Arial"/>
      <family val="2"/>
    </font>
    <font>
      <i/>
      <sz val="11"/>
      <name val="Calibri"/>
      <family val="2"/>
      <scheme val="minor"/>
    </font>
    <font>
      <sz val="10"/>
      <color rgb="FF000000"/>
      <name val="Arial"/>
    </font>
  </fonts>
  <fills count="28">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rgb="FFFFC7CE"/>
      </patternFill>
    </fill>
    <fill>
      <patternFill patternType="solid">
        <fgColor theme="0"/>
        <bgColor indexed="64"/>
      </patternFill>
    </fill>
    <fill>
      <patternFill patternType="solid">
        <fgColor rgb="FFDBDBDB"/>
        <bgColor rgb="FF000000"/>
      </patternFill>
    </fill>
    <fill>
      <patternFill patternType="solid">
        <fgColor theme="2" tint="-0.14999847407452621"/>
        <bgColor indexed="64"/>
      </patternFill>
    </fill>
    <fill>
      <patternFill patternType="solid">
        <fgColor theme="0" tint="-0.34998626667073579"/>
        <bgColor indexed="64"/>
      </patternFill>
    </fill>
    <fill>
      <patternFill patternType="solid">
        <fgColor theme="0" tint="-0.34998626667073579"/>
        <bgColor rgb="FFCCCCCC"/>
      </patternFill>
    </fill>
    <fill>
      <patternFill patternType="solid">
        <fgColor theme="0" tint="-0.34998626667073579"/>
        <bgColor rgb="FFFFFF00"/>
      </patternFill>
    </fill>
    <fill>
      <patternFill patternType="solid">
        <fgColor theme="0" tint="-0.34998626667073579"/>
        <bgColor rgb="FF000000"/>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rgb="FF000000"/>
      </right>
      <top/>
      <bottom style="thin">
        <color rgb="FF000000"/>
      </bottom>
      <diagonal/>
    </border>
    <border>
      <left/>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bottom/>
      <diagonal/>
    </border>
    <border>
      <left style="thin">
        <color rgb="FF000000"/>
      </left>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diagonal/>
    </border>
  </borders>
  <cellStyleXfs count="29">
    <xf numFmtId="0" fontId="0" fillId="0" borderId="0"/>
    <xf numFmtId="0" fontId="14" fillId="0" borderId="2"/>
    <xf numFmtId="0" fontId="14" fillId="0" borderId="2"/>
    <xf numFmtId="0" fontId="17" fillId="0" borderId="2"/>
    <xf numFmtId="0" fontId="5" fillId="0" borderId="2"/>
    <xf numFmtId="0" fontId="14" fillId="0" borderId="2"/>
    <xf numFmtId="0" fontId="35" fillId="20" borderId="2" applyNumberFormat="0" applyBorder="0" applyAlignment="0" applyProtection="0"/>
    <xf numFmtId="0" fontId="14" fillId="0" borderId="2"/>
    <xf numFmtId="0" fontId="14" fillId="0" borderId="2"/>
    <xf numFmtId="0" fontId="43" fillId="0" borderId="2" applyNumberFormat="0" applyFill="0" applyBorder="0" applyAlignment="0" applyProtection="0"/>
    <xf numFmtId="0" fontId="14" fillId="0" borderId="2"/>
    <xf numFmtId="0" fontId="17" fillId="0" borderId="2"/>
    <xf numFmtId="0" fontId="51" fillId="0" borderId="2"/>
    <xf numFmtId="0" fontId="17" fillId="0" borderId="2"/>
    <xf numFmtId="0" fontId="4" fillId="0" borderId="2"/>
    <xf numFmtId="0" fontId="51" fillId="0" borderId="2"/>
    <xf numFmtId="0" fontId="3" fillId="0" borderId="2"/>
    <xf numFmtId="0" fontId="2" fillId="0" borderId="2"/>
    <xf numFmtId="0" fontId="14" fillId="0" borderId="2"/>
    <xf numFmtId="0" fontId="2" fillId="0" borderId="2"/>
    <xf numFmtId="0" fontId="14" fillId="0" borderId="2"/>
    <xf numFmtId="0" fontId="2" fillId="0" borderId="2"/>
    <xf numFmtId="0" fontId="54" fillId="0" borderId="2"/>
    <xf numFmtId="0" fontId="1" fillId="0" borderId="2"/>
    <xf numFmtId="0" fontId="1" fillId="0" borderId="2"/>
    <xf numFmtId="0" fontId="1" fillId="0" borderId="2"/>
    <xf numFmtId="0" fontId="1" fillId="0" borderId="2"/>
    <xf numFmtId="0" fontId="1" fillId="0" borderId="2"/>
    <xf numFmtId="0" fontId="1" fillId="0" borderId="2"/>
  </cellStyleXfs>
  <cellXfs count="568">
    <xf numFmtId="0" fontId="0" fillId="0" borderId="0" xfId="0"/>
    <xf numFmtId="0" fontId="8" fillId="0" borderId="0" xfId="0" applyFont="1"/>
    <xf numFmtId="0" fontId="9" fillId="0" borderId="0" xfId="0" applyFont="1"/>
    <xf numFmtId="0" fontId="10" fillId="0" borderId="0" xfId="0" applyFont="1"/>
    <xf numFmtId="0" fontId="0" fillId="0" borderId="0" xfId="0" applyAlignment="1">
      <alignment vertical="center"/>
    </xf>
    <xf numFmtId="0" fontId="8" fillId="0" borderId="0" xfId="0" applyFont="1" applyAlignment="1">
      <alignment vertical="center" wrapText="1"/>
    </xf>
    <xf numFmtId="0" fontId="8" fillId="0" borderId="0" xfId="0" applyFont="1" applyAlignment="1">
      <alignment vertical="center"/>
    </xf>
    <xf numFmtId="0" fontId="10" fillId="0" borderId="0" xfId="0" applyFont="1" applyAlignment="1">
      <alignment vertical="center"/>
    </xf>
    <xf numFmtId="0" fontId="13" fillId="0" borderId="0" xfId="0" applyFont="1"/>
    <xf numFmtId="0" fontId="17" fillId="0" borderId="0" xfId="0" applyFont="1"/>
    <xf numFmtId="0" fontId="17" fillId="0" borderId="3" xfId="0" applyFont="1" applyBorder="1"/>
    <xf numFmtId="0" fontId="19" fillId="0" borderId="1" xfId="0" applyFont="1" applyBorder="1" applyAlignment="1" applyProtection="1">
      <alignment wrapText="1"/>
      <protection locked="0"/>
    </xf>
    <xf numFmtId="0" fontId="20" fillId="0" borderId="2" xfId="0" applyFont="1" applyBorder="1" applyAlignment="1" applyProtection="1">
      <alignment vertical="center" wrapText="1"/>
      <protection locked="0"/>
    </xf>
    <xf numFmtId="0" fontId="18" fillId="0" borderId="0" xfId="0" applyFont="1" applyAlignment="1" applyProtection="1">
      <alignment wrapText="1"/>
      <protection locked="0"/>
    </xf>
    <xf numFmtId="0" fontId="17" fillId="0" borderId="2" xfId="0" applyFont="1" applyBorder="1" applyAlignment="1" applyProtection="1">
      <alignment horizontal="left" wrapText="1"/>
      <protection locked="0"/>
    </xf>
    <xf numFmtId="0" fontId="17" fillId="0" borderId="0" xfId="0" applyFont="1" applyAlignment="1" applyProtection="1">
      <alignment horizontal="left" wrapText="1"/>
      <protection locked="0"/>
    </xf>
    <xf numFmtId="0" fontId="17" fillId="0" borderId="0" xfId="0" applyFont="1" applyAlignment="1" applyProtection="1">
      <alignment wrapText="1"/>
      <protection locked="0"/>
    </xf>
    <xf numFmtId="0" fontId="17" fillId="0" borderId="1" xfId="0" applyFont="1" applyBorder="1" applyAlignment="1">
      <alignment horizontal="left" wrapText="1"/>
    </xf>
    <xf numFmtId="0" fontId="17" fillId="0" borderId="6" xfId="0" applyFont="1" applyBorder="1" applyAlignment="1">
      <alignment horizontal="left" wrapText="1"/>
    </xf>
    <xf numFmtId="0" fontId="17" fillId="0" borderId="8" xfId="0" applyFont="1" applyBorder="1" applyAlignment="1">
      <alignment horizontal="left" wrapText="1"/>
    </xf>
    <xf numFmtId="0" fontId="17" fillId="0" borderId="2" xfId="0" applyFont="1" applyBorder="1" applyAlignment="1">
      <alignment horizontal="left" wrapText="1"/>
    </xf>
    <xf numFmtId="0" fontId="17" fillId="0" borderId="5" xfId="0" applyFont="1" applyBorder="1" applyAlignment="1">
      <alignment horizontal="left" wrapText="1"/>
    </xf>
    <xf numFmtId="0" fontId="17" fillId="0" borderId="4" xfId="0" applyFont="1" applyBorder="1" applyAlignment="1">
      <alignment horizontal="left" wrapText="1"/>
    </xf>
    <xf numFmtId="0" fontId="17" fillId="0" borderId="10" xfId="0" applyFont="1" applyBorder="1" applyAlignment="1">
      <alignment horizontal="left" wrapText="1"/>
    </xf>
    <xf numFmtId="0" fontId="17" fillId="0" borderId="7" xfId="0" applyFont="1" applyBorder="1" applyAlignment="1">
      <alignment horizontal="left" wrapText="1"/>
    </xf>
    <xf numFmtId="0" fontId="21" fillId="0" borderId="1" xfId="0" applyFont="1" applyBorder="1" applyAlignment="1">
      <alignment horizontal="left" wrapText="1"/>
    </xf>
    <xf numFmtId="0" fontId="22" fillId="0" borderId="1" xfId="0" applyFont="1" applyBorder="1" applyAlignment="1">
      <alignment horizontal="left" wrapText="1"/>
    </xf>
    <xf numFmtId="0" fontId="23" fillId="0" borderId="1" xfId="0" applyFont="1" applyBorder="1" applyAlignment="1">
      <alignment horizontal="left" wrapText="1"/>
    </xf>
    <xf numFmtId="0" fontId="17" fillId="0" borderId="9" xfId="0" applyFont="1" applyBorder="1" applyAlignment="1">
      <alignment horizontal="left" wrapText="1"/>
    </xf>
    <xf numFmtId="0" fontId="17" fillId="0" borderId="1" xfId="1" applyFont="1" applyBorder="1" applyAlignment="1">
      <alignment horizontal="left" wrapText="1"/>
    </xf>
    <xf numFmtId="0" fontId="17" fillId="0" borderId="12" xfId="0" applyFont="1" applyBorder="1" applyAlignment="1">
      <alignment horizontal="left" wrapText="1"/>
    </xf>
    <xf numFmtId="0" fontId="17" fillId="0" borderId="13" xfId="0" applyFont="1" applyBorder="1" applyAlignment="1">
      <alignment horizontal="left" wrapText="1"/>
    </xf>
    <xf numFmtId="0" fontId="18" fillId="0" borderId="11" xfId="0" applyFont="1" applyBorder="1" applyAlignment="1" applyProtection="1">
      <alignment wrapText="1"/>
      <protection locked="0"/>
    </xf>
    <xf numFmtId="0" fontId="17" fillId="0" borderId="11" xfId="0" applyFont="1" applyBorder="1" applyAlignment="1" applyProtection="1">
      <alignment horizontal="left" wrapText="1"/>
      <protection locked="0"/>
    </xf>
    <xf numFmtId="0" fontId="17" fillId="0" borderId="11" xfId="0" applyFont="1" applyBorder="1" applyAlignment="1" applyProtection="1">
      <alignment wrapText="1"/>
      <protection locked="0"/>
    </xf>
    <xf numFmtId="0" fontId="11" fillId="0" borderId="7" xfId="0" applyFont="1" applyBorder="1" applyAlignment="1">
      <alignment vertical="center" wrapText="1"/>
    </xf>
    <xf numFmtId="0" fontId="8" fillId="0" borderId="7" xfId="0" applyFont="1" applyBorder="1" applyAlignment="1">
      <alignment vertical="center" wrapText="1"/>
    </xf>
    <xf numFmtId="0" fontId="0" fillId="0" borderId="0" xfId="0" applyAlignment="1">
      <alignment vertical="center" wrapText="1"/>
    </xf>
    <xf numFmtId="0" fontId="13" fillId="0" borderId="0" xfId="0" applyFont="1" applyAlignment="1">
      <alignment vertical="center"/>
    </xf>
    <xf numFmtId="0" fontId="6" fillId="0" borderId="0" xfId="0" applyFont="1" applyAlignment="1">
      <alignment wrapText="1"/>
    </xf>
    <xf numFmtId="0" fontId="19" fillId="6" borderId="1" xfId="0" applyFont="1" applyFill="1" applyBorder="1" applyAlignment="1" applyProtection="1">
      <alignment wrapText="1"/>
      <protection locked="0"/>
    </xf>
    <xf numFmtId="0" fontId="17" fillId="6" borderId="1" xfId="0" applyFont="1" applyFill="1" applyBorder="1" applyAlignment="1">
      <alignment horizontal="left" wrapText="1"/>
    </xf>
    <xf numFmtId="0" fontId="17" fillId="6" borderId="8" xfId="0" applyFont="1" applyFill="1" applyBorder="1" applyAlignment="1">
      <alignment horizontal="left" wrapText="1"/>
    </xf>
    <xf numFmtId="0" fontId="17" fillId="6" borderId="5" xfId="0" applyFont="1" applyFill="1" applyBorder="1" applyAlignment="1">
      <alignment horizontal="left" wrapText="1"/>
    </xf>
    <xf numFmtId="0" fontId="17" fillId="6" borderId="10" xfId="0" applyFont="1" applyFill="1" applyBorder="1" applyAlignment="1">
      <alignment horizontal="left" wrapText="1"/>
    </xf>
    <xf numFmtId="0" fontId="17" fillId="6" borderId="7" xfId="0" applyFont="1" applyFill="1" applyBorder="1" applyAlignment="1">
      <alignment horizontal="left" wrapText="1"/>
    </xf>
    <xf numFmtId="0" fontId="17" fillId="6" borderId="0" xfId="0" applyFont="1" applyFill="1" applyAlignment="1">
      <alignment horizontal="left" wrapText="1"/>
    </xf>
    <xf numFmtId="0" fontId="17" fillId="6" borderId="1" xfId="0" quotePrefix="1" applyFont="1" applyFill="1" applyBorder="1" applyAlignment="1">
      <alignment horizontal="left" wrapText="1"/>
    </xf>
    <xf numFmtId="0" fontId="17" fillId="6" borderId="7" xfId="0" applyFont="1" applyFill="1" applyBorder="1" applyAlignment="1">
      <alignment horizontal="left"/>
    </xf>
    <xf numFmtId="0" fontId="17" fillId="6" borderId="6" xfId="0" applyFont="1" applyFill="1" applyBorder="1" applyAlignment="1">
      <alignment horizontal="left" wrapText="1"/>
    </xf>
    <xf numFmtId="0" fontId="17" fillId="6" borderId="1" xfId="1" applyFont="1" applyFill="1" applyBorder="1" applyAlignment="1">
      <alignment horizontal="left" wrapText="1"/>
    </xf>
    <xf numFmtId="0" fontId="9" fillId="0" borderId="1" xfId="0" applyFont="1" applyBorder="1" applyAlignment="1">
      <alignment horizontal="left" wrapText="1"/>
    </xf>
    <xf numFmtId="0" fontId="9" fillId="0" borderId="6" xfId="0" applyFont="1" applyBorder="1" applyAlignment="1">
      <alignment horizontal="left" wrapText="1"/>
    </xf>
    <xf numFmtId="0" fontId="9" fillId="0" borderId="11"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9" fillId="0" borderId="0" xfId="0" applyFont="1" applyAlignment="1" applyProtection="1">
      <alignment horizontal="left" wrapText="1"/>
      <protection locked="0"/>
    </xf>
    <xf numFmtId="0" fontId="9" fillId="0" borderId="8" xfId="0" applyFont="1" applyBorder="1" applyAlignment="1">
      <alignment horizontal="left" wrapText="1"/>
    </xf>
    <xf numFmtId="0" fontId="9" fillId="0" borderId="9" xfId="0" applyFont="1" applyBorder="1" applyAlignment="1">
      <alignment horizontal="left" wrapText="1"/>
    </xf>
    <xf numFmtId="0" fontId="9" fillId="0" borderId="5" xfId="0" applyFont="1" applyBorder="1" applyAlignment="1">
      <alignment horizontal="left" wrapText="1"/>
    </xf>
    <xf numFmtId="0" fontId="9" fillId="0" borderId="12" xfId="0" applyFont="1" applyBorder="1" applyAlignment="1">
      <alignment horizontal="left" wrapText="1"/>
    </xf>
    <xf numFmtId="0" fontId="25" fillId="0" borderId="1" xfId="0" applyFont="1" applyBorder="1" applyAlignment="1">
      <alignment horizontal="left" wrapText="1"/>
    </xf>
    <xf numFmtId="0" fontId="25" fillId="0" borderId="9" xfId="0" applyFont="1" applyBorder="1" applyAlignment="1">
      <alignment horizontal="left" wrapText="1"/>
    </xf>
    <xf numFmtId="0" fontId="25" fillId="0" borderId="5" xfId="0" applyFont="1" applyBorder="1" applyAlignment="1">
      <alignment horizontal="left" wrapText="1"/>
    </xf>
    <xf numFmtId="0" fontId="25" fillId="0" borderId="12" xfId="0" applyFont="1" applyBorder="1" applyAlignment="1">
      <alignment horizontal="left" wrapText="1"/>
    </xf>
    <xf numFmtId="0" fontId="25" fillId="0" borderId="11" xfId="0" applyFont="1" applyBorder="1" applyAlignment="1" applyProtection="1">
      <alignment horizontal="left" wrapText="1"/>
      <protection locked="0"/>
    </xf>
    <xf numFmtId="0" fontId="25" fillId="0" borderId="2" xfId="0" applyFont="1" applyBorder="1" applyAlignment="1" applyProtection="1">
      <alignment horizontal="left" wrapText="1"/>
      <protection locked="0"/>
    </xf>
    <xf numFmtId="0" fontId="25" fillId="0" borderId="0" xfId="0" applyFont="1" applyAlignment="1" applyProtection="1">
      <alignment horizontal="left" wrapText="1"/>
      <protection locked="0"/>
    </xf>
    <xf numFmtId="0" fontId="25" fillId="0" borderId="6" xfId="0" applyFont="1" applyBorder="1" applyAlignment="1">
      <alignment horizontal="left" wrapText="1"/>
    </xf>
    <xf numFmtId="0" fontId="25" fillId="0" borderId="8" xfId="0" applyFont="1" applyBorder="1" applyAlignment="1">
      <alignment horizontal="left" wrapText="1"/>
    </xf>
    <xf numFmtId="0" fontId="17" fillId="0" borderId="2" xfId="0" applyFont="1" applyBorder="1" applyAlignment="1" applyProtection="1">
      <alignment wrapText="1"/>
      <protection locked="0"/>
    </xf>
    <xf numFmtId="0" fontId="26" fillId="0" borderId="1" xfId="0" applyFont="1" applyBorder="1" applyAlignment="1">
      <alignment horizontal="left" wrapText="1"/>
    </xf>
    <xf numFmtId="0" fontId="28" fillId="0" borderId="0" xfId="0" applyFont="1" applyAlignment="1">
      <alignment horizontal="center"/>
    </xf>
    <xf numFmtId="0" fontId="29" fillId="0" borderId="1" xfId="0" applyFont="1" applyBorder="1" applyAlignment="1">
      <alignment horizontal="center" vertical="center"/>
    </xf>
    <xf numFmtId="0" fontId="18" fillId="0" borderId="0" xfId="0" applyFont="1"/>
    <xf numFmtId="0" fontId="17" fillId="0" borderId="2" xfId="0" applyFont="1" applyBorder="1"/>
    <xf numFmtId="0" fontId="17" fillId="0" borderId="2" xfId="0" applyFont="1" applyBorder="1" applyAlignment="1">
      <alignment horizontal="center"/>
    </xf>
    <xf numFmtId="0" fontId="17" fillId="0" borderId="0" xfId="0" applyFont="1" applyAlignment="1">
      <alignment horizontal="center"/>
    </xf>
    <xf numFmtId="0" fontId="24" fillId="0" borderId="0" xfId="0" applyFont="1"/>
    <xf numFmtId="0" fontId="23" fillId="0" borderId="2" xfId="0" applyFont="1" applyBorder="1"/>
    <xf numFmtId="0" fontId="17" fillId="0" borderId="0" xfId="0" applyFont="1" applyAlignment="1">
      <alignment vertical="center"/>
    </xf>
    <xf numFmtId="0" fontId="17" fillId="0" borderId="2" xfId="0" applyFont="1" applyBorder="1" applyAlignment="1">
      <alignment vertical="center"/>
    </xf>
    <xf numFmtId="0" fontId="17" fillId="0" borderId="0" xfId="0" applyFont="1" applyAlignment="1">
      <alignment vertical="center" wrapText="1"/>
    </xf>
    <xf numFmtId="0" fontId="31" fillId="0" borderId="0" xfId="0" applyFont="1"/>
    <xf numFmtId="0" fontId="31" fillId="0" borderId="0" xfId="0" applyFont="1" applyAlignment="1">
      <alignment wrapText="1"/>
    </xf>
    <xf numFmtId="0" fontId="32" fillId="0" borderId="6" xfId="0" applyFont="1" applyBorder="1" applyAlignment="1">
      <alignment horizontal="left" wrapText="1"/>
    </xf>
    <xf numFmtId="0" fontId="17" fillId="3" borderId="0" xfId="0" applyFont="1" applyFill="1" applyAlignment="1" applyProtection="1">
      <alignment wrapText="1"/>
      <protection locked="0"/>
    </xf>
    <xf numFmtId="0" fontId="14" fillId="3" borderId="1" xfId="0" applyFont="1" applyFill="1" applyBorder="1" applyAlignment="1">
      <alignment horizontal="left" wrapText="1"/>
    </xf>
    <xf numFmtId="0" fontId="17" fillId="0" borderId="1" xfId="0" applyFont="1" applyBorder="1" applyAlignment="1">
      <alignment horizontal="left" vertical="center" wrapText="1"/>
    </xf>
    <xf numFmtId="0" fontId="10" fillId="0" borderId="1" xfId="0" applyFont="1" applyBorder="1" applyAlignment="1">
      <alignment horizontal="left" wrapText="1"/>
    </xf>
    <xf numFmtId="0" fontId="10" fillId="0" borderId="6" xfId="0" applyFont="1" applyBorder="1" applyAlignment="1">
      <alignment horizontal="left" wrapText="1"/>
    </xf>
    <xf numFmtId="0" fontId="0" fillId="0" borderId="0" xfId="0" applyAlignment="1">
      <alignment horizontal="center" vertical="center"/>
    </xf>
    <xf numFmtId="0" fontId="15" fillId="0" borderId="7" xfId="0" applyFont="1" applyBorder="1" applyAlignment="1">
      <alignment vertical="center" wrapText="1"/>
    </xf>
    <xf numFmtId="0" fontId="15" fillId="0" borderId="19" xfId="0" applyFont="1" applyBorder="1" applyAlignment="1">
      <alignment vertical="center" wrapText="1"/>
    </xf>
    <xf numFmtId="0" fontId="34" fillId="9" borderId="7" xfId="0" applyFont="1" applyFill="1" applyBorder="1" applyAlignment="1">
      <alignment vertical="center" wrapText="1"/>
    </xf>
    <xf numFmtId="0" fontId="17" fillId="0" borderId="14" xfId="0" applyFont="1" applyBorder="1"/>
    <xf numFmtId="0" fontId="17" fillId="0" borderId="21" xfId="0" applyFont="1" applyBorder="1"/>
    <xf numFmtId="0" fontId="8" fillId="7" borderId="7" xfId="0" applyFont="1" applyFill="1" applyBorder="1" applyAlignment="1">
      <alignment vertical="center" wrapText="1"/>
    </xf>
    <xf numFmtId="0" fontId="0" fillId="4" borderId="7" xfId="0" applyFill="1" applyBorder="1" applyAlignment="1">
      <alignment vertical="center" wrapText="1"/>
    </xf>
    <xf numFmtId="0" fontId="14" fillId="0" borderId="7" xfId="0" applyFont="1" applyBorder="1" applyAlignment="1">
      <alignment vertical="center" wrapText="1"/>
    </xf>
    <xf numFmtId="3" fontId="8" fillId="4" borderId="7" xfId="0" applyNumberFormat="1" applyFont="1" applyFill="1" applyBorder="1" applyAlignment="1">
      <alignment vertical="center" wrapText="1"/>
    </xf>
    <xf numFmtId="0" fontId="8" fillId="4" borderId="7" xfId="0" applyFont="1" applyFill="1" applyBorder="1" applyAlignment="1">
      <alignment vertical="center" wrapText="1"/>
    </xf>
    <xf numFmtId="0" fontId="13" fillId="0" borderId="0" xfId="0" applyFont="1" applyAlignment="1">
      <alignment vertical="center" wrapText="1"/>
    </xf>
    <xf numFmtId="0" fontId="7" fillId="4" borderId="7" xfId="0" applyFont="1" applyFill="1" applyBorder="1" applyAlignment="1">
      <alignment vertical="center" wrapText="1"/>
    </xf>
    <xf numFmtId="0" fontId="18" fillId="4" borderId="7" xfId="0" applyFont="1" applyFill="1" applyBorder="1" applyAlignment="1">
      <alignment vertical="center" wrapText="1"/>
    </xf>
    <xf numFmtId="0" fontId="13" fillId="4" borderId="7" xfId="0" applyFont="1" applyFill="1" applyBorder="1" applyAlignment="1">
      <alignment vertical="center" wrapText="1"/>
    </xf>
    <xf numFmtId="0" fontId="24" fillId="0" borderId="7" xfId="0" applyFont="1" applyBorder="1" applyAlignment="1">
      <alignment vertical="center" wrapText="1"/>
    </xf>
    <xf numFmtId="0" fontId="12" fillId="0" borderId="0" xfId="0" applyFont="1" applyAlignment="1">
      <alignment vertical="center" wrapText="1"/>
    </xf>
    <xf numFmtId="0" fontId="0" fillId="0" borderId="2" xfId="0" applyBorder="1" applyAlignment="1">
      <alignment vertical="center" wrapText="1"/>
    </xf>
    <xf numFmtId="0" fontId="7" fillId="5" borderId="7" xfId="0" applyFont="1" applyFill="1" applyBorder="1" applyAlignment="1">
      <alignment vertical="center" wrapText="1"/>
    </xf>
    <xf numFmtId="0" fontId="18" fillId="14" borderId="7" xfId="0" applyFont="1" applyFill="1" applyBorder="1" applyAlignment="1">
      <alignment vertical="center" wrapText="1"/>
    </xf>
    <xf numFmtId="0" fontId="33" fillId="0" borderId="2" xfId="0" applyFont="1" applyBorder="1" applyAlignment="1">
      <alignment vertical="center" wrapText="1"/>
    </xf>
    <xf numFmtId="0" fontId="13" fillId="19" borderId="7" xfId="0" applyFont="1" applyFill="1" applyBorder="1" applyAlignment="1">
      <alignment vertical="center" wrapText="1"/>
    </xf>
    <xf numFmtId="0" fontId="13" fillId="19" borderId="19" xfId="0" applyFont="1" applyFill="1" applyBorder="1" applyAlignment="1">
      <alignment vertical="center" wrapText="1"/>
    </xf>
    <xf numFmtId="0" fontId="15" fillId="2" borderId="7" xfId="0" applyFont="1" applyFill="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4" fillId="4" borderId="7" xfId="0" applyFont="1" applyFill="1" applyBorder="1" applyAlignment="1">
      <alignment vertical="center" wrapText="1"/>
    </xf>
    <xf numFmtId="0" fontId="9" fillId="0" borderId="0" xfId="0" applyFont="1" applyAlignment="1">
      <alignment vertical="center" wrapText="1"/>
    </xf>
    <xf numFmtId="0" fontId="13" fillId="18" borderId="7" xfId="0" applyFont="1" applyFill="1" applyBorder="1" applyAlignment="1">
      <alignment vertical="center" wrapText="1"/>
    </xf>
    <xf numFmtId="0" fontId="13" fillId="17" borderId="7" xfId="0" applyFont="1" applyFill="1" applyBorder="1" applyAlignment="1">
      <alignment vertical="center" wrapText="1"/>
    </xf>
    <xf numFmtId="0" fontId="15" fillId="18" borderId="7" xfId="0" applyFont="1" applyFill="1" applyBorder="1" applyAlignment="1">
      <alignment vertical="center" wrapText="1"/>
    </xf>
    <xf numFmtId="0" fontId="18" fillId="17" borderId="7" xfId="0" applyFont="1" applyFill="1" applyBorder="1" applyAlignment="1">
      <alignment vertical="center" wrapText="1"/>
    </xf>
    <xf numFmtId="0" fontId="17" fillId="0" borderId="7" xfId="0" applyFont="1" applyBorder="1" applyAlignment="1">
      <alignment vertical="center" wrapText="1"/>
    </xf>
    <xf numFmtId="0" fontId="15" fillId="13" borderId="7" xfId="0" quotePrefix="1" applyFont="1" applyFill="1" applyBorder="1" applyAlignment="1">
      <alignment vertical="center" wrapText="1"/>
    </xf>
    <xf numFmtId="0" fontId="15" fillId="17" borderId="7" xfId="0" quotePrefix="1" applyFont="1" applyFill="1" applyBorder="1" applyAlignment="1">
      <alignment vertical="center" wrapText="1"/>
    </xf>
    <xf numFmtId="0" fontId="18" fillId="16" borderId="7" xfId="0" applyFont="1" applyFill="1" applyBorder="1" applyAlignment="1">
      <alignment vertical="center" wrapText="1"/>
    </xf>
    <xf numFmtId="0" fontId="24" fillId="18" borderId="7" xfId="0" applyFont="1" applyFill="1" applyBorder="1" applyAlignment="1">
      <alignment vertical="center" wrapText="1"/>
    </xf>
    <xf numFmtId="0" fontId="11" fillId="7" borderId="7" xfId="0" applyFont="1" applyFill="1" applyBorder="1" applyAlignment="1">
      <alignment vertical="center" wrapText="1"/>
    </xf>
    <xf numFmtId="0" fontId="7" fillId="18" borderId="7" xfId="0" applyFont="1" applyFill="1" applyBorder="1" applyAlignment="1">
      <alignment vertical="center" wrapText="1"/>
    </xf>
    <xf numFmtId="0" fontId="11" fillId="18" borderId="7" xfId="0" applyFont="1" applyFill="1" applyBorder="1" applyAlignment="1">
      <alignment vertical="center" wrapText="1"/>
    </xf>
    <xf numFmtId="0" fontId="7" fillId="7" borderId="7" xfId="0" applyFont="1" applyFill="1" applyBorder="1" applyAlignment="1">
      <alignment vertical="center" wrapText="1"/>
    </xf>
    <xf numFmtId="0" fontId="7" fillId="16" borderId="7" xfId="0" applyFont="1" applyFill="1" applyBorder="1" applyAlignment="1">
      <alignment vertical="center" wrapText="1"/>
    </xf>
    <xf numFmtId="0" fontId="11" fillId="16" borderId="7" xfId="0" applyFont="1" applyFill="1" applyBorder="1" applyAlignment="1">
      <alignment vertical="center" wrapText="1"/>
    </xf>
    <xf numFmtId="1" fontId="0" fillId="0" borderId="0" xfId="0" applyNumberFormat="1" applyAlignment="1">
      <alignment vertical="center" wrapText="1"/>
    </xf>
    <xf numFmtId="0" fontId="14" fillId="0" borderId="0" xfId="0" applyFont="1" applyAlignment="1">
      <alignment horizontal="right" vertical="center" wrapText="1"/>
    </xf>
    <xf numFmtId="0" fontId="18" fillId="16" borderId="19" xfId="0" applyFont="1" applyFill="1" applyBorder="1" applyAlignment="1">
      <alignment vertical="center" wrapText="1"/>
    </xf>
    <xf numFmtId="0" fontId="18" fillId="13" borderId="19" xfId="0" applyFont="1" applyFill="1" applyBorder="1" applyAlignment="1">
      <alignment vertical="center" wrapText="1"/>
    </xf>
    <xf numFmtId="0" fontId="18" fillId="17" borderId="19" xfId="0" applyFont="1" applyFill="1" applyBorder="1" applyAlignment="1">
      <alignment vertical="center" wrapText="1"/>
    </xf>
    <xf numFmtId="0" fontId="24" fillId="16" borderId="7" xfId="0" applyFont="1" applyFill="1" applyBorder="1" applyAlignment="1">
      <alignment vertical="center" wrapText="1"/>
    </xf>
    <xf numFmtId="0" fontId="24" fillId="16" borderId="19" xfId="0" applyFont="1" applyFill="1" applyBorder="1" applyAlignment="1">
      <alignment vertical="center" wrapText="1"/>
    </xf>
    <xf numFmtId="0" fontId="24" fillId="13" borderId="19" xfId="0" quotePrefix="1" applyFont="1" applyFill="1" applyBorder="1" applyAlignment="1">
      <alignment vertical="center" wrapText="1"/>
    </xf>
    <xf numFmtId="0" fontId="24" fillId="9" borderId="19" xfId="0" quotePrefix="1" applyFont="1" applyFill="1" applyBorder="1" applyAlignment="1">
      <alignment vertical="center" wrapText="1"/>
    </xf>
    <xf numFmtId="3" fontId="17" fillId="4" borderId="7" xfId="0" applyNumberFormat="1" applyFont="1" applyFill="1" applyBorder="1" applyAlignment="1">
      <alignment horizontal="right" vertical="center" wrapText="1"/>
    </xf>
    <xf numFmtId="3" fontId="17" fillId="13" borderId="7" xfId="0" applyNumberFormat="1" applyFont="1" applyFill="1" applyBorder="1" applyAlignment="1">
      <alignment horizontal="right" vertical="center" wrapText="1"/>
    </xf>
    <xf numFmtId="0" fontId="17" fillId="13" borderId="7" xfId="0" applyFont="1" applyFill="1" applyBorder="1" applyAlignment="1">
      <alignment horizontal="center" vertical="center" wrapText="1"/>
    </xf>
    <xf numFmtId="0" fontId="17" fillId="0" borderId="0" xfId="0" applyFont="1" applyAlignment="1">
      <alignment horizontal="right" vertical="center" wrapText="1"/>
    </xf>
    <xf numFmtId="0" fontId="17" fillId="0" borderId="0" xfId="0" applyFont="1" applyAlignment="1">
      <alignment horizontal="center" vertical="center" wrapText="1"/>
    </xf>
    <xf numFmtId="1" fontId="0" fillId="0" borderId="0" xfId="0" applyNumberFormat="1" applyAlignment="1">
      <alignment horizontal="right" vertical="center"/>
    </xf>
    <xf numFmtId="1" fontId="14" fillId="4" borderId="7" xfId="0" applyNumberFormat="1" applyFont="1" applyFill="1" applyBorder="1" applyAlignment="1">
      <alignment horizontal="right" vertical="center" wrapText="1"/>
    </xf>
    <xf numFmtId="0" fontId="15" fillId="17" borderId="7" xfId="0" quotePrefix="1" applyFont="1" applyFill="1" applyBorder="1" applyAlignment="1">
      <alignment horizontal="center" vertical="center" wrapText="1"/>
    </xf>
    <xf numFmtId="1" fontId="15" fillId="13" borderId="7" xfId="0" quotePrefix="1" applyNumberFormat="1" applyFont="1" applyFill="1" applyBorder="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center" vertical="center" wrapText="1"/>
    </xf>
    <xf numFmtId="0" fontId="24" fillId="9" borderId="19"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8" fillId="0" borderId="7" xfId="2" applyFont="1" applyBorder="1" applyAlignment="1">
      <alignment horizontal="left" vertical="center" wrapText="1"/>
    </xf>
    <xf numFmtId="164" fontId="8" fillId="0" borderId="7" xfId="2" applyNumberFormat="1" applyFont="1" applyBorder="1" applyAlignment="1">
      <alignment horizontal="left" vertical="center" wrapText="1"/>
    </xf>
    <xf numFmtId="0" fontId="36" fillId="0" borderId="7" xfId="0" applyFont="1" applyBorder="1" applyAlignment="1">
      <alignment horizontal="left" vertical="center" wrapText="1"/>
    </xf>
    <xf numFmtId="0" fontId="37" fillId="0" borderId="19" xfId="0" applyFont="1" applyBorder="1" applyAlignment="1">
      <alignment horizontal="left" vertical="center" wrapText="1"/>
    </xf>
    <xf numFmtId="0" fontId="12" fillId="0" borderId="19" xfId="0" applyFont="1" applyBorder="1" applyAlignment="1">
      <alignment horizontal="left" vertical="center" wrapText="1"/>
    </xf>
    <xf numFmtId="0" fontId="36" fillId="0" borderId="10" xfId="0" applyFont="1" applyBorder="1" applyAlignment="1">
      <alignment horizontal="left" vertical="center" wrapText="1"/>
    </xf>
    <xf numFmtId="0" fontId="37" fillId="0" borderId="20" xfId="0" applyFont="1" applyBorder="1" applyAlignment="1">
      <alignment horizontal="left" vertical="center" wrapText="1"/>
    </xf>
    <xf numFmtId="0" fontId="12" fillId="0" borderId="20" xfId="0" applyFont="1" applyBorder="1" applyAlignment="1">
      <alignment horizontal="left" vertical="center" wrapText="1"/>
    </xf>
    <xf numFmtId="0" fontId="38" fillId="0" borderId="20" xfId="0" applyFont="1" applyBorder="1" applyAlignment="1">
      <alignment horizontal="left" vertical="center" wrapText="1"/>
    </xf>
    <xf numFmtId="0" fontId="39" fillId="0" borderId="20" xfId="0" applyFont="1" applyBorder="1" applyAlignment="1">
      <alignment horizontal="left" vertical="center" wrapText="1"/>
    </xf>
    <xf numFmtId="0" fontId="17" fillId="0" borderId="17" xfId="3" applyBorder="1" applyAlignment="1">
      <alignment horizontal="left" vertical="center" wrapText="1"/>
    </xf>
    <xf numFmtId="0" fontId="17" fillId="0" borderId="2" xfId="3" applyAlignment="1">
      <alignment horizontal="left" vertical="center" wrapText="1"/>
    </xf>
    <xf numFmtId="0" fontId="17" fillId="0" borderId="7" xfId="3" applyBorder="1" applyAlignment="1">
      <alignment horizontal="left" vertical="center" wrapText="1"/>
    </xf>
    <xf numFmtId="0" fontId="14" fillId="0" borderId="7" xfId="0" applyFont="1" applyBorder="1" applyAlignment="1">
      <alignment horizontal="left" vertical="center" wrapText="1"/>
    </xf>
    <xf numFmtId="0" fontId="17" fillId="0" borderId="19" xfId="3" applyBorder="1" applyAlignment="1">
      <alignment horizontal="left" vertical="center" wrapText="1"/>
    </xf>
    <xf numFmtId="0" fontId="17" fillId="0" borderId="1" xfId="4" applyFont="1" applyBorder="1" applyAlignment="1">
      <alignment horizontal="left" vertical="center" wrapText="1"/>
    </xf>
    <xf numFmtId="0" fontId="24" fillId="0" borderId="1" xfId="4" applyFont="1" applyBorder="1" applyAlignment="1">
      <alignment horizontal="left" vertical="center" wrapText="1"/>
    </xf>
    <xf numFmtId="1" fontId="17" fillId="0" borderId="1" xfId="4" applyNumberFormat="1" applyFont="1" applyBorder="1" applyAlignment="1">
      <alignment horizontal="left" vertical="center" wrapText="1"/>
    </xf>
    <xf numFmtId="10" fontId="17" fillId="0" borderId="1" xfId="4" applyNumberFormat="1" applyFont="1" applyBorder="1" applyAlignment="1">
      <alignment horizontal="left" vertical="center" wrapText="1"/>
    </xf>
    <xf numFmtId="0" fontId="41" fillId="0" borderId="1" xfId="4" applyFont="1" applyBorder="1" applyAlignment="1">
      <alignment horizontal="left" vertical="center" wrapText="1"/>
    </xf>
    <xf numFmtId="9" fontId="17" fillId="0" borderId="1" xfId="4" applyNumberFormat="1" applyFont="1" applyBorder="1" applyAlignment="1">
      <alignment horizontal="left" vertical="center" wrapText="1"/>
    </xf>
    <xf numFmtId="0" fontId="18" fillId="0" borderId="1" xfId="4" applyFont="1" applyBorder="1" applyAlignment="1">
      <alignment horizontal="left" vertical="center" wrapText="1"/>
    </xf>
    <xf numFmtId="16" fontId="17" fillId="0" borderId="1" xfId="4" applyNumberFormat="1" applyFont="1" applyBorder="1" applyAlignment="1">
      <alignment horizontal="left" vertical="center" wrapText="1"/>
    </xf>
    <xf numFmtId="0" fontId="24" fillId="0" borderId="7" xfId="4" applyFont="1" applyBorder="1" applyAlignment="1">
      <alignment horizontal="left" vertical="center" wrapText="1"/>
    </xf>
    <xf numFmtId="0" fontId="17" fillId="0" borderId="7" xfId="4" applyFont="1" applyBorder="1" applyAlignment="1">
      <alignment horizontal="left" vertical="center" wrapText="1"/>
    </xf>
    <xf numFmtId="0" fontId="42" fillId="0" borderId="7" xfId="4" applyFont="1" applyBorder="1" applyAlignment="1">
      <alignment horizontal="left" vertical="center" wrapText="1"/>
    </xf>
    <xf numFmtId="0" fontId="31" fillId="0" borderId="7" xfId="4" applyFont="1" applyBorder="1" applyAlignment="1">
      <alignment horizontal="left" vertical="center" wrapText="1"/>
    </xf>
    <xf numFmtId="1" fontId="17" fillId="0" borderId="7" xfId="4" applyNumberFormat="1" applyFont="1" applyBorder="1" applyAlignment="1">
      <alignment horizontal="left" vertical="center" wrapText="1"/>
    </xf>
    <xf numFmtId="0" fontId="41" fillId="0" borderId="7" xfId="4" applyFont="1" applyBorder="1" applyAlignment="1">
      <alignment horizontal="left" vertical="center" wrapText="1"/>
    </xf>
    <xf numFmtId="0" fontId="16" fillId="0" borderId="7" xfId="4" applyFont="1" applyBorder="1" applyAlignment="1">
      <alignment horizontal="left" vertical="center" wrapText="1"/>
    </xf>
    <xf numFmtId="0" fontId="17" fillId="0" borderId="1" xfId="5" applyFont="1" applyBorder="1" applyAlignment="1">
      <alignment horizontal="left" vertical="center" wrapText="1"/>
    </xf>
    <xf numFmtId="0" fontId="24" fillId="0" borderId="1" xfId="5" applyFont="1" applyBorder="1" applyAlignment="1">
      <alignment horizontal="left" vertical="center" wrapText="1"/>
    </xf>
    <xf numFmtId="0" fontId="41" fillId="0" borderId="1" xfId="6" applyFont="1" applyFill="1" applyBorder="1" applyAlignment="1">
      <alignment horizontal="left" vertical="center" wrapText="1"/>
    </xf>
    <xf numFmtId="0" fontId="17" fillId="0" borderId="1" xfId="8" applyFont="1" applyBorder="1" applyAlignment="1">
      <alignment horizontal="left" vertical="center" wrapText="1"/>
    </xf>
    <xf numFmtId="0" fontId="17" fillId="0" borderId="4" xfId="8" applyFont="1" applyBorder="1" applyAlignment="1">
      <alignment horizontal="left" vertical="center" wrapText="1"/>
    </xf>
    <xf numFmtId="0" fontId="17" fillId="0" borderId="25" xfId="8" applyFont="1" applyBorder="1" applyAlignment="1">
      <alignment horizontal="left" vertical="center" wrapText="1"/>
    </xf>
    <xf numFmtId="0" fontId="43" fillId="0" borderId="1" xfId="9" applyFill="1" applyBorder="1" applyAlignment="1">
      <alignment horizontal="left" vertical="center" wrapText="1"/>
    </xf>
    <xf numFmtId="0" fontId="14" fillId="0" borderId="4" xfId="8" applyBorder="1" applyAlignment="1">
      <alignment horizontal="left" vertical="center" wrapText="1"/>
    </xf>
    <xf numFmtId="0" fontId="17" fillId="0" borderId="5" xfId="8" applyFont="1" applyBorder="1" applyAlignment="1">
      <alignment horizontal="left" vertical="center" wrapText="1"/>
    </xf>
    <xf numFmtId="0" fontId="17" fillId="0" borderId="23" xfId="8" applyFont="1" applyBorder="1" applyAlignment="1">
      <alignment horizontal="left" vertical="center" wrapText="1"/>
    </xf>
    <xf numFmtId="0" fontId="14" fillId="0" borderId="23" xfId="8" applyBorder="1" applyAlignment="1">
      <alignment horizontal="left" vertical="center" wrapText="1"/>
    </xf>
    <xf numFmtId="0" fontId="17" fillId="0" borderId="3" xfId="8" applyFont="1" applyBorder="1" applyAlignment="1">
      <alignment horizontal="left" vertical="center" wrapText="1"/>
    </xf>
    <xf numFmtId="0" fontId="43" fillId="0" borderId="2" xfId="9" applyBorder="1" applyAlignment="1">
      <alignment horizontal="left" vertical="center" wrapText="1"/>
    </xf>
    <xf numFmtId="0" fontId="14" fillId="0" borderId="1" xfId="8" applyBorder="1" applyAlignment="1">
      <alignment horizontal="left" vertical="center" wrapText="1"/>
    </xf>
    <xf numFmtId="0" fontId="17" fillId="0" borderId="6" xfId="8" applyFont="1" applyBorder="1" applyAlignment="1">
      <alignment horizontal="left" vertical="center" wrapText="1"/>
    </xf>
    <xf numFmtId="0" fontId="43" fillId="0" borderId="1" xfId="9" applyBorder="1" applyAlignment="1">
      <alignment horizontal="left" vertical="center" wrapText="1"/>
    </xf>
    <xf numFmtId="0" fontId="8" fillId="0" borderId="4" xfId="8" applyFont="1" applyBorder="1" applyAlignment="1">
      <alignment horizontal="left" vertical="center" wrapText="1"/>
    </xf>
    <xf numFmtId="0" fontId="8" fillId="0" borderId="1" xfId="8" applyFont="1" applyBorder="1" applyAlignment="1">
      <alignment horizontal="left" vertical="center" wrapText="1"/>
    </xf>
    <xf numFmtId="0" fontId="17" fillId="0" borderId="2" xfId="8" applyFont="1" applyAlignment="1">
      <alignment horizontal="left" vertical="center" wrapText="1"/>
    </xf>
    <xf numFmtId="0" fontId="17" fillId="0" borderId="8" xfId="8" applyFont="1" applyBorder="1" applyAlignment="1">
      <alignment horizontal="left" vertical="center" wrapText="1"/>
    </xf>
    <xf numFmtId="0" fontId="17" fillId="0" borderId="26" xfId="8" applyFont="1" applyBorder="1" applyAlignment="1">
      <alignment horizontal="left" vertical="center" wrapText="1"/>
    </xf>
    <xf numFmtId="0" fontId="17" fillId="0" borderId="9" xfId="8" applyFont="1" applyBorder="1" applyAlignment="1">
      <alignment horizontal="left" vertical="center" wrapText="1"/>
    </xf>
    <xf numFmtId="0" fontId="17" fillId="0" borderId="27" xfId="8" applyFont="1" applyBorder="1" applyAlignment="1">
      <alignment horizontal="left" vertical="center" wrapText="1"/>
    </xf>
    <xf numFmtId="0" fontId="14" fillId="0" borderId="1" xfId="0" applyFont="1" applyBorder="1" applyAlignment="1">
      <alignment horizontal="left" vertical="center" wrapText="1"/>
    </xf>
    <xf numFmtId="0" fontId="8" fillId="0" borderId="6" xfId="0" applyFont="1" applyBorder="1" applyAlignment="1">
      <alignment horizontal="left" vertical="center" wrapText="1"/>
    </xf>
    <xf numFmtId="0" fontId="14" fillId="0" borderId="6" xfId="0" applyFont="1" applyBorder="1" applyAlignment="1">
      <alignment horizontal="left" vertical="center" wrapText="1"/>
    </xf>
    <xf numFmtId="0" fontId="44" fillId="0" borderId="1" xfId="0" applyFont="1" applyBorder="1" applyAlignment="1">
      <alignment horizontal="left" vertical="center" wrapText="1"/>
    </xf>
    <xf numFmtId="0" fontId="14" fillId="0" borderId="4" xfId="0" applyFont="1" applyBorder="1" applyAlignment="1">
      <alignment horizontal="left" vertical="center" wrapText="1"/>
    </xf>
    <xf numFmtId="0" fontId="8"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0" borderId="9" xfId="0" applyFont="1"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45" fillId="7" borderId="7" xfId="0" applyFont="1" applyFill="1" applyBorder="1"/>
    <xf numFmtId="0" fontId="45" fillId="7" borderId="10" xfId="0" applyFont="1" applyFill="1" applyBorder="1"/>
    <xf numFmtId="0" fontId="8" fillId="7" borderId="1" xfId="0" applyFont="1" applyFill="1" applyBorder="1" applyAlignment="1">
      <alignment vertical="center" wrapText="1"/>
    </xf>
    <xf numFmtId="1" fontId="8" fillId="7" borderId="1" xfId="0" applyNumberFormat="1" applyFont="1" applyFill="1" applyBorder="1" applyAlignment="1">
      <alignment horizontal="right" vertical="center" wrapText="1"/>
    </xf>
    <xf numFmtId="0" fontId="14" fillId="0" borderId="8" xfId="0" applyFont="1" applyBorder="1" applyAlignment="1">
      <alignment horizontal="left" vertical="center" wrapText="1"/>
    </xf>
    <xf numFmtId="0" fontId="8" fillId="0" borderId="9" xfId="0" applyFont="1" applyBorder="1" applyAlignment="1">
      <alignment horizontal="left" vertical="center" wrapText="1"/>
    </xf>
    <xf numFmtId="0" fontId="14" fillId="0" borderId="26" xfId="0" applyFont="1" applyBorder="1" applyAlignment="1">
      <alignment horizontal="left" vertical="center" wrapText="1"/>
    </xf>
    <xf numFmtId="0" fontId="8" fillId="0" borderId="8" xfId="0" applyFont="1" applyBorder="1" applyAlignment="1">
      <alignment horizontal="left" vertical="center" wrapText="1"/>
    </xf>
    <xf numFmtId="0" fontId="15" fillId="0" borderId="8" xfId="0" applyFont="1" applyBorder="1" applyAlignment="1">
      <alignment horizontal="left" vertical="center" wrapText="1"/>
    </xf>
    <xf numFmtId="0" fontId="45" fillId="7" borderId="28" xfId="0" applyFont="1" applyFill="1" applyBorder="1"/>
    <xf numFmtId="0" fontId="17" fillId="4" borderId="17"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46" fillId="7" borderId="1" xfId="0" applyFont="1" applyFill="1" applyBorder="1"/>
    <xf numFmtId="0" fontId="11" fillId="7" borderId="5" xfId="0" applyFont="1" applyFill="1" applyBorder="1" applyAlignment="1">
      <alignment vertical="center" wrapText="1"/>
    </xf>
    <xf numFmtId="0" fontId="46" fillId="7" borderId="2" xfId="0" applyFont="1" applyFill="1" applyBorder="1"/>
    <xf numFmtId="0" fontId="8" fillId="7" borderId="6" xfId="0" applyFont="1" applyFill="1" applyBorder="1" applyAlignment="1">
      <alignment horizontal="left" vertical="center" wrapText="1"/>
    </xf>
    <xf numFmtId="0" fontId="8" fillId="7" borderId="1" xfId="0" applyFont="1" applyFill="1" applyBorder="1" applyAlignment="1">
      <alignment horizontal="left" vertical="center" wrapText="1"/>
    </xf>
    <xf numFmtId="1" fontId="8" fillId="7" borderId="25" xfId="0" applyNumberFormat="1" applyFont="1" applyFill="1" applyBorder="1" applyAlignment="1">
      <alignment vertical="center" wrapText="1"/>
    </xf>
    <xf numFmtId="1" fontId="8" fillId="7" borderId="6" xfId="0" applyNumberFormat="1" applyFont="1" applyFill="1" applyBorder="1" applyAlignment="1">
      <alignment vertical="center" wrapText="1"/>
    </xf>
    <xf numFmtId="1" fontId="0" fillId="7" borderId="6" xfId="0" applyNumberFormat="1" applyFill="1" applyBorder="1" applyAlignment="1">
      <alignment vertical="center" wrapText="1"/>
    </xf>
    <xf numFmtId="1" fontId="13" fillId="7" borderId="25" xfId="0" applyNumberFormat="1" applyFont="1" applyFill="1" applyBorder="1" applyAlignment="1">
      <alignment vertical="center" wrapText="1"/>
    </xf>
    <xf numFmtId="0" fontId="8" fillId="7" borderId="4" xfId="0" applyFont="1" applyFill="1" applyBorder="1" applyAlignment="1">
      <alignment vertical="center" wrapText="1"/>
    </xf>
    <xf numFmtId="0" fontId="14" fillId="7" borderId="26" xfId="0" applyFont="1" applyFill="1" applyBorder="1" applyAlignment="1">
      <alignment horizontal="left" vertical="center" wrapText="1"/>
    </xf>
    <xf numFmtId="0" fontId="44" fillId="0" borderId="26" xfId="0" applyFont="1" applyBorder="1" applyAlignment="1">
      <alignment horizontal="left" vertical="center" wrapText="1"/>
    </xf>
    <xf numFmtId="0" fontId="44" fillId="7" borderId="26" xfId="0" applyFont="1" applyFill="1" applyBorder="1" applyAlignment="1">
      <alignment horizontal="left" vertical="center" wrapText="1"/>
    </xf>
    <xf numFmtId="0" fontId="14" fillId="0" borderId="29" xfId="0" applyFont="1" applyBorder="1" applyAlignment="1">
      <alignment horizontal="left" vertical="center" wrapText="1"/>
    </xf>
    <xf numFmtId="0" fontId="14" fillId="7" borderId="8"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8" fillId="7" borderId="9" xfId="0" applyFont="1" applyFill="1" applyBorder="1" applyAlignment="1">
      <alignment horizontal="left" vertical="center" wrapText="1"/>
    </xf>
    <xf numFmtId="0" fontId="44" fillId="7" borderId="1"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24" fillId="7" borderId="17"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1" fontId="8" fillId="7" borderId="6" xfId="0" applyNumberFormat="1" applyFont="1" applyFill="1" applyBorder="1" applyAlignment="1">
      <alignment horizontal="right" vertical="center" wrapText="1"/>
    </xf>
    <xf numFmtId="0" fontId="47" fillId="7" borderId="1" xfId="0" applyFont="1" applyFill="1" applyBorder="1"/>
    <xf numFmtId="0" fontId="24" fillId="9" borderId="13" xfId="0" applyFont="1" applyFill="1" applyBorder="1" applyAlignment="1">
      <alignment horizontal="center" vertical="center" wrapText="1"/>
    </xf>
    <xf numFmtId="0" fontId="15" fillId="16" borderId="8" xfId="0" applyFont="1" applyFill="1" applyBorder="1" applyAlignment="1">
      <alignment vertical="center" wrapText="1"/>
    </xf>
    <xf numFmtId="0" fontId="8" fillId="7" borderId="30" xfId="0" applyFont="1" applyFill="1" applyBorder="1" applyAlignment="1">
      <alignment vertical="center" wrapText="1"/>
    </xf>
    <xf numFmtId="0" fontId="8" fillId="7" borderId="31" xfId="0" applyFont="1" applyFill="1" applyBorder="1" applyAlignment="1">
      <alignment vertical="center" wrapText="1"/>
    </xf>
    <xf numFmtId="0" fontId="8" fillId="7" borderId="32" xfId="0" applyFont="1" applyFill="1" applyBorder="1" applyAlignment="1">
      <alignment vertical="center" wrapText="1"/>
    </xf>
    <xf numFmtId="0" fontId="8" fillId="4" borderId="16" xfId="0" applyFont="1" applyFill="1" applyBorder="1" applyAlignment="1">
      <alignment vertical="center" wrapText="1"/>
    </xf>
    <xf numFmtId="0" fontId="24" fillId="9" borderId="24" xfId="0" quotePrefix="1" applyFont="1" applyFill="1" applyBorder="1" applyAlignment="1">
      <alignment horizontal="center" vertical="center" wrapText="1"/>
    </xf>
    <xf numFmtId="0" fontId="24" fillId="9" borderId="33" xfId="0" applyFont="1" applyFill="1" applyBorder="1" applyAlignment="1">
      <alignment horizontal="center" vertical="center" wrapText="1"/>
    </xf>
    <xf numFmtId="0" fontId="24" fillId="7" borderId="33"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13" fillId="16" borderId="17" xfId="0" applyFont="1" applyFill="1" applyBorder="1" applyAlignment="1">
      <alignment vertical="center" wrapText="1"/>
    </xf>
    <xf numFmtId="0" fontId="8" fillId="7" borderId="5" xfId="0" applyFont="1" applyFill="1" applyBorder="1" applyAlignment="1">
      <alignment vertical="center" wrapText="1"/>
    </xf>
    <xf numFmtId="0" fontId="17" fillId="7" borderId="20" xfId="0" applyFont="1" applyFill="1" applyBorder="1" applyAlignment="1">
      <alignment wrapText="1"/>
    </xf>
    <xf numFmtId="0" fontId="17" fillId="7" borderId="10" xfId="0" applyFont="1" applyFill="1" applyBorder="1" applyAlignment="1">
      <alignment wrapText="1"/>
    </xf>
    <xf numFmtId="0" fontId="17" fillId="19" borderId="7" xfId="0" applyFont="1" applyFill="1" applyBorder="1" applyAlignment="1">
      <alignment wrapText="1"/>
    </xf>
    <xf numFmtId="0" fontId="17" fillId="19" borderId="19" xfId="0" applyFont="1" applyFill="1" applyBorder="1" applyAlignment="1">
      <alignment wrapText="1"/>
    </xf>
    <xf numFmtId="0" fontId="17" fillId="19" borderId="10" xfId="0" applyFont="1" applyFill="1" applyBorder="1" applyAlignment="1">
      <alignment wrapText="1"/>
    </xf>
    <xf numFmtId="0" fontId="17" fillId="19" borderId="20" xfId="0" applyFont="1" applyFill="1" applyBorder="1" applyAlignment="1">
      <alignment wrapText="1"/>
    </xf>
    <xf numFmtId="3" fontId="17" fillId="19" borderId="10" xfId="0" applyNumberFormat="1" applyFont="1" applyFill="1" applyBorder="1" applyAlignment="1">
      <alignment wrapText="1"/>
    </xf>
    <xf numFmtId="3" fontId="17" fillId="19" borderId="7" xfId="0" applyNumberFormat="1" applyFont="1" applyFill="1" applyBorder="1" applyAlignment="1">
      <alignment wrapText="1"/>
    </xf>
    <xf numFmtId="0" fontId="16" fillId="19" borderId="7" xfId="0" applyFont="1" applyFill="1" applyBorder="1" applyAlignment="1">
      <alignment wrapText="1"/>
    </xf>
    <xf numFmtId="0" fontId="16" fillId="19" borderId="10" xfId="0" applyFont="1" applyFill="1" applyBorder="1" applyAlignment="1">
      <alignment wrapText="1"/>
    </xf>
    <xf numFmtId="0" fontId="50" fillId="4" borderId="7" xfId="0" applyFont="1" applyFill="1" applyBorder="1" applyAlignment="1">
      <alignment vertical="center" wrapText="1"/>
    </xf>
    <xf numFmtId="0" fontId="49" fillId="19" borderId="7" xfId="0" applyFont="1" applyFill="1" applyBorder="1" applyAlignment="1">
      <alignment wrapText="1"/>
    </xf>
    <xf numFmtId="0" fontId="15" fillId="7" borderId="1" xfId="0" applyFont="1" applyFill="1" applyBorder="1" applyAlignment="1">
      <alignment vertical="center" wrapText="1"/>
    </xf>
    <xf numFmtId="1" fontId="14" fillId="13" borderId="7" xfId="0" quotePrefix="1" applyNumberFormat="1" applyFont="1" applyFill="1" applyBorder="1" applyAlignment="1">
      <alignment horizontal="right" vertical="center" wrapText="1"/>
    </xf>
    <xf numFmtId="0" fontId="43" fillId="0" borderId="25" xfId="9" applyBorder="1" applyAlignment="1">
      <alignment horizontal="left" vertical="center" wrapText="1"/>
    </xf>
    <xf numFmtId="0" fontId="15" fillId="17" borderId="7" xfId="0" applyFont="1" applyFill="1" applyBorder="1" applyAlignment="1">
      <alignment horizontal="center" vertical="center" wrapText="1"/>
    </xf>
    <xf numFmtId="0" fontId="43" fillId="0" borderId="2" xfId="9" applyBorder="1"/>
    <xf numFmtId="0" fontId="14" fillId="7" borderId="10" xfId="0" applyFont="1" applyFill="1" applyBorder="1" applyAlignment="1">
      <alignment wrapText="1"/>
    </xf>
    <xf numFmtId="0" fontId="14" fillId="7" borderId="20" xfId="0" applyFont="1" applyFill="1" applyBorder="1" applyAlignment="1">
      <alignment wrapText="1"/>
    </xf>
    <xf numFmtId="3" fontId="14" fillId="7" borderId="10" xfId="0" applyNumberFormat="1" applyFont="1" applyFill="1" applyBorder="1" applyAlignment="1">
      <alignment wrapText="1"/>
    </xf>
    <xf numFmtId="0" fontId="17" fillId="0" borderId="0" xfId="0" applyFont="1" applyAlignment="1">
      <alignment horizontal="center" vertical="center"/>
    </xf>
    <xf numFmtId="0" fontId="30" fillId="0" borderId="0" xfId="0" applyFont="1" applyAlignment="1">
      <alignment horizontal="center"/>
    </xf>
    <xf numFmtId="0" fontId="12" fillId="0" borderId="2" xfId="0" applyFont="1" applyBorder="1" applyAlignment="1">
      <alignment vertical="center" wrapText="1"/>
    </xf>
    <xf numFmtId="0" fontId="12" fillId="4" borderId="17" xfId="0" applyFont="1" applyFill="1" applyBorder="1" applyAlignment="1">
      <alignment vertical="center" wrapText="1"/>
    </xf>
    <xf numFmtId="1" fontId="14" fillId="4" borderId="13" xfId="0" applyNumberFormat="1" applyFont="1" applyFill="1" applyBorder="1" applyAlignment="1">
      <alignment wrapText="1"/>
    </xf>
    <xf numFmtId="0" fontId="14" fillId="4" borderId="1" xfId="0" applyFont="1" applyFill="1" applyBorder="1" applyAlignment="1">
      <alignment wrapText="1"/>
    </xf>
    <xf numFmtId="1" fontId="14" fillId="4" borderId="7" xfId="0" applyNumberFormat="1" applyFont="1" applyFill="1" applyBorder="1" applyAlignment="1">
      <alignment wrapText="1"/>
    </xf>
    <xf numFmtId="0" fontId="14" fillId="4" borderId="10" xfId="0" applyFont="1" applyFill="1" applyBorder="1" applyAlignment="1">
      <alignment wrapText="1"/>
    </xf>
    <xf numFmtId="0" fontId="14" fillId="4" borderId="7" xfId="0" applyFont="1" applyFill="1" applyBorder="1" applyAlignment="1">
      <alignment wrapText="1"/>
    </xf>
    <xf numFmtId="0" fontId="17" fillId="13" borderId="13" xfId="0" applyFont="1" applyFill="1" applyBorder="1" applyAlignment="1">
      <alignment horizontal="center" vertical="center" wrapText="1"/>
    </xf>
    <xf numFmtId="0" fontId="49" fillId="22" borderId="1" xfId="0" applyFont="1" applyFill="1" applyBorder="1" applyAlignment="1">
      <alignment wrapText="1"/>
    </xf>
    <xf numFmtId="0" fontId="50" fillId="4" borderId="7" xfId="0" applyFont="1" applyFill="1" applyBorder="1" applyAlignment="1">
      <alignment wrapText="1"/>
    </xf>
    <xf numFmtId="0" fontId="49" fillId="7" borderId="10" xfId="0" applyFont="1" applyFill="1" applyBorder="1"/>
    <xf numFmtId="0" fontId="49" fillId="7" borderId="7" xfId="0" applyFont="1" applyFill="1" applyBorder="1"/>
    <xf numFmtId="0" fontId="50" fillId="7" borderId="7" xfId="0" applyFont="1" applyFill="1" applyBorder="1" applyAlignment="1">
      <alignment wrapText="1"/>
    </xf>
    <xf numFmtId="0" fontId="0" fillId="4" borderId="7" xfId="0" applyFill="1" applyBorder="1" applyAlignment="1">
      <alignment wrapText="1"/>
    </xf>
    <xf numFmtId="1" fontId="0" fillId="4" borderId="7" xfId="0" applyNumberFormat="1" applyFill="1" applyBorder="1" applyAlignment="1">
      <alignment horizontal="right" wrapText="1"/>
    </xf>
    <xf numFmtId="0" fontId="34" fillId="9" borderId="7" xfId="0" applyFont="1" applyFill="1" applyBorder="1" applyAlignment="1">
      <alignment wrapText="1"/>
    </xf>
    <xf numFmtId="0" fontId="43" fillId="0" borderId="8" xfId="9" applyFill="1" applyBorder="1" applyAlignment="1">
      <alignment horizontal="left" vertical="center" wrapText="1"/>
    </xf>
    <xf numFmtId="0" fontId="17" fillId="0" borderId="12" xfId="8" applyFont="1" applyBorder="1" applyAlignment="1">
      <alignment horizontal="left" vertical="center" wrapText="1"/>
    </xf>
    <xf numFmtId="0" fontId="43" fillId="0" borderId="5" xfId="9" applyBorder="1" applyAlignment="1">
      <alignment horizontal="left" vertical="center" wrapText="1"/>
    </xf>
    <xf numFmtId="0" fontId="34" fillId="9" borderId="7" xfId="0" applyFont="1" applyFill="1" applyBorder="1" applyAlignment="1">
      <alignment horizontal="center" wrapText="1"/>
    </xf>
    <xf numFmtId="0" fontId="9" fillId="0" borderId="0" xfId="0" applyFont="1" applyAlignment="1">
      <alignment horizontal="center" vertical="center" wrapText="1"/>
    </xf>
    <xf numFmtId="0" fontId="13" fillId="17" borderId="7" xfId="0" applyFont="1" applyFill="1" applyBorder="1" applyAlignment="1">
      <alignment horizontal="center" vertical="center" wrapText="1"/>
    </xf>
    <xf numFmtId="0" fontId="34" fillId="9" borderId="7" xfId="0" applyFont="1" applyFill="1" applyBorder="1" applyAlignment="1">
      <alignment horizontal="center" vertical="center" wrapText="1"/>
    </xf>
    <xf numFmtId="0" fontId="13" fillId="0" borderId="2" xfId="12" applyFont="1" applyAlignment="1">
      <alignment vertical="center"/>
    </xf>
    <xf numFmtId="0" fontId="51" fillId="0" borderId="2" xfId="12" applyAlignment="1">
      <alignment vertical="center" wrapText="1"/>
    </xf>
    <xf numFmtId="0" fontId="13" fillId="0" borderId="2" xfId="12" applyFont="1" applyAlignment="1">
      <alignment vertical="center" wrapText="1"/>
    </xf>
    <xf numFmtId="0" fontId="13" fillId="7" borderId="7" xfId="12" applyFont="1" applyFill="1" applyBorder="1" applyAlignment="1">
      <alignment vertical="center" wrapText="1"/>
    </xf>
    <xf numFmtId="0" fontId="14" fillId="0" borderId="2" xfId="12" applyFont="1" applyAlignment="1">
      <alignment vertical="center" wrapText="1"/>
    </xf>
    <xf numFmtId="0" fontId="17" fillId="7" borderId="7" xfId="12" applyFont="1" applyFill="1" applyBorder="1" applyAlignment="1">
      <alignment vertical="center" wrapText="1"/>
    </xf>
    <xf numFmtId="0" fontId="17" fillId="7" borderId="7" xfId="12" applyFont="1" applyFill="1" applyBorder="1" applyAlignment="1">
      <alignment vertical="center"/>
    </xf>
    <xf numFmtId="0" fontId="17" fillId="7" borderId="7" xfId="12" applyFont="1" applyFill="1" applyBorder="1" applyAlignment="1">
      <alignment horizontal="center" vertical="center" wrapText="1"/>
    </xf>
    <xf numFmtId="0" fontId="17" fillId="4" borderId="7" xfId="12" applyFont="1" applyFill="1" applyBorder="1" applyAlignment="1">
      <alignment vertical="center" wrapText="1"/>
    </xf>
    <xf numFmtId="0" fontId="9" fillId="4" borderId="7" xfId="12" applyFont="1" applyFill="1" applyBorder="1" applyAlignment="1">
      <alignment vertical="center" wrapText="1"/>
    </xf>
    <xf numFmtId="0" fontId="12" fillId="0" borderId="2" xfId="12" applyFont="1" applyAlignment="1">
      <alignment vertical="center" wrapText="1"/>
    </xf>
    <xf numFmtId="0" fontId="14" fillId="0" borderId="2" xfId="2" applyAlignment="1">
      <alignment vertical="center" wrapText="1"/>
    </xf>
    <xf numFmtId="0" fontId="13" fillId="4" borderId="7" xfId="2" applyFont="1" applyFill="1" applyBorder="1" applyAlignment="1">
      <alignment vertical="center" wrapText="1"/>
    </xf>
    <xf numFmtId="0" fontId="13" fillId="18" borderId="7" xfId="2" applyFont="1" applyFill="1" applyBorder="1" applyAlignment="1">
      <alignment vertical="center" wrapText="1"/>
    </xf>
    <xf numFmtId="0" fontId="8" fillId="0" borderId="7" xfId="2" applyFont="1" applyBorder="1" applyAlignment="1">
      <alignment vertical="center" wrapText="1"/>
    </xf>
    <xf numFmtId="0" fontId="14" fillId="0" borderId="7" xfId="2" applyBorder="1" applyAlignment="1">
      <alignment vertical="center" wrapText="1"/>
    </xf>
    <xf numFmtId="0" fontId="15" fillId="0" borderId="7" xfId="2" applyFont="1" applyBorder="1" applyAlignment="1">
      <alignment vertical="center" wrapText="1"/>
    </xf>
    <xf numFmtId="0" fontId="14" fillId="4" borderId="7" xfId="2" applyFill="1" applyBorder="1" applyAlignment="1">
      <alignment vertical="center" wrapText="1"/>
    </xf>
    <xf numFmtId="0" fontId="7" fillId="4" borderId="4" xfId="2" applyFont="1" applyFill="1" applyBorder="1" applyAlignment="1">
      <alignment vertical="center" wrapText="1"/>
    </xf>
    <xf numFmtId="0" fontId="13" fillId="0" borderId="2" xfId="2" applyFont="1" applyAlignment="1">
      <alignment vertical="center"/>
    </xf>
    <xf numFmtId="0" fontId="13" fillId="0" borderId="2" xfId="2" applyFont="1" applyAlignment="1">
      <alignment vertical="center" wrapText="1"/>
    </xf>
    <xf numFmtId="0" fontId="7" fillId="4" borderId="7" xfId="2" applyFont="1" applyFill="1" applyBorder="1" applyAlignment="1">
      <alignment vertical="center" wrapText="1"/>
    </xf>
    <xf numFmtId="0" fontId="18" fillId="4" borderId="7" xfId="2" applyFont="1" applyFill="1" applyBorder="1" applyAlignment="1">
      <alignment vertical="center" wrapText="1"/>
    </xf>
    <xf numFmtId="0" fontId="11" fillId="0" borderId="7" xfId="2" applyFont="1" applyBorder="1" applyAlignment="1">
      <alignment vertical="center" wrapText="1"/>
    </xf>
    <xf numFmtId="0" fontId="24" fillId="0" borderId="7" xfId="2" applyFont="1" applyBorder="1" applyAlignment="1">
      <alignment vertical="center" wrapText="1"/>
    </xf>
    <xf numFmtId="0" fontId="8" fillId="0" borderId="2" xfId="2" applyFont="1" applyAlignment="1">
      <alignment vertical="center" wrapText="1"/>
    </xf>
    <xf numFmtId="0" fontId="13" fillId="4" borderId="4" xfId="2" applyFont="1" applyFill="1" applyBorder="1" applyAlignment="1">
      <alignment vertical="center" wrapText="1"/>
    </xf>
    <xf numFmtId="0" fontId="13" fillId="9" borderId="4" xfId="2" applyFont="1" applyFill="1" applyBorder="1" applyAlignment="1">
      <alignment vertical="center" wrapText="1"/>
    </xf>
    <xf numFmtId="0" fontId="13" fillId="4" borderId="1" xfId="2" applyFont="1" applyFill="1" applyBorder="1" applyAlignment="1">
      <alignment vertical="center" wrapText="1"/>
    </xf>
    <xf numFmtId="0" fontId="13" fillId="9" borderId="1" xfId="2" applyFont="1" applyFill="1" applyBorder="1" applyAlignment="1">
      <alignment vertical="center" wrapText="1"/>
    </xf>
    <xf numFmtId="0" fontId="11" fillId="0" borderId="7" xfId="2" applyFont="1" applyBorder="1" applyAlignment="1">
      <alignment vertical="center"/>
    </xf>
    <xf numFmtId="0" fontId="24" fillId="0" borderId="7" xfId="2" applyFont="1" applyBorder="1" applyAlignment="1">
      <alignment vertical="center"/>
    </xf>
    <xf numFmtId="0" fontId="15" fillId="0" borderId="7" xfId="2" applyFont="1" applyBorder="1" applyAlignment="1">
      <alignment vertical="center"/>
    </xf>
    <xf numFmtId="0" fontId="15" fillId="4" borderId="8" xfId="2" applyFont="1" applyFill="1" applyBorder="1" applyAlignment="1">
      <alignment vertical="center"/>
    </xf>
    <xf numFmtId="0" fontId="15" fillId="14" borderId="18" xfId="2" applyFont="1" applyFill="1" applyBorder="1" applyAlignment="1">
      <alignment vertical="center"/>
    </xf>
    <xf numFmtId="0" fontId="24" fillId="13" borderId="2" xfId="2" quotePrefix="1" applyFont="1" applyFill="1" applyAlignment="1">
      <alignment vertical="center"/>
    </xf>
    <xf numFmtId="0" fontId="24" fillId="4" borderId="8" xfId="2" applyFont="1" applyFill="1" applyBorder="1" applyAlignment="1">
      <alignment vertical="center"/>
    </xf>
    <xf numFmtId="0" fontId="24" fillId="9" borderId="8" xfId="2" quotePrefix="1" applyFont="1" applyFill="1" applyBorder="1" applyAlignment="1">
      <alignment vertical="center"/>
    </xf>
    <xf numFmtId="9" fontId="24" fillId="9" borderId="7" xfId="2" quotePrefix="1" applyNumberFormat="1" applyFont="1" applyFill="1" applyBorder="1" applyAlignment="1">
      <alignment vertical="center"/>
    </xf>
    <xf numFmtId="0" fontId="14" fillId="0" borderId="2" xfId="2" applyAlignment="1">
      <alignment vertical="center"/>
    </xf>
    <xf numFmtId="10" fontId="14" fillId="0" borderId="2" xfId="2" applyNumberFormat="1" applyAlignment="1">
      <alignment vertical="center" wrapText="1"/>
    </xf>
    <xf numFmtId="0" fontId="7" fillId="14" borderId="1" xfId="2" applyFont="1" applyFill="1" applyBorder="1" applyAlignment="1">
      <alignment vertical="center" wrapText="1"/>
    </xf>
    <xf numFmtId="49" fontId="14" fillId="0" borderId="7" xfId="2" applyNumberFormat="1" applyBorder="1" applyAlignment="1">
      <alignment vertical="center" wrapText="1"/>
    </xf>
    <xf numFmtId="1" fontId="14" fillId="0" borderId="7" xfId="2" applyNumberFormat="1" applyBorder="1" applyAlignment="1">
      <alignment vertical="center" wrapText="1"/>
    </xf>
    <xf numFmtId="1" fontId="14" fillId="4" borderId="7" xfId="2" applyNumberFormat="1" applyFill="1" applyBorder="1" applyAlignment="1">
      <alignment vertical="center" wrapText="1"/>
    </xf>
    <xf numFmtId="49" fontId="14" fillId="0" borderId="2" xfId="2" applyNumberFormat="1" applyAlignment="1">
      <alignment vertical="center" wrapText="1"/>
    </xf>
    <xf numFmtId="1" fontId="14" fillId="0" borderId="2" xfId="2" applyNumberFormat="1" applyAlignment="1">
      <alignment vertical="center" wrapText="1"/>
    </xf>
    <xf numFmtId="0" fontId="17" fillId="0" borderId="2" xfId="2" applyFont="1" applyAlignment="1">
      <alignment vertical="center" wrapText="1"/>
    </xf>
    <xf numFmtId="0" fontId="17" fillId="14" borderId="7" xfId="2" applyFont="1" applyFill="1" applyBorder="1" applyAlignment="1">
      <alignment vertical="center"/>
    </xf>
    <xf numFmtId="9" fontId="24" fillId="10" borderId="7" xfId="2" quotePrefix="1" applyNumberFormat="1" applyFont="1" applyFill="1" applyBorder="1" applyAlignment="1">
      <alignment vertical="center"/>
    </xf>
    <xf numFmtId="1" fontId="17" fillId="14" borderId="7" xfId="2" applyNumberFormat="1" applyFont="1" applyFill="1" applyBorder="1" applyAlignment="1">
      <alignment vertical="center"/>
    </xf>
    <xf numFmtId="1" fontId="24" fillId="9" borderId="7" xfId="2" quotePrefix="1" applyNumberFormat="1" applyFont="1" applyFill="1" applyBorder="1" applyAlignment="1">
      <alignment vertical="center"/>
    </xf>
    <xf numFmtId="9" fontId="17" fillId="14" borderId="7" xfId="2" applyNumberFormat="1" applyFont="1" applyFill="1" applyBorder="1" applyAlignment="1">
      <alignment vertical="center"/>
    </xf>
    <xf numFmtId="0" fontId="17" fillId="0" borderId="7" xfId="2" applyFont="1" applyBorder="1" applyAlignment="1">
      <alignment vertical="center"/>
    </xf>
    <xf numFmtId="9" fontId="17" fillId="0" borderId="7" xfId="2" applyNumberFormat="1" applyFont="1" applyBorder="1" applyAlignment="1">
      <alignment vertical="center"/>
    </xf>
    <xf numFmtId="0" fontId="17" fillId="4" borderId="7" xfId="2" applyFont="1" applyFill="1" applyBorder="1" applyAlignment="1">
      <alignment vertical="center" wrapText="1"/>
    </xf>
    <xf numFmtId="0" fontId="13" fillId="15" borderId="7" xfId="2" applyFont="1" applyFill="1" applyBorder="1" applyAlignment="1">
      <alignment vertical="center" wrapText="1"/>
    </xf>
    <xf numFmtId="0" fontId="18" fillId="10" borderId="7" xfId="2" applyFont="1" applyFill="1" applyBorder="1" applyAlignment="1">
      <alignment vertical="center" wrapText="1"/>
    </xf>
    <xf numFmtId="0" fontId="18" fillId="9" borderId="7" xfId="2" applyFont="1" applyFill="1" applyBorder="1" applyAlignment="1">
      <alignment vertical="center" wrapText="1"/>
    </xf>
    <xf numFmtId="0" fontId="18" fillId="14" borderId="7" xfId="2" applyFont="1" applyFill="1" applyBorder="1" applyAlignment="1">
      <alignment vertical="center" wrapText="1"/>
    </xf>
    <xf numFmtId="0" fontId="13" fillId="12" borderId="7" xfId="2" applyFont="1" applyFill="1" applyBorder="1" applyAlignment="1">
      <alignment vertical="center" wrapText="1"/>
    </xf>
    <xf numFmtId="0" fontId="7" fillId="11" borderId="7" xfId="2" applyFont="1" applyFill="1" applyBorder="1" applyAlignment="1">
      <alignment vertical="center" wrapText="1"/>
    </xf>
    <xf numFmtId="0" fontId="7" fillId="5" borderId="7" xfId="2" applyFont="1" applyFill="1" applyBorder="1" applyAlignment="1">
      <alignment vertical="center" wrapText="1"/>
    </xf>
    <xf numFmtId="0" fontId="7" fillId="4" borderId="13" xfId="2" applyFont="1" applyFill="1" applyBorder="1" applyAlignment="1">
      <alignment vertical="center" wrapText="1"/>
    </xf>
    <xf numFmtId="0" fontId="7" fillId="4" borderId="15" xfId="2" applyFont="1" applyFill="1" applyBorder="1" applyAlignment="1">
      <alignment vertical="center" wrapText="1"/>
    </xf>
    <xf numFmtId="0" fontId="18" fillId="13" borderId="7" xfId="2" applyFont="1" applyFill="1" applyBorder="1" applyAlignment="1">
      <alignment vertical="center" wrapText="1"/>
    </xf>
    <xf numFmtId="0" fontId="15" fillId="0" borderId="13" xfId="2" applyFont="1" applyBorder="1" applyAlignment="1">
      <alignment vertical="center" wrapText="1"/>
    </xf>
    <xf numFmtId="0" fontId="15" fillId="4" borderId="15" xfId="2" applyFont="1" applyFill="1" applyBorder="1" applyAlignment="1">
      <alignment vertical="center" wrapText="1"/>
    </xf>
    <xf numFmtId="0" fontId="11" fillId="4" borderId="7" xfId="2" applyFont="1" applyFill="1" applyBorder="1" applyAlignment="1">
      <alignment vertical="center" wrapText="1"/>
    </xf>
    <xf numFmtId="0" fontId="24" fillId="13" borderId="7" xfId="2" applyFont="1" applyFill="1" applyBorder="1" applyAlignment="1">
      <alignment vertical="center" wrapText="1"/>
    </xf>
    <xf numFmtId="0" fontId="24" fillId="4" borderId="7" xfId="2" applyFont="1" applyFill="1" applyBorder="1" applyAlignment="1">
      <alignment vertical="center" wrapText="1"/>
    </xf>
    <xf numFmtId="0" fontId="15" fillId="4" borderId="7" xfId="2" applyFont="1" applyFill="1" applyBorder="1" applyAlignment="1">
      <alignment vertical="center" wrapText="1"/>
    </xf>
    <xf numFmtId="0" fontId="12" fillId="0" borderId="2" xfId="2" applyFont="1" applyAlignment="1">
      <alignment vertical="center" wrapText="1"/>
    </xf>
    <xf numFmtId="0" fontId="52" fillId="0" borderId="7" xfId="2" applyFont="1" applyBorder="1" applyAlignment="1">
      <alignment horizontal="center" vertical="center"/>
    </xf>
    <xf numFmtId="0" fontId="17" fillId="21" borderId="7" xfId="2" applyFont="1" applyFill="1" applyBorder="1" applyAlignment="1">
      <alignment vertical="center" wrapText="1"/>
    </xf>
    <xf numFmtId="0" fontId="52" fillId="21" borderId="7" xfId="2" applyFont="1" applyFill="1" applyBorder="1" applyAlignment="1">
      <alignment horizontal="left" vertical="top" wrapText="1"/>
    </xf>
    <xf numFmtId="0" fontId="52" fillId="21" borderId="7" xfId="2" applyFont="1" applyFill="1" applyBorder="1" applyAlignment="1">
      <alignment horizontal="center" vertical="top"/>
    </xf>
    <xf numFmtId="0" fontId="17" fillId="0" borderId="7" xfId="2" applyFont="1" applyBorder="1" applyAlignment="1">
      <alignment vertical="center" wrapText="1"/>
    </xf>
    <xf numFmtId="49" fontId="52" fillId="21" borderId="7" xfId="13" applyNumberFormat="1" applyFont="1" applyFill="1" applyBorder="1" applyAlignment="1">
      <alignment horizontal="left" vertical="top"/>
    </xf>
    <xf numFmtId="9" fontId="17" fillId="0" borderId="7" xfId="2" applyNumberFormat="1" applyFont="1" applyBorder="1" applyAlignment="1">
      <alignment vertical="center" wrapText="1"/>
    </xf>
    <xf numFmtId="1" fontId="17" fillId="4" borderId="7" xfId="2" applyNumberFormat="1" applyFont="1" applyFill="1" applyBorder="1" applyAlignment="1">
      <alignment vertical="center" wrapText="1"/>
    </xf>
    <xf numFmtId="9" fontId="17" fillId="13" borderId="7" xfId="2" applyNumberFormat="1" applyFont="1" applyFill="1" applyBorder="1" applyAlignment="1">
      <alignment vertical="center" wrapText="1"/>
    </xf>
    <xf numFmtId="9" fontId="24" fillId="9" borderId="7" xfId="2" quotePrefix="1" applyNumberFormat="1" applyFont="1" applyFill="1" applyBorder="1" applyAlignment="1">
      <alignment vertical="center" wrapText="1"/>
    </xf>
    <xf numFmtId="9" fontId="24" fillId="10" borderId="7" xfId="2" quotePrefix="1" applyNumberFormat="1" applyFont="1" applyFill="1" applyBorder="1" applyAlignment="1">
      <alignment vertical="center" wrapText="1"/>
    </xf>
    <xf numFmtId="0" fontId="52" fillId="21" borderId="7" xfId="2" applyFont="1" applyFill="1" applyBorder="1" applyAlignment="1">
      <alignment horizontal="center" vertical="center"/>
    </xf>
    <xf numFmtId="9" fontId="17" fillId="21" borderId="7" xfId="2" applyNumberFormat="1" applyFont="1" applyFill="1" applyBorder="1" applyAlignment="1">
      <alignment vertical="center" wrapText="1"/>
    </xf>
    <xf numFmtId="0" fontId="17" fillId="23" borderId="7" xfId="2" applyFont="1" applyFill="1" applyBorder="1" applyAlignment="1">
      <alignment vertical="center" wrapText="1"/>
    </xf>
    <xf numFmtId="1" fontId="17" fillId="23" borderId="7" xfId="2" applyNumberFormat="1" applyFont="1" applyFill="1" applyBorder="1" applyAlignment="1">
      <alignment vertical="center" wrapText="1"/>
    </xf>
    <xf numFmtId="0" fontId="9" fillId="21" borderId="2" xfId="2" applyFont="1" applyFill="1" applyAlignment="1">
      <alignment vertical="center" wrapText="1"/>
    </xf>
    <xf numFmtId="0" fontId="14" fillId="23" borderId="7" xfId="2" applyFill="1" applyBorder="1" applyAlignment="1">
      <alignment vertical="center" wrapText="1"/>
    </xf>
    <xf numFmtId="0" fontId="52" fillId="21" borderId="7" xfId="2" applyFont="1" applyFill="1" applyBorder="1" applyAlignment="1">
      <alignment horizontal="left" vertical="center" wrapText="1"/>
    </xf>
    <xf numFmtId="49" fontId="52" fillId="21" borderId="7" xfId="13" applyNumberFormat="1" applyFont="1" applyFill="1" applyBorder="1" applyAlignment="1">
      <alignment horizontal="left" vertical="center"/>
    </xf>
    <xf numFmtId="0" fontId="17" fillId="0" borderId="7" xfId="2" applyFont="1" applyBorder="1" applyAlignment="1">
      <alignment vertical="top" wrapText="1"/>
    </xf>
    <xf numFmtId="9" fontId="17" fillId="0" borderId="7" xfId="2" applyNumberFormat="1" applyFont="1" applyBorder="1" applyAlignment="1">
      <alignment horizontal="right" vertical="center" wrapText="1"/>
    </xf>
    <xf numFmtId="9" fontId="17" fillId="13" borderId="7" xfId="2" applyNumberFormat="1" applyFont="1" applyFill="1" applyBorder="1" applyAlignment="1">
      <alignment horizontal="right" vertical="center" wrapText="1"/>
    </xf>
    <xf numFmtId="49" fontId="52" fillId="21" borderId="7" xfId="13" applyNumberFormat="1" applyFont="1" applyFill="1" applyBorder="1" applyAlignment="1">
      <alignment horizontal="left" vertical="top" wrapText="1"/>
    </xf>
    <xf numFmtId="0" fontId="52" fillId="21" borderId="7" xfId="2" applyFont="1" applyFill="1" applyBorder="1" applyAlignment="1">
      <alignment vertical="top"/>
    </xf>
    <xf numFmtId="49" fontId="52" fillId="21" borderId="7" xfId="11" applyNumberFormat="1" applyFont="1" applyFill="1" applyBorder="1" applyAlignment="1">
      <alignment horizontal="left" vertical="top" wrapText="1"/>
    </xf>
    <xf numFmtId="10" fontId="17" fillId="0" borderId="7" xfId="2" applyNumberFormat="1" applyFont="1" applyBorder="1" applyAlignment="1">
      <alignment horizontal="right" vertical="center" wrapText="1"/>
    </xf>
    <xf numFmtId="10" fontId="17" fillId="13" borderId="7" xfId="2" applyNumberFormat="1" applyFont="1" applyFill="1" applyBorder="1" applyAlignment="1">
      <alignment horizontal="right" vertical="center" wrapText="1"/>
    </xf>
    <xf numFmtId="0" fontId="14" fillId="23" borderId="7" xfId="2" applyFill="1" applyBorder="1" applyAlignment="1">
      <alignment vertical="top" wrapText="1"/>
    </xf>
    <xf numFmtId="0" fontId="7" fillId="8" borderId="1" xfId="2" applyFont="1" applyFill="1" applyBorder="1" applyAlignment="1">
      <alignment vertical="center" wrapText="1"/>
    </xf>
    <xf numFmtId="0" fontId="7" fillId="9" borderId="1" xfId="2" applyFont="1" applyFill="1" applyBorder="1" applyAlignment="1">
      <alignment vertical="center" wrapText="1"/>
    </xf>
    <xf numFmtId="0" fontId="18" fillId="9" borderId="1" xfId="2" applyFont="1" applyFill="1" applyBorder="1" applyAlignment="1">
      <alignment vertical="center" wrapText="1"/>
    </xf>
    <xf numFmtId="0" fontId="18" fillId="9" borderId="6" xfId="2" applyFont="1" applyFill="1" applyBorder="1" applyAlignment="1">
      <alignment vertical="center" wrapText="1"/>
    </xf>
    <xf numFmtId="0" fontId="13" fillId="8" borderId="4" xfId="2" applyFont="1" applyFill="1" applyBorder="1" applyAlignment="1">
      <alignment vertical="center" wrapText="1"/>
    </xf>
    <xf numFmtId="0" fontId="24" fillId="8" borderId="16" xfId="2" applyFont="1" applyFill="1" applyBorder="1" applyAlignment="1">
      <alignment vertical="center" wrapText="1"/>
    </xf>
    <xf numFmtId="0" fontId="24" fillId="8" borderId="8" xfId="2" applyFont="1" applyFill="1" applyBorder="1" applyAlignment="1">
      <alignment vertical="center" wrapText="1"/>
    </xf>
    <xf numFmtId="0" fontId="24" fillId="9" borderId="8" xfId="2" quotePrefix="1" applyFont="1" applyFill="1" applyBorder="1" applyAlignment="1">
      <alignment vertical="center" wrapText="1"/>
    </xf>
    <xf numFmtId="0" fontId="24" fillId="9" borderId="9" xfId="2" quotePrefix="1" applyFont="1" applyFill="1" applyBorder="1" applyAlignment="1">
      <alignment vertical="center" wrapText="1"/>
    </xf>
    <xf numFmtId="0" fontId="24" fillId="10" borderId="17" xfId="2" quotePrefix="1" applyFont="1" applyFill="1" applyBorder="1" applyAlignment="1">
      <alignment vertical="center" wrapText="1"/>
    </xf>
    <xf numFmtId="0" fontId="24" fillId="0" borderId="7" xfId="1" applyFont="1" applyBorder="1" applyAlignment="1">
      <alignment horizontal="left" vertical="center" wrapText="1"/>
    </xf>
    <xf numFmtId="0" fontId="17" fillId="0" borderId="7" xfId="1" applyFont="1" applyBorder="1" applyAlignment="1">
      <alignment horizontal="left" vertical="center" wrapText="1"/>
    </xf>
    <xf numFmtId="49" fontId="17" fillId="0" borderId="7" xfId="11" applyNumberFormat="1" applyBorder="1" applyAlignment="1">
      <alignment horizontal="left" vertical="center" wrapText="1"/>
    </xf>
    <xf numFmtId="49" fontId="17" fillId="0" borderId="10" xfId="13" applyNumberFormat="1" applyBorder="1" applyAlignment="1">
      <alignment horizontal="left" vertical="center" wrapText="1"/>
    </xf>
    <xf numFmtId="0" fontId="14" fillId="8" borderId="7" xfId="2" applyFill="1" applyBorder="1" applyAlignment="1">
      <alignment vertical="center" wrapText="1"/>
    </xf>
    <xf numFmtId="1" fontId="14" fillId="8" borderId="7" xfId="2" applyNumberFormat="1" applyFill="1" applyBorder="1" applyAlignment="1">
      <alignment vertical="center" wrapText="1"/>
    </xf>
    <xf numFmtId="9" fontId="14" fillId="8" borderId="7" xfId="2" applyNumberFormat="1" applyFill="1" applyBorder="1" applyAlignment="1">
      <alignment vertical="center" wrapText="1"/>
    </xf>
    <xf numFmtId="9" fontId="24" fillId="9" borderId="8" xfId="2" quotePrefix="1" applyNumberFormat="1" applyFont="1" applyFill="1" applyBorder="1" applyAlignment="1">
      <alignment vertical="center" wrapText="1"/>
    </xf>
    <xf numFmtId="9" fontId="24" fillId="9" borderId="9" xfId="2" quotePrefix="1" applyNumberFormat="1" applyFont="1" applyFill="1" applyBorder="1" applyAlignment="1">
      <alignment vertical="center" wrapText="1"/>
    </xf>
    <xf numFmtId="9" fontId="24" fillId="10" borderId="17" xfId="2" quotePrefix="1" applyNumberFormat="1" applyFont="1" applyFill="1" applyBorder="1" applyAlignment="1">
      <alignment vertical="center" wrapText="1"/>
    </xf>
    <xf numFmtId="0" fontId="17" fillId="0" borderId="2" xfId="1" applyFont="1" applyAlignment="1">
      <alignment horizontal="left" vertical="center" wrapText="1"/>
    </xf>
    <xf numFmtId="9" fontId="24" fillId="0" borderId="7" xfId="1" applyNumberFormat="1" applyFont="1" applyBorder="1" applyAlignment="1">
      <alignment horizontal="left" vertical="center" wrapText="1"/>
    </xf>
    <xf numFmtId="0" fontId="15" fillId="0" borderId="7" xfId="1" applyFont="1" applyBorder="1" applyAlignment="1">
      <alignment horizontal="left" vertical="center" wrapText="1"/>
    </xf>
    <xf numFmtId="0" fontId="11" fillId="0" borderId="1" xfId="2" applyFont="1" applyBorder="1" applyAlignment="1">
      <alignment vertical="center" wrapText="1"/>
    </xf>
    <xf numFmtId="0" fontId="15" fillId="0" borderId="1" xfId="2" applyFont="1" applyBorder="1" applyAlignment="1">
      <alignment vertical="center" wrapText="1"/>
    </xf>
    <xf numFmtId="0" fontId="24" fillId="0" borderId="1" xfId="2" applyFont="1" applyBorder="1" applyAlignment="1">
      <alignment vertical="center" wrapText="1"/>
    </xf>
    <xf numFmtId="0" fontId="15" fillId="18" borderId="7" xfId="2" applyFont="1" applyFill="1" applyBorder="1" applyAlignment="1">
      <alignment vertical="center" wrapText="1"/>
    </xf>
    <xf numFmtId="0" fontId="14" fillId="21" borderId="7" xfId="2" applyFill="1" applyBorder="1" applyAlignment="1">
      <alignment vertical="center" wrapText="1"/>
    </xf>
    <xf numFmtId="49" fontId="14" fillId="21" borderId="7" xfId="2" applyNumberFormat="1" applyFill="1" applyBorder="1" applyAlignment="1">
      <alignment vertical="center" wrapText="1"/>
    </xf>
    <xf numFmtId="1" fontId="14" fillId="21" borderId="7" xfId="2" applyNumberFormat="1" applyFill="1" applyBorder="1" applyAlignment="1">
      <alignment vertical="center" wrapText="1"/>
    </xf>
    <xf numFmtId="1" fontId="14" fillId="4" borderId="7" xfId="0" applyNumberFormat="1" applyFont="1" applyFill="1" applyBorder="1" applyAlignment="1">
      <alignment vertical="center" wrapText="1"/>
    </xf>
    <xf numFmtId="0" fontId="0" fillId="4" borderId="7" xfId="0" applyFill="1" applyBorder="1" applyAlignment="1">
      <alignment vertical="top" wrapText="1"/>
    </xf>
    <xf numFmtId="0" fontId="13" fillId="0" borderId="2" xfId="15" applyFont="1" applyAlignment="1">
      <alignment vertical="center"/>
    </xf>
    <xf numFmtId="0" fontId="13" fillId="0" borderId="2" xfId="15" applyFont="1" applyAlignment="1">
      <alignment vertical="center" wrapText="1"/>
    </xf>
    <xf numFmtId="0" fontId="14" fillId="0" borderId="2" xfId="15" applyFont="1" applyAlignment="1">
      <alignment vertical="center" wrapText="1"/>
    </xf>
    <xf numFmtId="0" fontId="7" fillId="4" borderId="7" xfId="15" applyFont="1" applyFill="1" applyBorder="1" applyAlignment="1">
      <alignment vertical="center" wrapText="1"/>
    </xf>
    <xf numFmtId="0" fontId="18" fillId="4" borderId="7" xfId="15" applyFont="1" applyFill="1" applyBorder="1" applyAlignment="1">
      <alignment vertical="center" wrapText="1"/>
    </xf>
    <xf numFmtId="0" fontId="7" fillId="7" borderId="7" xfId="15" applyFont="1" applyFill="1" applyBorder="1" applyAlignment="1">
      <alignment vertical="center" wrapText="1"/>
    </xf>
    <xf numFmtId="0" fontId="11" fillId="0" borderId="7" xfId="15" applyFont="1" applyBorder="1" applyAlignment="1">
      <alignment vertical="center" wrapText="1"/>
    </xf>
    <xf numFmtId="0" fontId="24" fillId="0" borderId="7" xfId="15" applyFont="1" applyBorder="1" applyAlignment="1">
      <alignment vertical="center" wrapText="1"/>
    </xf>
    <xf numFmtId="0" fontId="11" fillId="7" borderId="7" xfId="15" applyFont="1" applyFill="1" applyBorder="1" applyAlignment="1">
      <alignment vertical="center" wrapText="1"/>
    </xf>
    <xf numFmtId="0" fontId="8" fillId="0" borderId="2" xfId="15" applyFont="1" applyAlignment="1">
      <alignment vertical="center" wrapText="1"/>
    </xf>
    <xf numFmtId="0" fontId="51" fillId="0" borderId="7" xfId="15" applyBorder="1" applyAlignment="1">
      <alignment horizontal="left" vertical="center" wrapText="1"/>
    </xf>
    <xf numFmtId="0" fontId="51" fillId="0" borderId="19" xfId="15" applyBorder="1" applyAlignment="1">
      <alignment horizontal="left" vertical="center" wrapText="1"/>
    </xf>
    <xf numFmtId="0" fontId="14" fillId="0" borderId="19" xfId="15" applyFont="1" applyBorder="1" applyAlignment="1">
      <alignment horizontal="left" vertical="center" wrapText="1"/>
    </xf>
    <xf numFmtId="0" fontId="17" fillId="0" borderId="19" xfId="15" applyFont="1" applyBorder="1" applyAlignment="1">
      <alignment horizontal="left" vertical="center" wrapText="1"/>
    </xf>
    <xf numFmtId="0" fontId="51" fillId="3" borderId="19" xfId="15" applyFill="1" applyBorder="1" applyAlignment="1">
      <alignment horizontal="left" vertical="center" wrapText="1"/>
    </xf>
    <xf numFmtId="0" fontId="17" fillId="0" borderId="20" xfId="15" applyFont="1" applyBorder="1" applyAlignment="1">
      <alignment horizontal="left" vertical="center" wrapText="1"/>
    </xf>
    <xf numFmtId="0" fontId="51" fillId="0" borderId="20" xfId="15" applyBorder="1" applyAlignment="1">
      <alignment horizontal="left" vertical="center" wrapText="1"/>
    </xf>
    <xf numFmtId="15" fontId="8" fillId="7" borderId="7" xfId="15" applyNumberFormat="1" applyFont="1" applyFill="1" applyBorder="1" applyAlignment="1">
      <alignment vertical="center" wrapText="1"/>
    </xf>
    <xf numFmtId="0" fontId="8" fillId="7" borderId="7" xfId="15" applyFont="1" applyFill="1" applyBorder="1" applyAlignment="1">
      <alignment vertical="center" wrapText="1"/>
    </xf>
    <xf numFmtId="0" fontId="51" fillId="0" borderId="10" xfId="15" applyBorder="1" applyAlignment="1">
      <alignment horizontal="left" vertical="center" wrapText="1"/>
    </xf>
    <xf numFmtId="0" fontId="51" fillId="0" borderId="22" xfId="15" applyBorder="1" applyAlignment="1">
      <alignment horizontal="left" vertical="center" wrapText="1"/>
    </xf>
    <xf numFmtId="0" fontId="51" fillId="0" borderId="14" xfId="15" applyBorder="1" applyAlignment="1">
      <alignment horizontal="left" vertical="center" wrapText="1"/>
    </xf>
    <xf numFmtId="0" fontId="51" fillId="0" borderId="1" xfId="15" applyBorder="1" applyAlignment="1">
      <alignment horizontal="left" vertical="center" wrapText="1"/>
    </xf>
    <xf numFmtId="0" fontId="14" fillId="7" borderId="7" xfId="15" applyFont="1" applyFill="1" applyBorder="1" applyAlignment="1">
      <alignment vertical="center" wrapText="1"/>
    </xf>
    <xf numFmtId="0" fontId="17" fillId="0" borderId="12" xfId="15" applyFont="1" applyBorder="1" applyAlignment="1">
      <alignment horizontal="left" vertical="center" wrapText="1"/>
    </xf>
    <xf numFmtId="0" fontId="51" fillId="0" borderId="5" xfId="15" applyBorder="1" applyAlignment="1">
      <alignment horizontal="left" vertical="center" wrapText="1"/>
    </xf>
    <xf numFmtId="0" fontId="51" fillId="3" borderId="20" xfId="15" applyFill="1" applyBorder="1" applyAlignment="1">
      <alignment horizontal="left" vertical="center" wrapText="1"/>
    </xf>
    <xf numFmtId="0" fontId="17" fillId="0" borderId="6" xfId="15" applyFont="1" applyBorder="1" applyAlignment="1">
      <alignment horizontal="left" vertical="center" wrapText="1"/>
    </xf>
    <xf numFmtId="15" fontId="14" fillId="7" borderId="7" xfId="15" applyNumberFormat="1" applyFont="1" applyFill="1" applyBorder="1" applyAlignment="1">
      <alignment vertical="center" wrapText="1"/>
    </xf>
    <xf numFmtId="0" fontId="17" fillId="0" borderId="9" xfId="15" applyFont="1" applyBorder="1" applyAlignment="1">
      <alignment horizontal="left" vertical="center" wrapText="1"/>
    </xf>
    <xf numFmtId="0" fontId="51" fillId="0" borderId="8" xfId="15" applyBorder="1" applyAlignment="1">
      <alignment horizontal="left" vertical="center" wrapText="1"/>
    </xf>
    <xf numFmtId="0" fontId="17" fillId="0" borderId="4" xfId="15" applyFont="1" applyBorder="1" applyAlignment="1">
      <alignment horizontal="left" vertical="center" wrapText="1"/>
    </xf>
    <xf numFmtId="0" fontId="17" fillId="0" borderId="23" xfId="15" applyFont="1" applyBorder="1" applyAlignment="1">
      <alignment horizontal="left" vertical="center" wrapText="1"/>
    </xf>
    <xf numFmtId="0" fontId="17" fillId="0" borderId="14" xfId="15" applyFont="1" applyBorder="1" applyAlignment="1">
      <alignment horizontal="left" vertical="center" wrapText="1"/>
    </xf>
    <xf numFmtId="0" fontId="17" fillId="0" borderId="24" xfId="15" applyFont="1" applyBorder="1" applyAlignment="1">
      <alignment horizontal="left" vertical="center" wrapText="1"/>
    </xf>
    <xf numFmtId="0" fontId="51" fillId="7" borderId="7" xfId="15" applyFill="1" applyBorder="1" applyAlignment="1">
      <alignment vertical="center" wrapText="1"/>
    </xf>
    <xf numFmtId="0" fontId="8" fillId="4" borderId="7" xfId="15" applyFont="1" applyFill="1" applyBorder="1" applyAlignment="1">
      <alignment vertical="center" wrapText="1"/>
    </xf>
    <xf numFmtId="15" fontId="8" fillId="4" borderId="7" xfId="15" applyNumberFormat="1" applyFont="1" applyFill="1" applyBorder="1" applyAlignment="1">
      <alignment vertical="center" wrapText="1"/>
    </xf>
    <xf numFmtId="0" fontId="14" fillId="4" borderId="7" xfId="15" applyFont="1" applyFill="1" applyBorder="1" applyAlignment="1">
      <alignment vertical="center" wrapText="1"/>
    </xf>
    <xf numFmtId="0" fontId="51" fillId="4" borderId="7" xfId="15" applyFill="1" applyBorder="1" applyAlignment="1">
      <alignment vertical="center" wrapText="1"/>
    </xf>
    <xf numFmtId="0" fontId="14" fillId="4" borderId="7" xfId="15" applyFont="1" applyFill="1" applyBorder="1" applyAlignment="1">
      <alignment wrapText="1"/>
    </xf>
    <xf numFmtId="0" fontId="14" fillId="12" borderId="7" xfId="15" applyFont="1" applyFill="1" applyBorder="1" applyAlignment="1">
      <alignment wrapText="1"/>
    </xf>
    <xf numFmtId="0" fontId="14" fillId="12" borderId="10" xfId="15" applyFont="1" applyFill="1" applyBorder="1" applyAlignment="1">
      <alignment wrapText="1"/>
    </xf>
    <xf numFmtId="14" fontId="14" fillId="7" borderId="7" xfId="2" applyNumberFormat="1" applyFill="1" applyBorder="1" applyAlignment="1">
      <alignment horizontal="left" vertical="center" wrapText="1"/>
    </xf>
    <xf numFmtId="0" fontId="17" fillId="0" borderId="7" xfId="16" applyFont="1" applyBorder="1" applyAlignment="1">
      <alignment horizontal="left" vertical="center" wrapText="1"/>
    </xf>
    <xf numFmtId="0" fontId="24" fillId="0" borderId="7" xfId="16" applyFont="1" applyBorder="1" applyAlignment="1">
      <alignment horizontal="left" vertical="center" wrapText="1"/>
    </xf>
    <xf numFmtId="0" fontId="17" fillId="0" borderId="1" xfId="16" applyFont="1" applyBorder="1" applyAlignment="1">
      <alignment horizontal="left" vertical="center" wrapText="1"/>
    </xf>
    <xf numFmtId="0" fontId="24" fillId="0" borderId="1" xfId="16" applyFont="1" applyBorder="1" applyAlignment="1">
      <alignment horizontal="left" vertical="center" wrapText="1"/>
    </xf>
    <xf numFmtId="0" fontId="17" fillId="24" borderId="7" xfId="2" applyFont="1" applyFill="1" applyBorder="1" applyAlignment="1">
      <alignment vertical="center" wrapText="1"/>
    </xf>
    <xf numFmtId="49" fontId="17" fillId="24" borderId="7" xfId="2" applyNumberFormat="1" applyFont="1" applyFill="1" applyBorder="1" applyAlignment="1">
      <alignment vertical="center" wrapText="1"/>
    </xf>
    <xf numFmtId="1" fontId="17" fillId="24" borderId="7" xfId="2" applyNumberFormat="1" applyFont="1" applyFill="1" applyBorder="1" applyAlignment="1">
      <alignment vertical="center" wrapText="1"/>
    </xf>
    <xf numFmtId="0" fontId="17" fillId="24" borderId="7" xfId="2" applyFont="1" applyFill="1" applyBorder="1" applyAlignment="1">
      <alignment vertical="center"/>
    </xf>
    <xf numFmtId="9" fontId="17" fillId="24" borderId="7" xfId="2" applyNumberFormat="1" applyFont="1" applyFill="1" applyBorder="1" applyAlignment="1">
      <alignment vertical="center"/>
    </xf>
    <xf numFmtId="0" fontId="17" fillId="25" borderId="7" xfId="2" applyFont="1" applyFill="1" applyBorder="1" applyAlignment="1">
      <alignment vertical="center"/>
    </xf>
    <xf numFmtId="1" fontId="17" fillId="25" borderId="7" xfId="2" applyNumberFormat="1" applyFont="1" applyFill="1" applyBorder="1" applyAlignment="1">
      <alignment vertical="center"/>
    </xf>
    <xf numFmtId="9" fontId="17" fillId="25" borderId="7" xfId="2" applyNumberFormat="1" applyFont="1" applyFill="1" applyBorder="1" applyAlignment="1">
      <alignment vertical="center"/>
    </xf>
    <xf numFmtId="1" fontId="24" fillId="26" borderId="7" xfId="2" quotePrefix="1" applyNumberFormat="1" applyFont="1" applyFill="1" applyBorder="1" applyAlignment="1">
      <alignment vertical="center"/>
    </xf>
    <xf numFmtId="9" fontId="24" fillId="26" borderId="7" xfId="2" quotePrefix="1" applyNumberFormat="1" applyFont="1" applyFill="1" applyBorder="1" applyAlignment="1">
      <alignment vertical="center"/>
    </xf>
    <xf numFmtId="9" fontId="24" fillId="27" borderId="7" xfId="2" quotePrefix="1" applyNumberFormat="1" applyFont="1" applyFill="1" applyBorder="1" applyAlignment="1">
      <alignment vertical="center"/>
    </xf>
    <xf numFmtId="1" fontId="17" fillId="19" borderId="10" xfId="2" applyNumberFormat="1" applyFont="1" applyFill="1" applyBorder="1" applyAlignment="1">
      <alignment horizontal="right" vertical="center" wrapText="1"/>
    </xf>
    <xf numFmtId="0" fontId="17" fillId="4" borderId="7" xfId="0" applyFont="1" applyFill="1" applyBorder="1" applyAlignment="1">
      <alignment vertical="top"/>
    </xf>
    <xf numFmtId="0" fontId="17" fillId="19" borderId="20" xfId="2" applyFont="1" applyFill="1" applyBorder="1" applyAlignment="1">
      <alignment vertical="center"/>
    </xf>
    <xf numFmtId="0" fontId="17" fillId="4" borderId="7" xfId="2" applyFont="1" applyFill="1" applyBorder="1" applyAlignment="1">
      <alignment horizontal="left" vertical="top"/>
    </xf>
    <xf numFmtId="1" fontId="17" fillId="0" borderId="2" xfId="2" applyNumberFormat="1" applyFont="1" applyAlignment="1">
      <alignment horizontal="right" vertical="center" wrapText="1"/>
    </xf>
    <xf numFmtId="0" fontId="17" fillId="7" borderId="20" xfId="2" applyFont="1" applyFill="1" applyBorder="1" applyAlignment="1">
      <alignment vertical="center"/>
    </xf>
    <xf numFmtId="0" fontId="17" fillId="4" borderId="7" xfId="2" applyFont="1" applyFill="1" applyBorder="1" applyAlignment="1">
      <alignment vertical="top"/>
    </xf>
    <xf numFmtId="0" fontId="17" fillId="4" borderId="7" xfId="0" applyFont="1" applyFill="1" applyBorder="1" applyAlignment="1">
      <alignment vertical="center" wrapText="1"/>
    </xf>
    <xf numFmtId="0" fontId="17" fillId="4" borderId="7" xfId="20" applyFont="1" applyFill="1" applyBorder="1" applyAlignment="1">
      <alignment wrapText="1"/>
    </xf>
    <xf numFmtId="0" fontId="45" fillId="0" borderId="2" xfId="2" applyFont="1"/>
    <xf numFmtId="0" fontId="17" fillId="19" borderId="20" xfId="2" quotePrefix="1" applyFont="1" applyFill="1" applyBorder="1" applyAlignment="1">
      <alignment vertical="center"/>
    </xf>
    <xf numFmtId="0" fontId="41" fillId="23" borderId="7" xfId="6" applyFont="1" applyFill="1" applyBorder="1" applyAlignment="1">
      <alignment vertical="top"/>
    </xf>
    <xf numFmtId="0" fontId="18" fillId="0" borderId="2" xfId="2" applyFont="1" applyAlignment="1">
      <alignment vertical="center" wrapText="1"/>
    </xf>
    <xf numFmtId="0" fontId="33" fillId="0" borderId="2" xfId="2" applyFont="1" applyAlignment="1">
      <alignment vertical="center" wrapText="1"/>
    </xf>
    <xf numFmtId="0" fontId="15" fillId="19" borderId="7" xfId="2" applyFont="1" applyFill="1" applyBorder="1" applyAlignment="1">
      <alignment vertical="center" wrapText="1"/>
    </xf>
    <xf numFmtId="0" fontId="15" fillId="19" borderId="19" xfId="2" applyFont="1" applyFill="1" applyBorder="1" applyAlignment="1">
      <alignment vertical="center" wrapText="1"/>
    </xf>
    <xf numFmtId="0" fontId="13" fillId="19" borderId="7" xfId="2" applyFont="1" applyFill="1" applyBorder="1" applyAlignment="1">
      <alignment vertical="center" wrapText="1"/>
    </xf>
    <xf numFmtId="0" fontId="13" fillId="19" borderId="19" xfId="2" applyFont="1" applyFill="1" applyBorder="1" applyAlignment="1">
      <alignment vertical="center" wrapText="1"/>
    </xf>
    <xf numFmtId="0" fontId="18" fillId="16" borderId="19" xfId="2" applyFont="1" applyFill="1" applyBorder="1" applyAlignment="1">
      <alignment vertical="center" wrapText="1"/>
    </xf>
    <xf numFmtId="0" fontId="18" fillId="17" borderId="19" xfId="2" applyFont="1" applyFill="1" applyBorder="1" applyAlignment="1">
      <alignment vertical="center" wrapText="1"/>
    </xf>
    <xf numFmtId="0" fontId="24" fillId="16" borderId="19" xfId="2" applyFont="1" applyFill="1" applyBorder="1" applyAlignment="1">
      <alignment vertical="center" wrapText="1"/>
    </xf>
    <xf numFmtId="0" fontId="24" fillId="9" borderId="19" xfId="2" quotePrefix="1" applyFont="1" applyFill="1" applyBorder="1" applyAlignment="1">
      <alignment vertical="center" wrapText="1"/>
    </xf>
    <xf numFmtId="0" fontId="17" fillId="0" borderId="2" xfId="2" applyFont="1" applyAlignment="1">
      <alignment horizontal="right" vertical="center" wrapText="1"/>
    </xf>
    <xf numFmtId="1" fontId="14" fillId="19" borderId="7" xfId="2" applyNumberFormat="1" applyFill="1" applyBorder="1" applyAlignment="1">
      <alignment horizontal="right" vertical="center" wrapText="1"/>
    </xf>
    <xf numFmtId="1" fontId="14" fillId="19" borderId="19" xfId="2" applyNumberFormat="1" applyFill="1" applyBorder="1" applyAlignment="1">
      <alignment horizontal="right" vertical="center" wrapText="1"/>
    </xf>
    <xf numFmtId="1" fontId="14" fillId="19" borderId="10" xfId="2" applyNumberFormat="1" applyFill="1" applyBorder="1" applyAlignment="1">
      <alignment horizontal="right" vertical="center" wrapText="1"/>
    </xf>
    <xf numFmtId="1" fontId="14" fillId="19" borderId="20" xfId="2" applyNumberFormat="1" applyFill="1" applyBorder="1" applyAlignment="1">
      <alignment horizontal="right" vertical="center" wrapText="1"/>
    </xf>
    <xf numFmtId="1" fontId="14" fillId="0" borderId="2" xfId="2" applyNumberFormat="1" applyAlignment="1">
      <alignment horizontal="right" vertical="center" wrapText="1"/>
    </xf>
    <xf numFmtId="0" fontId="14" fillId="0" borderId="2" xfId="2" applyAlignment="1">
      <alignment horizontal="center" vertical="center" wrapText="1"/>
    </xf>
    <xf numFmtId="0" fontId="24" fillId="17" borderId="19" xfId="2" quotePrefix="1" applyFont="1" applyFill="1" applyBorder="1" applyAlignment="1">
      <alignment vertical="center" wrapText="1"/>
    </xf>
    <xf numFmtId="1" fontId="24" fillId="17" borderId="19" xfId="2" applyNumberFormat="1" applyFont="1" applyFill="1" applyBorder="1" applyAlignment="1">
      <alignment horizontal="right" vertical="center" wrapText="1"/>
    </xf>
    <xf numFmtId="0" fontId="24" fillId="9" borderId="19" xfId="2" applyFont="1" applyFill="1" applyBorder="1" applyAlignment="1">
      <alignment horizontal="center" vertical="center" wrapText="1"/>
    </xf>
    <xf numFmtId="1" fontId="17" fillId="19" borderId="19" xfId="2" applyNumberFormat="1" applyFont="1" applyFill="1" applyBorder="1" applyAlignment="1">
      <alignment horizontal="right" vertical="center" wrapText="1"/>
    </xf>
    <xf numFmtId="1" fontId="17" fillId="19" borderId="20" xfId="2" applyNumberFormat="1" applyFont="1" applyFill="1" applyBorder="1" applyAlignment="1">
      <alignment horizontal="right" vertical="center" wrapText="1"/>
    </xf>
    <xf numFmtId="10" fontId="17" fillId="19" borderId="20" xfId="2" applyNumberFormat="1" applyFont="1" applyFill="1" applyBorder="1" applyAlignment="1">
      <alignment horizontal="right" vertical="center" wrapText="1"/>
    </xf>
    <xf numFmtId="0" fontId="17" fillId="0" borderId="7" xfId="7" applyFont="1" applyBorder="1" applyAlignment="1">
      <alignment horizontal="left" vertical="center" wrapText="1"/>
    </xf>
    <xf numFmtId="2" fontId="17" fillId="0" borderId="7" xfId="7" applyNumberFormat="1" applyFont="1" applyBorder="1" applyAlignment="1">
      <alignment horizontal="left" vertical="center" wrapText="1"/>
    </xf>
    <xf numFmtId="0" fontId="8" fillId="0" borderId="7" xfId="7" applyFont="1" applyBorder="1" applyAlignment="1">
      <alignment horizontal="left" vertical="center" wrapText="1"/>
    </xf>
    <xf numFmtId="0" fontId="14" fillId="0" borderId="7" xfId="7" applyBorder="1" applyAlignment="1">
      <alignment horizontal="left" vertical="center" wrapText="1"/>
    </xf>
    <xf numFmtId="0" fontId="9" fillId="0" borderId="7" xfId="7" applyFont="1" applyBorder="1" applyAlignment="1">
      <alignment horizontal="left" vertical="center" wrapText="1"/>
    </xf>
    <xf numFmtId="2" fontId="8" fillId="0" borderId="7" xfId="7" applyNumberFormat="1" applyFont="1" applyBorder="1" applyAlignment="1">
      <alignment horizontal="left" vertical="center" wrapText="1"/>
    </xf>
    <xf numFmtId="1" fontId="17" fillId="7" borderId="20" xfId="2" applyNumberFormat="1" applyFont="1" applyFill="1" applyBorder="1" applyAlignment="1">
      <alignment horizontal="right" vertical="center" wrapText="1"/>
    </xf>
    <xf numFmtId="1" fontId="14" fillId="7" borderId="10" xfId="2" applyNumberFormat="1" applyFill="1" applyBorder="1" applyAlignment="1">
      <alignment horizontal="right" vertical="center" wrapText="1"/>
    </xf>
    <xf numFmtId="1" fontId="14" fillId="12" borderId="10" xfId="2" applyNumberFormat="1" applyFill="1" applyBorder="1" applyAlignment="1">
      <alignment horizontal="right" vertical="center" wrapText="1"/>
    </xf>
    <xf numFmtId="1" fontId="14" fillId="12" borderId="20" xfId="2" applyNumberFormat="1" applyFill="1" applyBorder="1" applyAlignment="1">
      <alignment horizontal="right" vertical="center" wrapText="1"/>
    </xf>
    <xf numFmtId="1" fontId="17" fillId="12" borderId="20" xfId="2" applyNumberFormat="1" applyFont="1" applyFill="1" applyBorder="1" applyAlignment="1">
      <alignment horizontal="right" vertical="center" wrapText="1"/>
    </xf>
    <xf numFmtId="10" fontId="17" fillId="4" borderId="19" xfId="2" applyNumberFormat="1" applyFont="1" applyFill="1" applyBorder="1" applyAlignment="1">
      <alignment horizontal="right" vertical="center" wrapText="1"/>
    </xf>
    <xf numFmtId="10" fontId="17" fillId="4" borderId="20" xfId="2" applyNumberFormat="1" applyFont="1" applyFill="1" applyBorder="1" applyAlignment="1">
      <alignment horizontal="right" vertical="center" wrapText="1"/>
    </xf>
    <xf numFmtId="0" fontId="17" fillId="4" borderId="20" xfId="2" applyFont="1" applyFill="1" applyBorder="1" applyAlignment="1">
      <alignment vertical="center"/>
    </xf>
    <xf numFmtId="0" fontId="17" fillId="19" borderId="19" xfId="2" applyFont="1" applyFill="1" applyBorder="1" applyAlignment="1">
      <alignment vertical="center"/>
    </xf>
    <xf numFmtId="0" fontId="41" fillId="0" borderId="2" xfId="6" applyFont="1" applyFill="1" applyAlignment="1"/>
    <xf numFmtId="0" fontId="49" fillId="19" borderId="19" xfId="0" applyFont="1" applyFill="1" applyBorder="1" applyAlignment="1">
      <alignment vertical="center"/>
    </xf>
    <xf numFmtId="0" fontId="49" fillId="19" borderId="20" xfId="0" applyFont="1" applyFill="1" applyBorder="1"/>
    <xf numFmtId="0" fontId="49" fillId="19" borderId="22" xfId="0" applyFont="1" applyFill="1" applyBorder="1"/>
    <xf numFmtId="0" fontId="49" fillId="19" borderId="20" xfId="0" applyFont="1" applyFill="1" applyBorder="1" applyAlignment="1">
      <alignment vertical="center"/>
    </xf>
    <xf numFmtId="0" fontId="49" fillId="7" borderId="20" xfId="0" applyFont="1" applyFill="1" applyBorder="1" applyAlignment="1">
      <alignment vertical="center"/>
    </xf>
    <xf numFmtId="0" fontId="17" fillId="0" borderId="8" xfId="5" applyFont="1" applyBorder="1" applyAlignment="1">
      <alignment horizontal="left" vertical="center" wrapText="1"/>
    </xf>
    <xf numFmtId="0" fontId="0" fillId="0" borderId="2" xfId="0" applyBorder="1"/>
    <xf numFmtId="0" fontId="53" fillId="0" borderId="1" xfId="6" applyFont="1" applyFill="1" applyBorder="1" applyAlignment="1">
      <alignment horizontal="left" vertical="center" wrapText="1"/>
    </xf>
    <xf numFmtId="0" fontId="41" fillId="0" borderId="6" xfId="6" applyFont="1" applyFill="1" applyBorder="1" applyAlignment="1">
      <alignment horizontal="left" vertical="center" wrapText="1"/>
    </xf>
    <xf numFmtId="0" fontId="41" fillId="0" borderId="4" xfId="6" applyFont="1" applyFill="1" applyBorder="1" applyAlignment="1">
      <alignment horizontal="left" vertical="center" wrapText="1"/>
    </xf>
    <xf numFmtId="0" fontId="48" fillId="4" borderId="7" xfId="2" applyFont="1" applyFill="1" applyBorder="1" applyAlignment="1">
      <alignment wrapText="1"/>
    </xf>
    <xf numFmtId="0" fontId="17" fillId="4" borderId="7" xfId="2" applyFont="1" applyFill="1" applyBorder="1" applyAlignment="1">
      <alignment vertical="center" wrapText="1"/>
    </xf>
    <xf numFmtId="0" fontId="27" fillId="0" borderId="0" xfId="0" applyFont="1" applyAlignment="1">
      <alignment horizontal="center" wrapText="1"/>
    </xf>
  </cellXfs>
  <cellStyles count="29">
    <cellStyle name="Dålig 2" xfId="6" xr:uid="{00000000-0005-0000-0000-000000000000}"/>
    <cellStyle name="Hyperlink" xfId="9" xr:uid="{00000000-0005-0000-0000-000001000000}"/>
    <cellStyle name="Normal" xfId="0" builtinId="0"/>
    <cellStyle name="Normal 10" xfId="2" xr:uid="{00000000-0005-0000-0000-000003000000}"/>
    <cellStyle name="Normal 11 2" xfId="8" xr:uid="{00000000-0005-0000-0000-000004000000}"/>
    <cellStyle name="Normal 12 2" xfId="7" xr:uid="{00000000-0005-0000-0000-000005000000}"/>
    <cellStyle name="Normal 13 2" xfId="10" xr:uid="{00000000-0005-0000-0000-000006000000}"/>
    <cellStyle name="Normal 15" xfId="5" xr:uid="{00000000-0005-0000-0000-000007000000}"/>
    <cellStyle name="Normal 2" xfId="1" xr:uid="{00000000-0005-0000-0000-000008000000}"/>
    <cellStyle name="Normal 2 2" xfId="3" xr:uid="{00000000-0005-0000-0000-000009000000}"/>
    <cellStyle name="Normal 3" xfId="12" xr:uid="{00000000-0005-0000-0000-00000A000000}"/>
    <cellStyle name="Normal 3 2" xfId="18" xr:uid="{00000000-0005-0000-0000-00000B000000}"/>
    <cellStyle name="Normal 4" xfId="15" xr:uid="{00000000-0005-0000-0000-00000C000000}"/>
    <cellStyle name="Normal 4 2" xfId="20" xr:uid="{00000000-0005-0000-0000-00000D000000}"/>
    <cellStyle name="Normal 5" xfId="22" xr:uid="{5BE427C7-CF52-4C47-A917-C51E2156BD73}"/>
    <cellStyle name="Normal 8 2" xfId="4" xr:uid="{00000000-0005-0000-0000-00000E000000}"/>
    <cellStyle name="Normal 8 2 2" xfId="14" xr:uid="{00000000-0005-0000-0000-00000F000000}"/>
    <cellStyle name="Normal 8 2 2 2" xfId="16" xr:uid="{00000000-0005-0000-0000-000010000000}"/>
    <cellStyle name="Normal 8 2 2 2 2" xfId="21" xr:uid="{00000000-0005-0000-0000-000011000000}"/>
    <cellStyle name="Normal 8 2 2 2 2 2" xfId="28" xr:uid="{A60C96F0-E1CC-45DB-8AF2-3050EADC2A57}"/>
    <cellStyle name="Normal 8 2 2 2 3" xfId="25" xr:uid="{8213182E-3096-4148-BD09-0E072887F8E9}"/>
    <cellStyle name="Normal 8 2 2 3" xfId="19" xr:uid="{00000000-0005-0000-0000-000012000000}"/>
    <cellStyle name="Normal 8 2 2 3 2" xfId="27" xr:uid="{6FA2BE62-3614-4BF9-B382-A698880C4365}"/>
    <cellStyle name="Normal 8 2 2 4" xfId="24" xr:uid="{F2CCDFC1-A97C-4194-90F9-CEB0BDC00ECD}"/>
    <cellStyle name="Normal 8 2 3" xfId="17" xr:uid="{00000000-0005-0000-0000-000013000000}"/>
    <cellStyle name="Normal 8 2 3 2" xfId="26" xr:uid="{B1679FDF-27C8-4524-BF52-F673F12D84BF}"/>
    <cellStyle name="Normal 8 2 4" xfId="23" xr:uid="{64EC471C-1809-4B35-ACB7-30B216FF9844}"/>
    <cellStyle name="Normale 2 2" xfId="13" xr:uid="{00000000-0005-0000-0000-000014000000}"/>
    <cellStyle name="Normale 3 2" xfId="11" xr:uid="{00000000-0005-0000-0000-000015000000}"/>
  </cellStyles>
  <dxfs count="2">
    <dxf>
      <fill>
        <patternFill patternType="solid">
          <fgColor rgb="FFA6A6A6"/>
          <bgColor rgb="FFFFFF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228;rarbetsgrupper/DCF_EUMAP/Annual%20report/Annual%20report/AR%202022/Socioekonomiska%20-%20yrkes-%20fritidsfisk/Yrkesfisk_AR%202022%20G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0"/>
      <sheetName val="MasterCodeList"/>
      <sheetName val="Table 1.1 Data availability"/>
      <sheetName val="Table 1.2 Internat coord"/>
      <sheetName val="Table 1.3 Bi-multilaterals"/>
      <sheetName val="Table 1.4 Recommendations"/>
      <sheetName val="Table 2.1 Stocks"/>
      <sheetName val="Table 2.2 Biol variables"/>
      <sheetName val="Table 2.3 Diadromous"/>
      <sheetName val="Table 2.4 Recreational"/>
      <sheetName val="Table 2.5 Sampling plan biol"/>
      <sheetName val="Table 2.6 Surveys-at-sea"/>
      <sheetName val="Table 3.1 Fishing activity"/>
      <sheetName val="Table 4.1 Stomach"/>
      <sheetName val="Table 5.1 Fleet population"/>
      <sheetName val="Table 5.2 Fleet SocEcon"/>
      <sheetName val="Table 6.1 Aquaculture SocEcon"/>
      <sheetName val="Table 7.1 Processing SocEcon"/>
      <sheetName val="DropDownList-HowTo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H4" t="str">
            <v>Demersal trawlers and/or demersal seiners 24-40 m*</v>
          </cell>
          <cell r="L4">
            <v>13</v>
          </cell>
        </row>
        <row r="5">
          <cell r="H5" t="str">
            <v>Demersal trawlers and/or demersal seiners 10-12 m*</v>
          </cell>
          <cell r="L5">
            <v>22</v>
          </cell>
        </row>
        <row r="6">
          <cell r="H6" t="str">
            <v>Demersal trawlers and/or demersal seiners 12-18 m*</v>
          </cell>
          <cell r="L6">
            <v>63</v>
          </cell>
        </row>
        <row r="7">
          <cell r="H7" t="str">
            <v>Demersal trawlers and/or demersal seiners 18-24 m*</v>
          </cell>
          <cell r="L7">
            <v>30</v>
          </cell>
        </row>
        <row r="8">
          <cell r="H8" t="str">
            <v>Demersal trawlers and/or demersal seiners 8-12 m*</v>
          </cell>
          <cell r="L8">
            <v>28</v>
          </cell>
        </row>
        <row r="9">
          <cell r="H9" t="str">
            <v>Demersal trawlers and/or demersal seiners 0-10 m*</v>
          </cell>
          <cell r="L9">
            <v>14</v>
          </cell>
        </row>
        <row r="10">
          <cell r="H10" t="str">
            <v>Demersal trawlers and/or demersal seiners 0-8 m*</v>
          </cell>
          <cell r="L10">
            <v>1</v>
          </cell>
        </row>
        <row r="11">
          <cell r="H11" t="str">
            <v>Drift and/or fixed netters 0-10 m*</v>
          </cell>
          <cell r="L11">
            <v>23</v>
          </cell>
        </row>
        <row r="12">
          <cell r="H12" t="str">
            <v>Drift and/or fixed netters 10-12 m*</v>
          </cell>
          <cell r="L12">
            <v>9</v>
          </cell>
        </row>
        <row r="13">
          <cell r="H13" t="str">
            <v>Drift and/or fixed netters 12-18 m*</v>
          </cell>
          <cell r="L13">
            <v>8</v>
          </cell>
        </row>
        <row r="14">
          <cell r="H14" t="str">
            <v>Drift and/or fixed netters 0-8 m*</v>
          </cell>
          <cell r="L14">
            <v>125</v>
          </cell>
        </row>
        <row r="15">
          <cell r="H15" t="str">
            <v>Drift and/or fixed netters 8-12 m*</v>
          </cell>
          <cell r="L15">
            <v>97</v>
          </cell>
        </row>
        <row r="16">
          <cell r="H16" t="str">
            <v>Inactive vessels 24-40 m</v>
          </cell>
          <cell r="L16">
            <v>0</v>
          </cell>
        </row>
        <row r="17">
          <cell r="H17" t="str">
            <v>Inactive vessels 10-12 m</v>
          </cell>
          <cell r="L17">
            <v>5</v>
          </cell>
        </row>
        <row r="18">
          <cell r="H18" t="str">
            <v>Inactive vessels 0-10 m</v>
          </cell>
          <cell r="L18">
            <v>42</v>
          </cell>
        </row>
        <row r="19">
          <cell r="H19" t="str">
            <v>Inactive vessels 18-24 m</v>
          </cell>
          <cell r="L19">
            <v>0</v>
          </cell>
        </row>
        <row r="20">
          <cell r="H20" t="str">
            <v>Inactive vessels 12-18 m</v>
          </cell>
          <cell r="L20">
            <v>16</v>
          </cell>
        </row>
        <row r="21">
          <cell r="H21" t="str">
            <v>Inactive vessels 8-12 m</v>
          </cell>
          <cell r="L21">
            <v>45</v>
          </cell>
        </row>
        <row r="22">
          <cell r="H22" t="str">
            <v>Inactive vessels 0-8 m</v>
          </cell>
          <cell r="L22">
            <v>109</v>
          </cell>
        </row>
        <row r="23">
          <cell r="H23" t="str">
            <v>Pelagic trawlers 18-24 m*</v>
          </cell>
          <cell r="L23">
            <v>5</v>
          </cell>
        </row>
        <row r="24">
          <cell r="H24" t="str">
            <v>Pelagic trawlers 24-40 m*</v>
          </cell>
          <cell r="L24">
            <v>7</v>
          </cell>
        </row>
        <row r="25">
          <cell r="H25" t="str">
            <v>Pelagic trawlers 40 m or larger*</v>
          </cell>
          <cell r="L25">
            <v>10</v>
          </cell>
        </row>
        <row r="26">
          <cell r="H26" t="str">
            <v>Pelagic trawlers 8-12 m*</v>
          </cell>
          <cell r="L26">
            <v>7</v>
          </cell>
        </row>
        <row r="27">
          <cell r="H27" t="str">
            <v>Pelagic trawlers 12-18 m*</v>
          </cell>
          <cell r="L27">
            <v>0</v>
          </cell>
        </row>
        <row r="28">
          <cell r="H28" t="str">
            <v>Purse seiners 12-18 m*</v>
          </cell>
          <cell r="L28">
            <v>1</v>
          </cell>
        </row>
        <row r="29">
          <cell r="H29" t="str">
            <v>Purse seiners 8-12 m*</v>
          </cell>
          <cell r="L29">
            <v>1</v>
          </cell>
        </row>
        <row r="30">
          <cell r="H30" t="str">
            <v>Vessels using hooks 0-10 m*</v>
          </cell>
          <cell r="L30">
            <v>12</v>
          </cell>
        </row>
        <row r="31">
          <cell r="H31" t="str">
            <v>Vessels using hooks 10-12 m*</v>
          </cell>
          <cell r="L31">
            <v>2</v>
          </cell>
        </row>
        <row r="32">
          <cell r="H32" t="str">
            <v>Vessels using hooks 8-12 m*</v>
          </cell>
          <cell r="L32">
            <v>0</v>
          </cell>
        </row>
        <row r="33">
          <cell r="H33" t="str">
            <v>Vessels using other passive gear 0-10 m*</v>
          </cell>
          <cell r="L33">
            <v>5</v>
          </cell>
        </row>
        <row r="34">
          <cell r="H34" t="str">
            <v>Vessels using polyvalent passive gears only 10-12 m*</v>
          </cell>
          <cell r="L34">
            <v>1</v>
          </cell>
        </row>
        <row r="35">
          <cell r="H35" t="str">
            <v>Vessels using polyvalent passive gears only 0-10 m*</v>
          </cell>
          <cell r="L35">
            <v>7</v>
          </cell>
        </row>
        <row r="36">
          <cell r="H36" t="str">
            <v>Vessels using polyvalent passive gears only 0-8 m*</v>
          </cell>
          <cell r="L36">
            <v>6</v>
          </cell>
        </row>
        <row r="37">
          <cell r="H37" t="str">
            <v>Vessels using pots and/or traps 12-18 m*</v>
          </cell>
          <cell r="L37">
            <v>1</v>
          </cell>
        </row>
        <row r="38">
          <cell r="H38" t="str">
            <v>Vessels using pots and/or traps 0-10 m*</v>
          </cell>
          <cell r="L38">
            <v>185</v>
          </cell>
        </row>
        <row r="39">
          <cell r="H39" t="str">
            <v>Vessels using pots and/or traps 10-12 m*</v>
          </cell>
          <cell r="L39">
            <v>37</v>
          </cell>
        </row>
        <row r="40">
          <cell r="H40" t="str">
            <v>Vessels using pots and/or traps 0-8 m*</v>
          </cell>
          <cell r="L40">
            <v>138</v>
          </cell>
        </row>
        <row r="41">
          <cell r="H41" t="str">
            <v>Vessels using pots and/or traps 8-12 m*</v>
          </cell>
          <cell r="L41">
            <v>12</v>
          </cell>
        </row>
      </sheetData>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Niklas Larson" id="{D4489EA6-0CC6-4D78-9D7F-001D1F28D27E}" userId="S::niklas.larson@slu.se::d24a1e03-aaee-484a-aa21-877b193f9fce"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3" dT="2023-04-24T07:46:35.71" personId="{D4489EA6-0CC6-4D78-9D7F-001D1F28D27E}" id="{82AE9EF8-EDC3-4C05-8293-7D34CAD95701}">
    <text>Ser att den Finska BIAS är tom, gissar att det är någon på kustlab som fyller i den.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ices.dk/sites/pub/Publication%20Reports/ICES%20Survey%20Protocols%20(SISP)/SISP%208%20-%20Manual%20of%20International%20Baltic%20Acoustic%20Surveys%20(IBAS).pdf" TargetMode="External"/><Relationship Id="rId13" Type="http://schemas.openxmlformats.org/officeDocument/2006/relationships/hyperlink" Target="https://www.ices.dk/sites/pub/Publication%20Reports/ICES%20Survey%20Protocols%20(SISP)/SISP%207%20-%20Manual%20for%20the%20Baltic%20International%20Trawl%20Surveys%20(BITS).pdf" TargetMode="External"/><Relationship Id="rId18" Type="http://schemas.openxmlformats.org/officeDocument/2006/relationships/hyperlink" Target="https://www.ices.dk/sites/pub/Publication%20Reports/ICES%20Survey%20Protocols%20(SISP)/SISP%2010%20%E2%80%93%20Revision%2011_Manual%20for%20the%20North%20Sea%20International%20Bottom%20Trawl%20Surveys.pdf" TargetMode="External"/><Relationship Id="rId26" Type="http://schemas.microsoft.com/office/2017/10/relationships/threadedComment" Target="../threadedComments/threadedComment1.xml"/><Relationship Id="rId3" Type="http://schemas.openxmlformats.org/officeDocument/2006/relationships/hyperlink" Target="https://www.ices.dk/community/groups/Pages/WGML.aspxhttps:/www.ices.dk/sites/pub/Publication%20Reports/Expert%20Group%20Report/HAPISG/2021/Working%20Group%20on%20Marine%20Litter%20(WGML).pdf" TargetMode="External"/><Relationship Id="rId21" Type="http://schemas.openxmlformats.org/officeDocument/2006/relationships/hyperlink" Target="https://www.ices.dk/sites/pub/Publication%20Reports/ICES%20Survey%20Protocols%20(SISP)/SISP%2010%20%E2%80%93%20Revision%2011_Manual%20for%20the%20North%20Sea%20International%20Bottom%20Trawl%20Surveys.pdf" TargetMode="External"/><Relationship Id="rId7" Type="http://schemas.openxmlformats.org/officeDocument/2006/relationships/hyperlink" Target="https://www.ices.dk/sites/pub/Publication%20Reports/ICES%20Survey%20Protocols%20(SISP)/SISP%208%20-%20Manual%20of%20International%20Baltic%20Acoustic%20Surveys%20(IBAS).pdf" TargetMode="External"/><Relationship Id="rId12" Type="http://schemas.openxmlformats.org/officeDocument/2006/relationships/hyperlink" Target="http://www.ices.dk/sites/pub/Publication%20Reports/ICES%20Survey%20Protocols%20(SISP)/SISP%209%20Manual%20for%20International%20Pelagic%20Surveys%20(IPS).pdf" TargetMode="External"/><Relationship Id="rId17" Type="http://schemas.openxmlformats.org/officeDocument/2006/relationships/hyperlink" Target="https://www.ices.dk/sites/pub/Publication%20Reports/ICES%20Survey%20Protocols%20(SISP)/SISP%2010%20%E2%80%93%20Revision%2011_Manual%20for%20the%20North%20Sea%20International%20Bottom%20Trawl%20Surveys.pdf" TargetMode="External"/><Relationship Id="rId25" Type="http://schemas.openxmlformats.org/officeDocument/2006/relationships/comments" Target="../comments1.xml"/><Relationship Id="rId2" Type="http://schemas.openxmlformats.org/officeDocument/2006/relationships/hyperlink" Target="https://www.ices.dk/sites/pub/Publication%20Reports/ICES%20Survey%20Protocols%20(SISP)/SISP%207%20-%20Manual%20for%20the%20Baltic%20International%20Trawl%20Surveys%20(BITS).pdf" TargetMode="External"/><Relationship Id="rId16" Type="http://schemas.openxmlformats.org/officeDocument/2006/relationships/hyperlink" Target="https://www.ices.dk/sites/pub/Publication%20Reports/ICES%20Survey%20Protocols%20(SISP)/SISP%208%20-%20Manual%20of%20International%20Baltic%20Acoustic%20Surveys%20(IBAS).pdf" TargetMode="External"/><Relationship Id="rId20" Type="http://schemas.openxmlformats.org/officeDocument/2006/relationships/hyperlink" Target="https://www.ices.dk/data/data-portals/Pages/Eggs-and-larvae.aspx" TargetMode="External"/><Relationship Id="rId1" Type="http://schemas.openxmlformats.org/officeDocument/2006/relationships/hyperlink" Target="https://www.ices.dk/sites/pub/Publication%20Reports/ICES%20Survey%20Protocols%20(SISP)/SISP%207%20-%20Manual%20for%20the%20Baltic%20International%20Trawl%20Surveys%20(BITS).pdf" TargetMode="External"/><Relationship Id="rId6" Type="http://schemas.openxmlformats.org/officeDocument/2006/relationships/hyperlink" Target="https://www.ices.dk/sites/pub/Publication%20Reports/ICES%20Survey%20Protocols%20(SISP)/SISP%208%20-%20Manual%20of%20International%20Baltic%20Acoustic%20Surveys%20(IBAS).pdf" TargetMode="External"/><Relationship Id="rId11" Type="http://schemas.openxmlformats.org/officeDocument/2006/relationships/hyperlink" Target="http://www.ices.dk/sites/pub/Publication%20Reports/ICES%20Survey%20Protocols%20(SISP)/SISP%209%20Manual%20for%20International%20Pelagic%20Surveys%20(IPS).pdf" TargetMode="External"/><Relationship Id="rId24" Type="http://schemas.openxmlformats.org/officeDocument/2006/relationships/vmlDrawing" Target="../drawings/vmlDrawing1.vml"/><Relationship Id="rId5" Type="http://schemas.openxmlformats.org/officeDocument/2006/relationships/hyperlink" Target="https://www.ices.dk/sites/pub/Publication%20Reports/ICES%20Survey%20Protocols%20(SISP)/SISP%202%20MIK2.pdf" TargetMode="External"/><Relationship Id="rId15" Type="http://schemas.openxmlformats.org/officeDocument/2006/relationships/hyperlink" Target="https://www.ices.dk/sites/pub/Publication%20Reports/ICES%20Survey%20Protocols%20(SISP)/SISP%208%20-%20Manual%20of%20International%20Baltic%20Acoustic%20Surveys%20(IBAS).pdf" TargetMode="External"/><Relationship Id="rId23" Type="http://schemas.openxmlformats.org/officeDocument/2006/relationships/printerSettings" Target="../printerSettings/printerSettings12.bin"/><Relationship Id="rId10" Type="http://schemas.openxmlformats.org/officeDocument/2006/relationships/hyperlink" Target="https://www.ices.dk/sites/pub/Publication%20Reports/ICES%20Survey%20Protocols%20(SISP)/SISP%207%20-%20Manual%20for%20the%20Baltic%20International%20Trawl%20Surveys%20(BITS).pdf" TargetMode="External"/><Relationship Id="rId19" Type="http://schemas.openxmlformats.org/officeDocument/2006/relationships/hyperlink" Target="https://www.ices.dk/sites/pub/Publication%20Reports/ICES%20Survey%20Protocols%20(SISP)/SISP%207%20-%20Manual%20for%20the%20Baltic%20International%20Trawl%20Surveys%20(BITS).pdf" TargetMode="External"/><Relationship Id="rId4" Type="http://schemas.openxmlformats.org/officeDocument/2006/relationships/hyperlink" Target="https://www.ices.dk/sites/pub/Publication%20Reports/ICES%20Survey%20Protocols%20(SISP)/SISP%2010%20%E2%80%93%20Revision%2011_Manual%20for%20the%20North%20Sea%20International%20Bottom%20Trawl%20Surveys.pdf" TargetMode="External"/><Relationship Id="rId9" Type="http://schemas.openxmlformats.org/officeDocument/2006/relationships/hyperlink" Target="https://www.ices.dk/sites/pub/Publication%20Reports/ICES%20Survey%20Protocols%20(SISP)/SISP%208%20-%20Manual%20of%20International%20Baltic%20Acoustic%20Surveys%20(IBAS).pdf" TargetMode="External"/><Relationship Id="rId14" Type="http://schemas.openxmlformats.org/officeDocument/2006/relationships/hyperlink" Target="https://www.ices.dk/sites/pub/Publication%20Reports/ICES%20Survey%20Protocols%20(SISP)/SISP%207%20-%20Manual%20for%20the%20Baltic%20International%20Trawl%20Surveys%20(BITS).pdf" TargetMode="External"/><Relationship Id="rId22" Type="http://schemas.openxmlformats.org/officeDocument/2006/relationships/hyperlink" Target="https://doi.org/10.17895/ices.pub.8014"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48"/>
  <sheetViews>
    <sheetView tabSelected="1" zoomScaleNormal="100" zoomScaleSheetLayoutView="100" workbookViewId="0">
      <selection activeCell="E8" sqref="E8"/>
    </sheetView>
  </sheetViews>
  <sheetFormatPr defaultColWidth="14.44140625" defaultRowHeight="15" customHeight="1" x14ac:dyDescent="0.25"/>
  <cols>
    <col min="1" max="1" width="20.88671875" customWidth="1"/>
    <col min="2" max="3" width="15.44140625" customWidth="1"/>
    <col min="4" max="4" width="63.44140625" customWidth="1"/>
    <col min="5" max="5" width="50.6640625" bestFit="1" customWidth="1"/>
    <col min="6" max="7" width="14.44140625" customWidth="1"/>
  </cols>
  <sheetData>
    <row r="1" spans="1:6" ht="15.75" customHeight="1" x14ac:dyDescent="0.5">
      <c r="A1" s="567" t="s">
        <v>0</v>
      </c>
      <c r="B1" s="567"/>
      <c r="C1" s="567"/>
      <c r="D1" s="567"/>
      <c r="E1" s="567"/>
      <c r="F1" s="39"/>
    </row>
    <row r="2" spans="1:6" ht="15.75" customHeight="1" x14ac:dyDescent="0.5">
      <c r="A2" s="567"/>
      <c r="B2" s="567"/>
      <c r="C2" s="567"/>
      <c r="D2" s="567"/>
      <c r="E2" s="567"/>
      <c r="F2" s="39"/>
    </row>
    <row r="3" spans="1:6" ht="55.5" customHeight="1" x14ac:dyDescent="0.5">
      <c r="A3" s="567"/>
      <c r="B3" s="567"/>
      <c r="C3" s="567"/>
      <c r="D3" s="567"/>
      <c r="E3" s="567"/>
      <c r="F3" s="39"/>
    </row>
    <row r="4" spans="1:6" ht="15.75" customHeight="1" x14ac:dyDescent="0.25">
      <c r="A4" s="9"/>
      <c r="B4" s="9"/>
      <c r="C4" s="9"/>
      <c r="D4" s="9"/>
      <c r="E4" s="9"/>
    </row>
    <row r="5" spans="1:6" ht="27" customHeight="1" x14ac:dyDescent="0.3">
      <c r="A5" s="9"/>
      <c r="B5" s="9"/>
      <c r="C5" s="9"/>
      <c r="D5" s="71"/>
      <c r="E5" s="71"/>
    </row>
    <row r="6" spans="1:6" ht="27" customHeight="1" x14ac:dyDescent="0.25">
      <c r="A6" s="9"/>
      <c r="B6" s="9"/>
      <c r="C6" s="9"/>
      <c r="D6" s="72" t="s">
        <v>1</v>
      </c>
      <c r="E6" s="72" t="s">
        <v>2</v>
      </c>
    </row>
    <row r="7" spans="1:6" ht="27" customHeight="1" x14ac:dyDescent="0.25">
      <c r="A7" s="9"/>
      <c r="B7" s="9"/>
      <c r="C7" s="9"/>
      <c r="D7" s="72" t="s">
        <v>3</v>
      </c>
      <c r="E7" s="72">
        <v>2022</v>
      </c>
    </row>
    <row r="8" spans="1:6" ht="27" customHeight="1" x14ac:dyDescent="0.25">
      <c r="A8" s="9"/>
      <c r="B8" s="9"/>
      <c r="C8" s="9"/>
      <c r="D8" s="72" t="s">
        <v>4</v>
      </c>
      <c r="E8" s="72" t="s">
        <v>2137</v>
      </c>
    </row>
    <row r="9" spans="1:6" ht="27" customHeight="1" x14ac:dyDescent="0.25">
      <c r="A9" s="9"/>
      <c r="B9" s="9"/>
      <c r="C9" s="9"/>
      <c r="D9" s="72" t="s">
        <v>5</v>
      </c>
      <c r="E9" s="72" t="s">
        <v>2136</v>
      </c>
    </row>
    <row r="10" spans="1:6" ht="15.75" customHeight="1" x14ac:dyDescent="0.25">
      <c r="A10" s="9"/>
      <c r="B10" s="9"/>
      <c r="C10" s="9"/>
      <c r="D10" s="9"/>
      <c r="E10" s="9"/>
    </row>
    <row r="11" spans="1:6" ht="15.75" customHeight="1" x14ac:dyDescent="0.25">
      <c r="A11" s="73" t="s">
        <v>6</v>
      </c>
      <c r="B11" s="9"/>
      <c r="C11" s="9"/>
      <c r="D11" s="9"/>
      <c r="E11" s="9"/>
    </row>
    <row r="12" spans="1:6" ht="15.75" customHeight="1" x14ac:dyDescent="0.25">
      <c r="A12" s="9"/>
      <c r="B12" s="9" t="s">
        <v>7</v>
      </c>
      <c r="C12" s="9"/>
      <c r="D12" s="9" t="s">
        <v>8</v>
      </c>
      <c r="E12" s="9"/>
    </row>
    <row r="13" spans="1:6" ht="15.75" customHeight="1" x14ac:dyDescent="0.25">
      <c r="A13" s="9" t="s">
        <v>9</v>
      </c>
      <c r="B13" s="10"/>
      <c r="C13" s="10"/>
      <c r="D13" s="10"/>
      <c r="E13" s="10" t="s">
        <v>10</v>
      </c>
      <c r="F13" s="1"/>
    </row>
    <row r="14" spans="1:6" ht="15.75" customHeight="1" x14ac:dyDescent="0.25">
      <c r="A14" s="95"/>
      <c r="B14" s="9"/>
      <c r="C14" s="74" t="s">
        <v>11</v>
      </c>
      <c r="D14" s="74" t="s">
        <v>12</v>
      </c>
      <c r="E14" s="75" t="s">
        <v>13</v>
      </c>
      <c r="F14" s="1"/>
    </row>
    <row r="15" spans="1:6" ht="15.75" customHeight="1" x14ac:dyDescent="0.25">
      <c r="A15" s="9"/>
      <c r="B15" s="9"/>
      <c r="C15" s="9" t="s">
        <v>14</v>
      </c>
      <c r="D15" s="9" t="s">
        <v>15</v>
      </c>
      <c r="E15" s="76" t="s">
        <v>16</v>
      </c>
      <c r="F15" s="1"/>
    </row>
    <row r="16" spans="1:6" ht="15.75" customHeight="1" x14ac:dyDescent="0.25">
      <c r="A16" s="9"/>
      <c r="B16" s="9"/>
      <c r="C16" s="9" t="s">
        <v>17</v>
      </c>
      <c r="D16" s="9" t="s">
        <v>18</v>
      </c>
      <c r="E16" s="76" t="s">
        <v>13</v>
      </c>
      <c r="F16" s="1"/>
    </row>
    <row r="17" spans="1:6" ht="15.75" customHeight="1" x14ac:dyDescent="0.25">
      <c r="A17" s="74"/>
      <c r="B17" s="74" t="s">
        <v>19</v>
      </c>
      <c r="C17" s="74"/>
      <c r="D17" s="74" t="s">
        <v>20</v>
      </c>
      <c r="E17" s="75" t="s">
        <v>13</v>
      </c>
      <c r="F17" s="1"/>
    </row>
    <row r="18" spans="1:6" ht="15.75" customHeight="1" x14ac:dyDescent="0.25">
      <c r="A18" s="9"/>
      <c r="B18" s="9" t="s">
        <v>21</v>
      </c>
      <c r="C18" s="9"/>
      <c r="D18" s="9" t="s">
        <v>22</v>
      </c>
      <c r="E18" s="76" t="s">
        <v>13</v>
      </c>
      <c r="F18" s="1"/>
    </row>
    <row r="19" spans="1:6" ht="15.75" customHeight="1" x14ac:dyDescent="0.25">
      <c r="A19" s="9"/>
      <c r="B19" s="9" t="s">
        <v>23</v>
      </c>
      <c r="C19" s="9"/>
      <c r="D19" s="9" t="s">
        <v>24</v>
      </c>
      <c r="E19" s="76" t="s">
        <v>13</v>
      </c>
      <c r="F19" s="1"/>
    </row>
    <row r="20" spans="1:6" ht="15.75" customHeight="1" x14ac:dyDescent="0.25">
      <c r="A20" s="9"/>
      <c r="B20" s="9" t="s">
        <v>25</v>
      </c>
      <c r="C20" s="77"/>
      <c r="D20" s="9" t="s">
        <v>26</v>
      </c>
      <c r="E20" s="76" t="s">
        <v>13</v>
      </c>
      <c r="F20" s="1"/>
    </row>
    <row r="21" spans="1:6" ht="15.75" customHeight="1" x14ac:dyDescent="0.25">
      <c r="A21" s="9"/>
      <c r="B21" s="9"/>
      <c r="C21" s="9"/>
      <c r="D21" s="9"/>
      <c r="E21" s="76"/>
      <c r="F21" s="1"/>
    </row>
    <row r="22" spans="1:6" ht="15.75" customHeight="1" x14ac:dyDescent="0.25">
      <c r="A22" s="10" t="s">
        <v>27</v>
      </c>
      <c r="B22" s="10"/>
      <c r="C22" s="10"/>
      <c r="D22" s="10"/>
      <c r="E22" s="76"/>
      <c r="F22" s="1"/>
    </row>
    <row r="23" spans="1:6" ht="15.75" customHeight="1" x14ac:dyDescent="0.3">
      <c r="A23" s="78"/>
      <c r="B23" s="74" t="s">
        <v>28</v>
      </c>
      <c r="C23" s="74" t="s">
        <v>29</v>
      </c>
      <c r="D23" s="74" t="s">
        <v>30</v>
      </c>
      <c r="E23" s="76" t="s">
        <v>13</v>
      </c>
      <c r="F23" s="1"/>
    </row>
    <row r="24" spans="1:6" ht="15.75" customHeight="1" x14ac:dyDescent="0.25">
      <c r="A24" s="9"/>
      <c r="B24" s="74" t="s">
        <v>31</v>
      </c>
      <c r="C24" s="74" t="s">
        <v>32</v>
      </c>
      <c r="D24" s="74" t="s">
        <v>33</v>
      </c>
      <c r="E24" s="76" t="s">
        <v>13</v>
      </c>
      <c r="F24" s="1"/>
    </row>
    <row r="25" spans="1:6" ht="15.75" customHeight="1" x14ac:dyDescent="0.25">
      <c r="A25" s="9"/>
      <c r="B25" s="74" t="s">
        <v>34</v>
      </c>
      <c r="C25" s="74" t="s">
        <v>35</v>
      </c>
      <c r="D25" s="74" t="s">
        <v>36</v>
      </c>
      <c r="E25" s="76" t="s">
        <v>13</v>
      </c>
      <c r="F25" s="1"/>
    </row>
    <row r="26" spans="1:6" ht="15.75" customHeight="1" x14ac:dyDescent="0.25">
      <c r="A26" s="9"/>
      <c r="B26" s="74" t="s">
        <v>37</v>
      </c>
      <c r="C26" s="74" t="s">
        <v>38</v>
      </c>
      <c r="D26" s="74" t="s">
        <v>39</v>
      </c>
      <c r="E26" s="76" t="s">
        <v>13</v>
      </c>
      <c r="F26" s="1"/>
    </row>
    <row r="27" spans="1:6" s="4" customFormat="1" ht="15.75" customHeight="1" x14ac:dyDescent="0.25">
      <c r="A27" s="79"/>
      <c r="B27" s="80" t="s">
        <v>40</v>
      </c>
      <c r="C27" s="74" t="s">
        <v>41</v>
      </c>
      <c r="D27" s="80" t="s">
        <v>42</v>
      </c>
      <c r="E27" s="287" t="s">
        <v>13</v>
      </c>
      <c r="F27" s="7"/>
    </row>
    <row r="28" spans="1:6" s="4" customFormat="1" ht="15" customHeight="1" x14ac:dyDescent="0.25">
      <c r="A28" s="81"/>
      <c r="B28" s="80" t="s">
        <v>43</v>
      </c>
      <c r="C28" s="74" t="s">
        <v>44</v>
      </c>
      <c r="D28" s="80" t="s">
        <v>45</v>
      </c>
      <c r="E28" s="287" t="s">
        <v>13</v>
      </c>
      <c r="F28" s="6"/>
    </row>
    <row r="29" spans="1:6" ht="15.75" customHeight="1" x14ac:dyDescent="0.3">
      <c r="A29" s="9"/>
      <c r="B29" s="82"/>
      <c r="C29" s="82"/>
      <c r="D29" s="83"/>
      <c r="E29" s="76"/>
      <c r="F29" s="1"/>
    </row>
    <row r="30" spans="1:6" ht="15.75" customHeight="1" x14ac:dyDescent="0.25">
      <c r="A30" s="10" t="s">
        <v>46</v>
      </c>
      <c r="B30" s="10"/>
      <c r="C30" s="10"/>
      <c r="D30" s="10"/>
      <c r="E30" s="76"/>
      <c r="F30" s="1"/>
    </row>
    <row r="31" spans="1:6" ht="15.75" customHeight="1" x14ac:dyDescent="0.25">
      <c r="A31" s="74"/>
      <c r="B31" s="74" t="s">
        <v>47</v>
      </c>
      <c r="C31" s="74" t="s">
        <v>48</v>
      </c>
      <c r="D31" s="74" t="s">
        <v>49</v>
      </c>
      <c r="E31" s="76" t="s">
        <v>13</v>
      </c>
      <c r="F31" s="3"/>
    </row>
    <row r="32" spans="1:6" ht="15.75" customHeight="1" x14ac:dyDescent="0.25">
      <c r="A32" s="74"/>
      <c r="B32" s="74"/>
      <c r="C32" s="74" t="s">
        <v>50</v>
      </c>
      <c r="D32" s="74" t="s">
        <v>51</v>
      </c>
      <c r="E32" s="76" t="s">
        <v>13</v>
      </c>
      <c r="F32" s="3"/>
    </row>
    <row r="33" spans="1:6" ht="15.75" customHeight="1" x14ac:dyDescent="0.3">
      <c r="A33" s="74"/>
      <c r="B33" s="74"/>
      <c r="C33" s="74"/>
      <c r="D33" s="83"/>
      <c r="E33" s="288"/>
      <c r="F33" s="3"/>
    </row>
    <row r="34" spans="1:6" ht="15.75" customHeight="1" x14ac:dyDescent="0.25">
      <c r="A34" s="10" t="s">
        <v>52</v>
      </c>
      <c r="B34" s="10"/>
      <c r="C34" s="10"/>
      <c r="D34" s="10"/>
      <c r="E34" s="75"/>
      <c r="F34" s="1"/>
    </row>
    <row r="35" spans="1:6" ht="15.75" customHeight="1" x14ac:dyDescent="0.25">
      <c r="A35" s="74"/>
      <c r="B35" s="9" t="s">
        <v>53</v>
      </c>
      <c r="C35" s="9"/>
      <c r="D35" s="74" t="s">
        <v>54</v>
      </c>
      <c r="E35" s="76" t="s">
        <v>13</v>
      </c>
      <c r="F35" s="1"/>
    </row>
    <row r="36" spans="1:6" ht="15.75" customHeight="1" x14ac:dyDescent="0.25">
      <c r="A36" s="74"/>
      <c r="B36" s="9"/>
      <c r="C36" s="9" t="s">
        <v>55</v>
      </c>
      <c r="D36" s="74" t="s">
        <v>56</v>
      </c>
      <c r="E36" s="76" t="s">
        <v>13</v>
      </c>
      <c r="F36" s="1"/>
    </row>
    <row r="37" spans="1:6" ht="15.75" customHeight="1" x14ac:dyDescent="0.25">
      <c r="A37" s="74"/>
      <c r="B37" s="9"/>
      <c r="C37" s="9" t="s">
        <v>57</v>
      </c>
      <c r="D37" s="74" t="s">
        <v>58</v>
      </c>
      <c r="E37" s="76" t="s">
        <v>13</v>
      </c>
      <c r="F37" s="1"/>
    </row>
    <row r="38" spans="1:6" ht="15.75" customHeight="1" x14ac:dyDescent="0.3">
      <c r="A38" s="74"/>
      <c r="B38" s="9"/>
      <c r="C38" s="9"/>
      <c r="D38" s="83"/>
      <c r="E38" s="76"/>
      <c r="F38" s="1"/>
    </row>
    <row r="39" spans="1:6" ht="15.75" customHeight="1" x14ac:dyDescent="0.25">
      <c r="A39" s="10" t="s">
        <v>59</v>
      </c>
      <c r="B39" s="10"/>
      <c r="C39" s="10"/>
      <c r="D39" s="10"/>
      <c r="E39" s="288"/>
      <c r="F39" s="3"/>
    </row>
    <row r="40" spans="1:6" ht="15.75" customHeight="1" x14ac:dyDescent="0.25">
      <c r="A40" s="74"/>
      <c r="B40" s="9" t="s">
        <v>60</v>
      </c>
      <c r="C40" s="9"/>
      <c r="D40" s="9" t="s">
        <v>61</v>
      </c>
      <c r="E40" s="76" t="s">
        <v>13</v>
      </c>
      <c r="F40" s="3"/>
    </row>
    <row r="41" spans="1:6" ht="15.75" customHeight="1" x14ac:dyDescent="0.25">
      <c r="A41" s="9"/>
      <c r="B41" s="9" t="s">
        <v>62</v>
      </c>
      <c r="C41" s="9" t="s">
        <v>63</v>
      </c>
      <c r="D41" s="9" t="s">
        <v>64</v>
      </c>
      <c r="E41" s="76" t="s">
        <v>13</v>
      </c>
      <c r="F41" s="3"/>
    </row>
    <row r="42" spans="1:6" ht="15.75" customHeight="1" x14ac:dyDescent="0.25">
      <c r="A42" s="9"/>
      <c r="B42" s="9" t="s">
        <v>65</v>
      </c>
      <c r="C42" s="9" t="s">
        <v>66</v>
      </c>
      <c r="D42" s="9" t="s">
        <v>67</v>
      </c>
      <c r="E42" s="76" t="s">
        <v>13</v>
      </c>
      <c r="F42" s="1"/>
    </row>
    <row r="43" spans="1:6" ht="15.75" customHeight="1" x14ac:dyDescent="0.25">
      <c r="A43" s="9"/>
      <c r="B43" s="9" t="s">
        <v>68</v>
      </c>
      <c r="C43" s="9" t="s">
        <v>69</v>
      </c>
      <c r="D43" s="9" t="s">
        <v>70</v>
      </c>
      <c r="E43" s="76" t="s">
        <v>13</v>
      </c>
      <c r="F43" s="1"/>
    </row>
    <row r="44" spans="1:6" ht="15.75" customHeight="1" x14ac:dyDescent="0.25">
      <c r="A44" s="9"/>
      <c r="B44" s="9"/>
      <c r="C44" s="9"/>
      <c r="D44" s="9"/>
      <c r="E44" s="76"/>
      <c r="F44" s="1"/>
    </row>
    <row r="45" spans="1:6" ht="15.75" customHeight="1" x14ac:dyDescent="0.25">
      <c r="A45" s="94" t="s">
        <v>71</v>
      </c>
      <c r="B45" s="94"/>
      <c r="C45" s="94"/>
      <c r="D45" s="94"/>
      <c r="E45" s="76"/>
      <c r="F45" s="1"/>
    </row>
    <row r="46" spans="1:6" ht="15.75" customHeight="1" x14ac:dyDescent="0.25">
      <c r="A46" s="9"/>
      <c r="B46" s="9"/>
      <c r="C46" s="9" t="s">
        <v>72</v>
      </c>
      <c r="D46" s="9" t="s">
        <v>73</v>
      </c>
      <c r="E46" s="76" t="s">
        <v>13</v>
      </c>
      <c r="F46" s="2"/>
    </row>
    <row r="47" spans="1:6" ht="15.75" customHeight="1" x14ac:dyDescent="0.25">
      <c r="A47" s="9"/>
      <c r="B47" s="9"/>
      <c r="C47" s="9" t="s">
        <v>74</v>
      </c>
      <c r="D47" s="9" t="s">
        <v>75</v>
      </c>
      <c r="E47" s="76" t="s">
        <v>13</v>
      </c>
      <c r="F47" s="2"/>
    </row>
    <row r="48" spans="1:6" ht="15.75" customHeight="1" x14ac:dyDescent="0.25">
      <c r="A48" s="9"/>
      <c r="B48" s="9"/>
      <c r="C48" s="9"/>
      <c r="D48" s="9"/>
      <c r="E48" s="9"/>
      <c r="F48" s="1"/>
    </row>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X23"/>
  <sheetViews>
    <sheetView zoomScale="80" zoomScaleNormal="80" zoomScaleSheetLayoutView="100" workbookViewId="0">
      <pane xSplit="5" ySplit="4" topLeftCell="S25" activePane="bottomRight" state="frozen"/>
      <selection pane="topRight"/>
      <selection pane="bottomLeft"/>
      <selection pane="bottomRight" activeCell="X10" sqref="X10"/>
    </sheetView>
  </sheetViews>
  <sheetFormatPr defaultColWidth="14.44140625" defaultRowHeight="13.2" x14ac:dyDescent="0.25"/>
  <cols>
    <col min="1" max="1" width="11.44140625" style="323" customWidth="1"/>
    <col min="2" max="2" width="12.5546875" style="323" customWidth="1"/>
    <col min="3" max="5" width="15.5546875" style="323" customWidth="1"/>
    <col min="6" max="6" width="21" style="323" customWidth="1"/>
    <col min="7" max="7" width="15.109375" style="323" customWidth="1"/>
    <col min="8" max="8" width="26.44140625" style="323" customWidth="1"/>
    <col min="9" max="9" width="25.88671875" style="323" customWidth="1"/>
    <col min="10" max="10" width="7.88671875" style="323" customWidth="1"/>
    <col min="11" max="17" width="26.44140625" style="323" customWidth="1"/>
    <col min="18" max="18" width="17.44140625" style="323" customWidth="1"/>
    <col min="19" max="19" width="26.44140625" style="323" customWidth="1"/>
    <col min="20" max="20" width="17.44140625" style="323" customWidth="1"/>
    <col min="21" max="21" width="14.44140625" style="323" customWidth="1"/>
    <col min="22" max="22" width="14.88671875" style="323" customWidth="1"/>
    <col min="23" max="23" width="14.44140625" style="323" customWidth="1"/>
    <col min="24" max="24" width="67.5546875" style="323" customWidth="1"/>
    <col min="25" max="16384" width="14.44140625" style="323"/>
  </cols>
  <sheetData>
    <row r="1" spans="1:24" x14ac:dyDescent="0.25">
      <c r="A1" s="331" t="s">
        <v>1565</v>
      </c>
      <c r="B1" s="332"/>
    </row>
    <row r="2" spans="1:24" ht="52.8" x14ac:dyDescent="0.25">
      <c r="A2" s="324" t="s">
        <v>91</v>
      </c>
      <c r="B2" s="324" t="s">
        <v>860</v>
      </c>
      <c r="C2" s="324" t="s">
        <v>857</v>
      </c>
      <c r="D2" s="324" t="s">
        <v>146</v>
      </c>
      <c r="E2" s="324" t="s">
        <v>1092</v>
      </c>
      <c r="F2" s="334" t="s">
        <v>1566</v>
      </c>
      <c r="G2" s="324" t="s">
        <v>1430</v>
      </c>
      <c r="H2" s="324" t="s">
        <v>446</v>
      </c>
      <c r="I2" s="324" t="s">
        <v>1431</v>
      </c>
      <c r="J2" s="324" t="s">
        <v>1567</v>
      </c>
      <c r="K2" s="324" t="s">
        <v>1568</v>
      </c>
      <c r="L2" s="324" t="s">
        <v>1569</v>
      </c>
      <c r="M2" s="324" t="s">
        <v>1570</v>
      </c>
      <c r="N2" s="334" t="s">
        <v>1571</v>
      </c>
      <c r="O2" s="324" t="s">
        <v>1355</v>
      </c>
      <c r="P2" s="324" t="s">
        <v>1356</v>
      </c>
      <c r="Q2" s="324" t="s">
        <v>1357</v>
      </c>
      <c r="R2" s="324" t="s">
        <v>407</v>
      </c>
      <c r="S2" s="324" t="s">
        <v>863</v>
      </c>
      <c r="T2" s="325" t="s">
        <v>1572</v>
      </c>
      <c r="U2" s="325" t="s">
        <v>1573</v>
      </c>
      <c r="V2" s="325" t="s">
        <v>1574</v>
      </c>
      <c r="W2" s="325" t="s">
        <v>1575</v>
      </c>
      <c r="X2" s="325" t="s">
        <v>1104</v>
      </c>
    </row>
    <row r="3" spans="1:24" ht="79.2" x14ac:dyDescent="0.25">
      <c r="A3" s="436" t="s">
        <v>866</v>
      </c>
      <c r="B3" s="437" t="s">
        <v>1576</v>
      </c>
      <c r="C3" s="438" t="s">
        <v>867</v>
      </c>
      <c r="D3" s="436" t="s">
        <v>868</v>
      </c>
      <c r="E3" s="437" t="s">
        <v>1576</v>
      </c>
      <c r="F3" s="437" t="s">
        <v>1576</v>
      </c>
      <c r="G3" s="437" t="s">
        <v>1576</v>
      </c>
      <c r="H3" s="437" t="s">
        <v>1577</v>
      </c>
      <c r="I3" s="437" t="s">
        <v>1576</v>
      </c>
      <c r="J3" s="437" t="s">
        <v>1576</v>
      </c>
      <c r="K3" s="437" t="s">
        <v>1576</v>
      </c>
      <c r="L3" s="437" t="s">
        <v>1576</v>
      </c>
      <c r="M3" s="437" t="s">
        <v>1576</v>
      </c>
      <c r="N3" s="437" t="s">
        <v>1576</v>
      </c>
      <c r="O3" s="436" t="s">
        <v>1367</v>
      </c>
      <c r="P3" s="436" t="s">
        <v>1368</v>
      </c>
      <c r="Q3" s="436" t="s">
        <v>1576</v>
      </c>
      <c r="R3" s="437" t="s">
        <v>1444</v>
      </c>
      <c r="S3" s="437" t="s">
        <v>1576</v>
      </c>
      <c r="T3" s="439" t="s">
        <v>1578</v>
      </c>
      <c r="U3" s="439" t="s">
        <v>1578</v>
      </c>
      <c r="V3" s="439" t="s">
        <v>1578</v>
      </c>
      <c r="W3" s="439" t="s">
        <v>1578</v>
      </c>
      <c r="X3" s="439" t="s">
        <v>1578</v>
      </c>
    </row>
    <row r="4" spans="1:24" ht="36" customHeight="1" x14ac:dyDescent="0.25">
      <c r="A4" s="489" t="s">
        <v>144</v>
      </c>
      <c r="B4" s="489">
        <v>2022</v>
      </c>
      <c r="C4" s="489" t="s">
        <v>658</v>
      </c>
      <c r="D4" s="489" t="s">
        <v>148</v>
      </c>
      <c r="E4" s="490" t="s">
        <v>1131</v>
      </c>
      <c r="F4" s="489" t="s">
        <v>1579</v>
      </c>
      <c r="G4" s="489" t="s">
        <v>13</v>
      </c>
      <c r="H4" s="489" t="s">
        <v>452</v>
      </c>
      <c r="I4" s="489"/>
      <c r="J4" s="489" t="s">
        <v>16</v>
      </c>
      <c r="K4" s="489" t="s">
        <v>13</v>
      </c>
      <c r="L4" s="489" t="s">
        <v>13</v>
      </c>
      <c r="M4" s="489" t="s">
        <v>13</v>
      </c>
      <c r="N4" s="489" t="s">
        <v>16</v>
      </c>
      <c r="O4" s="489" t="s">
        <v>497</v>
      </c>
      <c r="P4" s="489" t="s">
        <v>192</v>
      </c>
      <c r="Q4" s="489" t="s">
        <v>1423</v>
      </c>
      <c r="R4" s="489" t="s">
        <v>412</v>
      </c>
      <c r="S4" s="489"/>
      <c r="T4" s="329" t="s">
        <v>13</v>
      </c>
      <c r="U4" s="329" t="s">
        <v>13</v>
      </c>
      <c r="V4" s="329" t="s">
        <v>16</v>
      </c>
      <c r="W4" s="329" t="s">
        <v>16</v>
      </c>
      <c r="X4" s="329" t="s">
        <v>1580</v>
      </c>
    </row>
    <row r="5" spans="1:24" ht="60" customHeight="1" x14ac:dyDescent="0.25">
      <c r="A5" s="491" t="s">
        <v>144</v>
      </c>
      <c r="B5" s="491">
        <v>2022</v>
      </c>
      <c r="C5" s="491" t="s">
        <v>658</v>
      </c>
      <c r="D5" s="491" t="s">
        <v>148</v>
      </c>
      <c r="E5" s="492" t="s">
        <v>1131</v>
      </c>
      <c r="F5" s="491" t="s">
        <v>1579</v>
      </c>
      <c r="G5" s="491" t="s">
        <v>13</v>
      </c>
      <c r="H5" s="491" t="s">
        <v>452</v>
      </c>
      <c r="I5" s="491"/>
      <c r="J5" s="491" t="s">
        <v>16</v>
      </c>
      <c r="K5" s="491" t="s">
        <v>13</v>
      </c>
      <c r="L5" s="491" t="s">
        <v>13</v>
      </c>
      <c r="M5" s="491" t="s">
        <v>13</v>
      </c>
      <c r="N5" s="491" t="s">
        <v>16</v>
      </c>
      <c r="O5" s="491" t="s">
        <v>497</v>
      </c>
      <c r="P5" s="491" t="s">
        <v>194</v>
      </c>
      <c r="Q5" s="491" t="s">
        <v>921</v>
      </c>
      <c r="R5" s="491" t="s">
        <v>412</v>
      </c>
      <c r="S5" s="491"/>
      <c r="T5" s="329" t="s">
        <v>13</v>
      </c>
      <c r="U5" s="329" t="s">
        <v>13</v>
      </c>
      <c r="V5" s="329" t="s">
        <v>16</v>
      </c>
      <c r="W5" s="329" t="s">
        <v>16</v>
      </c>
      <c r="X5" s="329" t="s">
        <v>1581</v>
      </c>
    </row>
    <row r="6" spans="1:24" ht="39.6" x14ac:dyDescent="0.25">
      <c r="A6" s="491" t="s">
        <v>144</v>
      </c>
      <c r="B6" s="491">
        <v>2022</v>
      </c>
      <c r="C6" s="491" t="s">
        <v>658</v>
      </c>
      <c r="D6" s="491" t="s">
        <v>148</v>
      </c>
      <c r="E6" s="492" t="s">
        <v>1111</v>
      </c>
      <c r="F6" s="491" t="s">
        <v>1579</v>
      </c>
      <c r="G6" s="491" t="s">
        <v>13</v>
      </c>
      <c r="H6" s="491" t="s">
        <v>1582</v>
      </c>
      <c r="I6" s="491" t="s">
        <v>1583</v>
      </c>
      <c r="J6" s="491" t="s">
        <v>16</v>
      </c>
      <c r="K6" s="491" t="s">
        <v>16</v>
      </c>
      <c r="L6" s="491" t="s">
        <v>16</v>
      </c>
      <c r="M6" s="491" t="s">
        <v>1584</v>
      </c>
      <c r="N6" s="491"/>
      <c r="O6" s="491" t="s">
        <v>184</v>
      </c>
      <c r="P6" s="491" t="s">
        <v>184</v>
      </c>
      <c r="Q6" s="491" t="s">
        <v>184</v>
      </c>
      <c r="R6" s="491" t="s">
        <v>184</v>
      </c>
      <c r="S6" s="491"/>
      <c r="T6" s="566" t="s">
        <v>184</v>
      </c>
      <c r="U6" s="566" t="s">
        <v>184</v>
      </c>
      <c r="V6" s="566" t="s">
        <v>184</v>
      </c>
      <c r="W6" s="566" t="s">
        <v>184</v>
      </c>
      <c r="X6" s="566" t="s">
        <v>2129</v>
      </c>
    </row>
    <row r="7" spans="1:24" ht="39.6" x14ac:dyDescent="0.25">
      <c r="A7" s="491" t="s">
        <v>144</v>
      </c>
      <c r="B7" s="491">
        <v>2022</v>
      </c>
      <c r="C7" s="491" t="s">
        <v>659</v>
      </c>
      <c r="D7" s="491" t="s">
        <v>148</v>
      </c>
      <c r="E7" s="492" t="s">
        <v>1111</v>
      </c>
      <c r="F7" s="491" t="s">
        <v>1585</v>
      </c>
      <c r="G7" s="491" t="s">
        <v>13</v>
      </c>
      <c r="H7" s="491" t="s">
        <v>1582</v>
      </c>
      <c r="I7" s="491" t="s">
        <v>1583</v>
      </c>
      <c r="J7" s="491" t="s">
        <v>16</v>
      </c>
      <c r="K7" s="491" t="s">
        <v>16</v>
      </c>
      <c r="L7" s="491" t="s">
        <v>16</v>
      </c>
      <c r="M7" s="491" t="s">
        <v>1584</v>
      </c>
      <c r="N7" s="491"/>
      <c r="O7" s="491" t="s">
        <v>184</v>
      </c>
      <c r="P7" s="491" t="s">
        <v>184</v>
      </c>
      <c r="Q7" s="491" t="s">
        <v>184</v>
      </c>
      <c r="R7" s="491" t="s">
        <v>184</v>
      </c>
      <c r="S7" s="491"/>
      <c r="T7" s="566" t="s">
        <v>184</v>
      </c>
      <c r="U7" s="566" t="s">
        <v>184</v>
      </c>
      <c r="V7" s="566" t="s">
        <v>184</v>
      </c>
      <c r="W7" s="566" t="s">
        <v>184</v>
      </c>
      <c r="X7" s="566" t="s">
        <v>2129</v>
      </c>
    </row>
    <row r="8" spans="1:24" ht="39.6" x14ac:dyDescent="0.25">
      <c r="A8" s="491" t="s">
        <v>144</v>
      </c>
      <c r="B8" s="491">
        <v>2022</v>
      </c>
      <c r="C8" s="491" t="s">
        <v>659</v>
      </c>
      <c r="D8" s="491" t="s">
        <v>148</v>
      </c>
      <c r="E8" s="492" t="s">
        <v>1160</v>
      </c>
      <c r="F8" s="491" t="s">
        <v>1585</v>
      </c>
      <c r="G8" s="491" t="s">
        <v>13</v>
      </c>
      <c r="H8" s="491" t="s">
        <v>1582</v>
      </c>
      <c r="I8" s="491" t="s">
        <v>1583</v>
      </c>
      <c r="J8" s="491" t="s">
        <v>16</v>
      </c>
      <c r="K8" s="491" t="s">
        <v>16</v>
      </c>
      <c r="L8" s="491" t="s">
        <v>16</v>
      </c>
      <c r="M8" s="491" t="s">
        <v>1584</v>
      </c>
      <c r="N8" s="491"/>
      <c r="O8" s="491" t="s">
        <v>184</v>
      </c>
      <c r="P8" s="491" t="s">
        <v>184</v>
      </c>
      <c r="Q8" s="491" t="s">
        <v>184</v>
      </c>
      <c r="R8" s="491" t="s">
        <v>184</v>
      </c>
      <c r="S8" s="491"/>
      <c r="T8" s="566" t="s">
        <v>184</v>
      </c>
      <c r="U8" s="566" t="s">
        <v>184</v>
      </c>
      <c r="V8" s="566" t="s">
        <v>184</v>
      </c>
      <c r="W8" s="566" t="s">
        <v>184</v>
      </c>
      <c r="X8" s="566" t="s">
        <v>2130</v>
      </c>
    </row>
    <row r="9" spans="1:24" ht="39.6" x14ac:dyDescent="0.25">
      <c r="A9" s="491" t="s">
        <v>144</v>
      </c>
      <c r="B9" s="491">
        <v>2022</v>
      </c>
      <c r="C9" s="491" t="s">
        <v>659</v>
      </c>
      <c r="D9" s="491" t="s">
        <v>148</v>
      </c>
      <c r="E9" s="492" t="s">
        <v>1210</v>
      </c>
      <c r="F9" s="491" t="s">
        <v>1585</v>
      </c>
      <c r="G9" s="491" t="s">
        <v>13</v>
      </c>
      <c r="H9" s="491" t="s">
        <v>1582</v>
      </c>
      <c r="I9" s="491" t="s">
        <v>1583</v>
      </c>
      <c r="J9" s="491" t="s">
        <v>16</v>
      </c>
      <c r="K9" s="491" t="s">
        <v>16</v>
      </c>
      <c r="L9" s="491" t="s">
        <v>16</v>
      </c>
      <c r="M9" s="491" t="s">
        <v>1584</v>
      </c>
      <c r="N9" s="491"/>
      <c r="O9" s="491" t="s">
        <v>184</v>
      </c>
      <c r="P9" s="491" t="s">
        <v>184</v>
      </c>
      <c r="Q9" s="491" t="s">
        <v>184</v>
      </c>
      <c r="R9" s="491" t="s">
        <v>184</v>
      </c>
      <c r="S9" s="491"/>
      <c r="T9" s="566" t="s">
        <v>184</v>
      </c>
      <c r="U9" s="566" t="s">
        <v>184</v>
      </c>
      <c r="V9" s="566" t="s">
        <v>184</v>
      </c>
      <c r="W9" s="566" t="s">
        <v>184</v>
      </c>
      <c r="X9" s="566" t="s">
        <v>2131</v>
      </c>
    </row>
    <row r="10" spans="1:24" ht="39.6" x14ac:dyDescent="0.25">
      <c r="A10" s="491" t="s">
        <v>144</v>
      </c>
      <c r="B10" s="491">
        <v>2022</v>
      </c>
      <c r="C10" s="491" t="s">
        <v>659</v>
      </c>
      <c r="D10" s="491" t="s">
        <v>148</v>
      </c>
      <c r="E10" s="492" t="s">
        <v>1586</v>
      </c>
      <c r="F10" s="491" t="s">
        <v>1585</v>
      </c>
      <c r="G10" s="491" t="s">
        <v>13</v>
      </c>
      <c r="H10" s="491" t="s">
        <v>1582</v>
      </c>
      <c r="I10" s="491" t="s">
        <v>1583</v>
      </c>
      <c r="J10" s="491" t="s">
        <v>16</v>
      </c>
      <c r="K10" s="491" t="s">
        <v>16</v>
      </c>
      <c r="L10" s="491" t="s">
        <v>16</v>
      </c>
      <c r="M10" s="491" t="s">
        <v>1584</v>
      </c>
      <c r="N10" s="491"/>
      <c r="O10" s="491" t="s">
        <v>184</v>
      </c>
      <c r="P10" s="491" t="s">
        <v>184</v>
      </c>
      <c r="Q10" s="491" t="s">
        <v>184</v>
      </c>
      <c r="R10" s="491" t="s">
        <v>184</v>
      </c>
      <c r="S10" s="491"/>
      <c r="T10" s="566" t="s">
        <v>184</v>
      </c>
      <c r="U10" s="566" t="s">
        <v>184</v>
      </c>
      <c r="V10" s="566" t="s">
        <v>184</v>
      </c>
      <c r="W10" s="566" t="s">
        <v>184</v>
      </c>
      <c r="X10" s="566" t="s">
        <v>2132</v>
      </c>
    </row>
    <row r="11" spans="1:24" ht="39.6" x14ac:dyDescent="0.25">
      <c r="A11" s="491" t="s">
        <v>144</v>
      </c>
      <c r="B11" s="491">
        <v>2022</v>
      </c>
      <c r="C11" s="491" t="s">
        <v>659</v>
      </c>
      <c r="D11" s="491" t="s">
        <v>148</v>
      </c>
      <c r="E11" s="492" t="s">
        <v>1587</v>
      </c>
      <c r="F11" s="491" t="s">
        <v>1585</v>
      </c>
      <c r="G11" s="491" t="s">
        <v>13</v>
      </c>
      <c r="H11" s="491" t="s">
        <v>1582</v>
      </c>
      <c r="I11" s="491" t="s">
        <v>1583</v>
      </c>
      <c r="J11" s="491" t="s">
        <v>16</v>
      </c>
      <c r="K11" s="491" t="s">
        <v>16</v>
      </c>
      <c r="L11" s="491" t="s">
        <v>16</v>
      </c>
      <c r="M11" s="491" t="s">
        <v>1584</v>
      </c>
      <c r="N11" s="491"/>
      <c r="O11" s="491" t="s">
        <v>184</v>
      </c>
      <c r="P11" s="491" t="s">
        <v>184</v>
      </c>
      <c r="Q11" s="491" t="s">
        <v>184</v>
      </c>
      <c r="R11" s="491" t="s">
        <v>184</v>
      </c>
      <c r="S11" s="491"/>
      <c r="T11" s="566" t="s">
        <v>184</v>
      </c>
      <c r="U11" s="566" t="s">
        <v>184</v>
      </c>
      <c r="V11" s="566" t="s">
        <v>184</v>
      </c>
      <c r="W11" s="566" t="s">
        <v>184</v>
      </c>
      <c r="X11" s="566" t="s">
        <v>2133</v>
      </c>
    </row>
    <row r="12" spans="1:24" ht="39.6" x14ac:dyDescent="0.25">
      <c r="A12" s="491" t="s">
        <v>144</v>
      </c>
      <c r="B12" s="491">
        <v>2022</v>
      </c>
      <c r="C12" s="491" t="s">
        <v>659</v>
      </c>
      <c r="D12" s="491" t="s">
        <v>148</v>
      </c>
      <c r="E12" s="492" t="s">
        <v>1203</v>
      </c>
      <c r="F12" s="491" t="s">
        <v>1585</v>
      </c>
      <c r="G12" s="491" t="s">
        <v>13</v>
      </c>
      <c r="H12" s="491" t="s">
        <v>1582</v>
      </c>
      <c r="I12" s="491" t="s">
        <v>1583</v>
      </c>
      <c r="J12" s="491" t="s">
        <v>16</v>
      </c>
      <c r="K12" s="491" t="s">
        <v>16</v>
      </c>
      <c r="L12" s="491" t="s">
        <v>16</v>
      </c>
      <c r="M12" s="491" t="s">
        <v>1584</v>
      </c>
      <c r="N12" s="491"/>
      <c r="O12" s="491" t="s">
        <v>184</v>
      </c>
      <c r="P12" s="491" t="s">
        <v>184</v>
      </c>
      <c r="Q12" s="491" t="s">
        <v>184</v>
      </c>
      <c r="R12" s="491" t="s">
        <v>184</v>
      </c>
      <c r="S12" s="491"/>
      <c r="T12" s="566" t="s">
        <v>184</v>
      </c>
      <c r="U12" s="566" t="s">
        <v>184</v>
      </c>
      <c r="V12" s="566" t="s">
        <v>184</v>
      </c>
      <c r="W12" s="566" t="s">
        <v>184</v>
      </c>
      <c r="X12" s="566" t="s">
        <v>2134</v>
      </c>
    </row>
    <row r="13" spans="1:24" ht="132" x14ac:dyDescent="0.25">
      <c r="A13" s="491" t="s">
        <v>144</v>
      </c>
      <c r="B13" s="491">
        <v>2022</v>
      </c>
      <c r="C13" s="491" t="s">
        <v>659</v>
      </c>
      <c r="D13" s="491" t="s">
        <v>148</v>
      </c>
      <c r="E13" s="491" t="s">
        <v>1588</v>
      </c>
      <c r="F13" s="491" t="s">
        <v>1585</v>
      </c>
      <c r="G13" s="491" t="s">
        <v>13</v>
      </c>
      <c r="H13" s="491" t="s">
        <v>1582</v>
      </c>
      <c r="I13" s="491" t="s">
        <v>1583</v>
      </c>
      <c r="J13" s="491" t="s">
        <v>16</v>
      </c>
      <c r="K13" s="491" t="s">
        <v>16</v>
      </c>
      <c r="L13" s="491" t="s">
        <v>16</v>
      </c>
      <c r="M13" s="491" t="s">
        <v>1584</v>
      </c>
      <c r="N13" s="491"/>
      <c r="O13" s="491" t="s">
        <v>184</v>
      </c>
      <c r="P13" s="491" t="s">
        <v>184</v>
      </c>
      <c r="Q13" s="491" t="s">
        <v>184</v>
      </c>
      <c r="R13" s="491" t="s">
        <v>184</v>
      </c>
      <c r="S13" s="491" t="s">
        <v>1589</v>
      </c>
      <c r="T13" s="566" t="s">
        <v>184</v>
      </c>
      <c r="U13" s="566" t="s">
        <v>184</v>
      </c>
      <c r="V13" s="566" t="s">
        <v>184</v>
      </c>
      <c r="W13" s="566" t="s">
        <v>184</v>
      </c>
      <c r="X13" s="566" t="s">
        <v>1589</v>
      </c>
    </row>
    <row r="14" spans="1:24" ht="26.4" x14ac:dyDescent="0.25">
      <c r="A14" s="491" t="s">
        <v>144</v>
      </c>
      <c r="B14" s="491">
        <v>2022</v>
      </c>
      <c r="C14" s="491" t="s">
        <v>658</v>
      </c>
      <c r="D14" s="491" t="s">
        <v>148</v>
      </c>
      <c r="E14" s="492" t="s">
        <v>927</v>
      </c>
      <c r="F14" s="491" t="s">
        <v>1579</v>
      </c>
      <c r="G14" s="491" t="s">
        <v>13</v>
      </c>
      <c r="H14" s="491" t="s">
        <v>1582</v>
      </c>
      <c r="I14" s="491"/>
      <c r="J14" s="491" t="s">
        <v>16</v>
      </c>
      <c r="K14" s="491" t="s">
        <v>13</v>
      </c>
      <c r="L14" s="491" t="s">
        <v>13</v>
      </c>
      <c r="M14" s="491" t="s">
        <v>13</v>
      </c>
      <c r="N14" s="491" t="s">
        <v>16</v>
      </c>
      <c r="O14" s="491" t="s">
        <v>483</v>
      </c>
      <c r="P14" s="491" t="s">
        <v>194</v>
      </c>
      <c r="Q14" s="491" t="s">
        <v>1393</v>
      </c>
      <c r="R14" s="491" t="s">
        <v>1590</v>
      </c>
      <c r="S14" s="491"/>
      <c r="T14" s="329" t="s">
        <v>13</v>
      </c>
      <c r="U14" s="329" t="s">
        <v>13</v>
      </c>
      <c r="V14" s="329" t="s">
        <v>13</v>
      </c>
      <c r="W14" s="329" t="s">
        <v>16</v>
      </c>
      <c r="X14" s="329" t="s">
        <v>1591</v>
      </c>
    </row>
    <row r="15" spans="1:24" ht="52.8" x14ac:dyDescent="0.25">
      <c r="A15" s="491" t="s">
        <v>144</v>
      </c>
      <c r="B15" s="491">
        <v>2022</v>
      </c>
      <c r="C15" s="491" t="s">
        <v>658</v>
      </c>
      <c r="D15" s="491" t="s">
        <v>148</v>
      </c>
      <c r="E15" s="492" t="s">
        <v>927</v>
      </c>
      <c r="F15" s="491" t="s">
        <v>1579</v>
      </c>
      <c r="G15" s="491" t="s">
        <v>13</v>
      </c>
      <c r="H15" s="491" t="s">
        <v>1582</v>
      </c>
      <c r="I15" s="491"/>
      <c r="J15" s="491" t="s">
        <v>16</v>
      </c>
      <c r="K15" s="491" t="s">
        <v>13</v>
      </c>
      <c r="L15" s="491" t="s">
        <v>13</v>
      </c>
      <c r="M15" s="491" t="s">
        <v>1584</v>
      </c>
      <c r="N15" s="491"/>
      <c r="O15" s="491" t="s">
        <v>1592</v>
      </c>
      <c r="P15" s="491" t="s">
        <v>194</v>
      </c>
      <c r="Q15" s="491" t="s">
        <v>1593</v>
      </c>
      <c r="R15" s="491" t="s">
        <v>419</v>
      </c>
      <c r="S15" s="491" t="s">
        <v>1594</v>
      </c>
      <c r="T15" s="329" t="s">
        <v>16</v>
      </c>
      <c r="U15" s="329" t="s">
        <v>16</v>
      </c>
      <c r="V15" s="329" t="s">
        <v>16</v>
      </c>
      <c r="W15" s="329" t="s">
        <v>16</v>
      </c>
      <c r="X15" s="565" t="s">
        <v>1595</v>
      </c>
    </row>
    <row r="16" spans="1:24" ht="79.2" x14ac:dyDescent="0.25">
      <c r="A16" s="491" t="s">
        <v>144</v>
      </c>
      <c r="B16" s="491">
        <v>2022</v>
      </c>
      <c r="C16" s="491" t="s">
        <v>658</v>
      </c>
      <c r="D16" s="491" t="s">
        <v>148</v>
      </c>
      <c r="E16" s="492" t="s">
        <v>927</v>
      </c>
      <c r="F16" s="491" t="s">
        <v>1579</v>
      </c>
      <c r="G16" s="491" t="s">
        <v>13</v>
      </c>
      <c r="H16" s="491" t="s">
        <v>1582</v>
      </c>
      <c r="I16" s="491"/>
      <c r="J16" s="491" t="s">
        <v>16</v>
      </c>
      <c r="K16" s="491" t="s">
        <v>13</v>
      </c>
      <c r="L16" s="491" t="s">
        <v>16</v>
      </c>
      <c r="M16" s="491" t="s">
        <v>1584</v>
      </c>
      <c r="N16" s="491"/>
      <c r="O16" s="491" t="s">
        <v>497</v>
      </c>
      <c r="P16" s="491" t="s">
        <v>192</v>
      </c>
      <c r="Q16" s="491" t="s">
        <v>1596</v>
      </c>
      <c r="R16" s="491" t="s">
        <v>1597</v>
      </c>
      <c r="S16" s="491"/>
      <c r="T16" s="329" t="s">
        <v>13</v>
      </c>
      <c r="U16" s="329" t="s">
        <v>13</v>
      </c>
      <c r="V16" s="329" t="s">
        <v>16</v>
      </c>
      <c r="W16" s="329" t="s">
        <v>13</v>
      </c>
      <c r="X16" s="329" t="s">
        <v>1598</v>
      </c>
    </row>
    <row r="17" spans="1:24" ht="79.2" x14ac:dyDescent="0.25">
      <c r="A17" s="491" t="s">
        <v>144</v>
      </c>
      <c r="B17" s="491">
        <v>2022</v>
      </c>
      <c r="C17" s="491" t="s">
        <v>658</v>
      </c>
      <c r="D17" s="491" t="s">
        <v>148</v>
      </c>
      <c r="E17" s="492" t="s">
        <v>1131</v>
      </c>
      <c r="F17" s="491" t="s">
        <v>1579</v>
      </c>
      <c r="G17" s="491" t="s">
        <v>13</v>
      </c>
      <c r="H17" s="491" t="s">
        <v>452</v>
      </c>
      <c r="I17" s="491"/>
      <c r="J17" s="491" t="s">
        <v>16</v>
      </c>
      <c r="K17" s="491" t="s">
        <v>13</v>
      </c>
      <c r="L17" s="491" t="s">
        <v>16</v>
      </c>
      <c r="M17" s="491" t="s">
        <v>1584</v>
      </c>
      <c r="N17" s="491"/>
      <c r="O17" s="491" t="s">
        <v>497</v>
      </c>
      <c r="P17" s="491" t="s">
        <v>192</v>
      </c>
      <c r="Q17" s="491" t="s">
        <v>1596</v>
      </c>
      <c r="R17" s="491" t="s">
        <v>1597</v>
      </c>
      <c r="S17" s="491"/>
      <c r="T17" s="329" t="s">
        <v>13</v>
      </c>
      <c r="U17" s="329" t="s">
        <v>13</v>
      </c>
      <c r="V17" s="329" t="s">
        <v>16</v>
      </c>
      <c r="W17" s="329" t="s">
        <v>13</v>
      </c>
      <c r="X17" s="329" t="s">
        <v>1598</v>
      </c>
    </row>
    <row r="18" spans="1:24" ht="79.2" x14ac:dyDescent="0.25">
      <c r="A18" s="491" t="s">
        <v>144</v>
      </c>
      <c r="B18" s="491">
        <v>2022</v>
      </c>
      <c r="C18" s="491" t="s">
        <v>658</v>
      </c>
      <c r="D18" s="491" t="s">
        <v>148</v>
      </c>
      <c r="E18" s="492" t="s">
        <v>1134</v>
      </c>
      <c r="F18" s="491" t="s">
        <v>1579</v>
      </c>
      <c r="G18" s="491" t="s">
        <v>13</v>
      </c>
      <c r="H18" s="491" t="s">
        <v>452</v>
      </c>
      <c r="I18" s="491"/>
      <c r="J18" s="491" t="s">
        <v>16</v>
      </c>
      <c r="K18" s="491" t="s">
        <v>13</v>
      </c>
      <c r="L18" s="491" t="s">
        <v>16</v>
      </c>
      <c r="M18" s="491" t="s">
        <v>1584</v>
      </c>
      <c r="N18" s="491"/>
      <c r="O18" s="491" t="s">
        <v>497</v>
      </c>
      <c r="P18" s="491" t="s">
        <v>192</v>
      </c>
      <c r="Q18" s="491" t="s">
        <v>1596</v>
      </c>
      <c r="R18" s="491" t="s">
        <v>1597</v>
      </c>
      <c r="S18" s="491"/>
      <c r="T18" s="329" t="s">
        <v>13</v>
      </c>
      <c r="U18" s="329" t="s">
        <v>13</v>
      </c>
      <c r="V18" s="329" t="s">
        <v>16</v>
      </c>
      <c r="W18" s="329" t="s">
        <v>13</v>
      </c>
      <c r="X18" s="329" t="s">
        <v>1598</v>
      </c>
    </row>
    <row r="19" spans="1:24" ht="79.2" x14ac:dyDescent="0.25">
      <c r="A19" s="491" t="s">
        <v>144</v>
      </c>
      <c r="B19" s="491">
        <v>2022</v>
      </c>
      <c r="C19" s="491" t="s">
        <v>659</v>
      </c>
      <c r="D19" s="491" t="s">
        <v>148</v>
      </c>
      <c r="E19" s="492" t="s">
        <v>1176</v>
      </c>
      <c r="F19" s="491" t="s">
        <v>1585</v>
      </c>
      <c r="G19" s="491" t="s">
        <v>13</v>
      </c>
      <c r="H19" s="491" t="s">
        <v>1582</v>
      </c>
      <c r="I19" s="491"/>
      <c r="J19" s="491" t="s">
        <v>16</v>
      </c>
      <c r="K19" s="491" t="s">
        <v>13</v>
      </c>
      <c r="L19" s="491" t="s">
        <v>16</v>
      </c>
      <c r="M19" s="491" t="s">
        <v>1584</v>
      </c>
      <c r="N19" s="491"/>
      <c r="O19" s="491" t="s">
        <v>497</v>
      </c>
      <c r="P19" s="491" t="s">
        <v>192</v>
      </c>
      <c r="Q19" s="491" t="s">
        <v>1596</v>
      </c>
      <c r="R19" s="491" t="s">
        <v>1597</v>
      </c>
      <c r="S19" s="491"/>
      <c r="T19" s="329" t="s">
        <v>13</v>
      </c>
      <c r="U19" s="329" t="s">
        <v>13</v>
      </c>
      <c r="V19" s="329" t="s">
        <v>16</v>
      </c>
      <c r="W19" s="329" t="s">
        <v>13</v>
      </c>
      <c r="X19" s="329" t="s">
        <v>1598</v>
      </c>
    </row>
    <row r="20" spans="1:24" ht="79.2" x14ac:dyDescent="0.25">
      <c r="A20" s="491" t="s">
        <v>144</v>
      </c>
      <c r="B20" s="491">
        <v>2022</v>
      </c>
      <c r="C20" s="491" t="s">
        <v>659</v>
      </c>
      <c r="D20" s="491" t="s">
        <v>148</v>
      </c>
      <c r="E20" s="492" t="s">
        <v>927</v>
      </c>
      <c r="F20" s="491" t="s">
        <v>1585</v>
      </c>
      <c r="G20" s="491" t="s">
        <v>13</v>
      </c>
      <c r="H20" s="491" t="s">
        <v>1582</v>
      </c>
      <c r="I20" s="491"/>
      <c r="J20" s="491" t="s">
        <v>16</v>
      </c>
      <c r="K20" s="491" t="s">
        <v>13</v>
      </c>
      <c r="L20" s="491" t="s">
        <v>16</v>
      </c>
      <c r="M20" s="491" t="s">
        <v>1584</v>
      </c>
      <c r="N20" s="491"/>
      <c r="O20" s="491" t="s">
        <v>497</v>
      </c>
      <c r="P20" s="491" t="s">
        <v>192</v>
      </c>
      <c r="Q20" s="491" t="s">
        <v>1596</v>
      </c>
      <c r="R20" s="491" t="s">
        <v>1597</v>
      </c>
      <c r="S20" s="491"/>
      <c r="T20" s="329" t="s">
        <v>13</v>
      </c>
      <c r="U20" s="329" t="s">
        <v>13</v>
      </c>
      <c r="V20" s="329" t="s">
        <v>16</v>
      </c>
      <c r="W20" s="329" t="s">
        <v>13</v>
      </c>
      <c r="X20" s="329" t="s">
        <v>1598</v>
      </c>
    </row>
    <row r="21" spans="1:24" ht="118.8" x14ac:dyDescent="0.25">
      <c r="A21" s="491" t="s">
        <v>144</v>
      </c>
      <c r="B21" s="491">
        <v>2022</v>
      </c>
      <c r="C21" s="491" t="s">
        <v>659</v>
      </c>
      <c r="D21" s="491" t="s">
        <v>148</v>
      </c>
      <c r="E21" s="492" t="s">
        <v>1320</v>
      </c>
      <c r="F21" s="491" t="s">
        <v>1585</v>
      </c>
      <c r="G21" s="491" t="s">
        <v>13</v>
      </c>
      <c r="H21" s="491" t="s">
        <v>1582</v>
      </c>
      <c r="I21" s="491"/>
      <c r="J21" s="491" t="s">
        <v>16</v>
      </c>
      <c r="K21" s="491" t="s">
        <v>13</v>
      </c>
      <c r="L21" s="491" t="s">
        <v>16</v>
      </c>
      <c r="M21" s="491" t="s">
        <v>1584</v>
      </c>
      <c r="N21" s="491"/>
      <c r="O21" s="491" t="s">
        <v>497</v>
      </c>
      <c r="P21" s="491" t="s">
        <v>192</v>
      </c>
      <c r="Q21" s="491" t="s">
        <v>1596</v>
      </c>
      <c r="R21" s="491" t="s">
        <v>1597</v>
      </c>
      <c r="S21" s="491"/>
      <c r="T21" s="329" t="s">
        <v>16</v>
      </c>
      <c r="U21" s="329" t="s">
        <v>16</v>
      </c>
      <c r="V21" s="329" t="s">
        <v>16</v>
      </c>
      <c r="W21" s="329" t="s">
        <v>13</v>
      </c>
      <c r="X21" s="329" t="s">
        <v>2135</v>
      </c>
    </row>
    <row r="22" spans="1:24" ht="79.2" x14ac:dyDescent="0.25">
      <c r="A22" s="491" t="s">
        <v>144</v>
      </c>
      <c r="B22" s="491">
        <v>2022</v>
      </c>
      <c r="C22" s="491" t="s">
        <v>659</v>
      </c>
      <c r="D22" s="491" t="s">
        <v>909</v>
      </c>
      <c r="E22" s="492" t="s">
        <v>1131</v>
      </c>
      <c r="F22" s="491" t="s">
        <v>1599</v>
      </c>
      <c r="G22" s="491" t="s">
        <v>13</v>
      </c>
      <c r="H22" s="491" t="s">
        <v>452</v>
      </c>
      <c r="I22" s="491"/>
      <c r="J22" s="491" t="s">
        <v>16</v>
      </c>
      <c r="K22" s="491" t="s">
        <v>13</v>
      </c>
      <c r="L22" s="491" t="s">
        <v>16</v>
      </c>
      <c r="M22" s="491" t="s">
        <v>1584</v>
      </c>
      <c r="N22" s="491"/>
      <c r="O22" s="491" t="s">
        <v>497</v>
      </c>
      <c r="P22" s="491" t="s">
        <v>192</v>
      </c>
      <c r="Q22" s="491" t="s">
        <v>1596</v>
      </c>
      <c r="R22" s="491" t="s">
        <v>1597</v>
      </c>
      <c r="S22" s="491"/>
      <c r="T22" s="329" t="s">
        <v>13</v>
      </c>
      <c r="U22" s="329" t="s">
        <v>13</v>
      </c>
      <c r="V22" s="329" t="s">
        <v>16</v>
      </c>
      <c r="W22" s="329" t="s">
        <v>13</v>
      </c>
      <c r="X22" s="329" t="s">
        <v>1598</v>
      </c>
    </row>
    <row r="23" spans="1:24" ht="79.2" x14ac:dyDescent="0.25">
      <c r="A23" s="491" t="s">
        <v>144</v>
      </c>
      <c r="B23" s="491">
        <v>2022</v>
      </c>
      <c r="C23" s="491" t="s">
        <v>659</v>
      </c>
      <c r="D23" s="491" t="s">
        <v>148</v>
      </c>
      <c r="E23" s="492" t="s">
        <v>1134</v>
      </c>
      <c r="F23" s="491" t="s">
        <v>1599</v>
      </c>
      <c r="G23" s="491" t="s">
        <v>13</v>
      </c>
      <c r="H23" s="491" t="s">
        <v>452</v>
      </c>
      <c r="I23" s="491"/>
      <c r="J23" s="491" t="s">
        <v>16</v>
      </c>
      <c r="K23" s="491" t="s">
        <v>13</v>
      </c>
      <c r="L23" s="491" t="s">
        <v>16</v>
      </c>
      <c r="M23" s="491" t="s">
        <v>1584</v>
      </c>
      <c r="N23" s="491"/>
      <c r="O23" s="491" t="s">
        <v>497</v>
      </c>
      <c r="P23" s="491" t="s">
        <v>192</v>
      </c>
      <c r="Q23" s="491" t="s">
        <v>1596</v>
      </c>
      <c r="R23" s="491" t="s">
        <v>1597</v>
      </c>
      <c r="S23" s="491"/>
      <c r="T23" s="329" t="s">
        <v>13</v>
      </c>
      <c r="U23" s="329" t="s">
        <v>13</v>
      </c>
      <c r="V23" s="329" t="s">
        <v>16</v>
      </c>
      <c r="W23" s="329" t="s">
        <v>13</v>
      </c>
      <c r="X23" s="329" t="s">
        <v>1598</v>
      </c>
    </row>
  </sheetData>
  <autoFilter ref="A2:X23" xr:uid="{00000000-0009-0000-0000-000009000000}">
    <sortState xmlns:xlrd2="http://schemas.microsoft.com/office/spreadsheetml/2017/richdata2" ref="A3:X23">
      <sortCondition ref="Q2:Q23"/>
    </sortState>
  </autoFilter>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N51"/>
  <sheetViews>
    <sheetView topLeftCell="V4" zoomScale="85" zoomScaleNormal="85" zoomScaleSheetLayoutView="100" workbookViewId="0">
      <selection activeCell="AA15" sqref="AA15"/>
    </sheetView>
  </sheetViews>
  <sheetFormatPr defaultColWidth="9.109375" defaultRowHeight="15" customHeight="1" x14ac:dyDescent="0.25"/>
  <cols>
    <col min="1" max="1" width="11.44140625" style="323" customWidth="1"/>
    <col min="2" max="5" width="11.5546875" style="323" customWidth="1"/>
    <col min="6" max="6" width="16.44140625" style="323" customWidth="1"/>
    <col min="7" max="7" width="21" style="323" customWidth="1"/>
    <col min="8" max="8" width="18.5546875" style="323" customWidth="1"/>
    <col min="9" max="9" width="42.5546875" style="323" customWidth="1"/>
    <col min="10" max="10" width="52.44140625" style="323" customWidth="1"/>
    <col min="11" max="11" width="14.44140625" style="323" customWidth="1"/>
    <col min="12" max="13" width="26.44140625" style="323" customWidth="1"/>
    <col min="14" max="15" width="20.109375" style="323" customWidth="1"/>
    <col min="16" max="16" width="17.44140625" style="323" customWidth="1"/>
    <col min="17" max="17" width="26.44140625" style="323" customWidth="1"/>
    <col min="18" max="18" width="26.44140625" style="358" customWidth="1"/>
    <col min="19" max="20" width="26.44140625" style="323" customWidth="1"/>
    <col min="21" max="21" width="26" style="323" customWidth="1"/>
    <col min="22" max="22" width="33.109375" style="323" customWidth="1"/>
    <col min="23" max="23" width="14.44140625" style="531" customWidth="1"/>
    <col min="24" max="24" width="14.44140625" style="531" bestFit="1" customWidth="1"/>
    <col min="25" max="25" width="13" style="531" bestFit="1" customWidth="1"/>
    <col min="26" max="26" width="9.109375" style="531" customWidth="1"/>
    <col min="27" max="27" width="13" style="532" bestFit="1" customWidth="1"/>
    <col min="28" max="28" width="9.109375" style="508" customWidth="1"/>
    <col min="29" max="29" width="9.109375" style="508"/>
    <col min="30" max="30" width="9.109375" style="508" customWidth="1"/>
    <col min="31" max="31" width="9.109375" style="508"/>
    <col min="32" max="32" width="19.44140625" style="526" customWidth="1"/>
    <col min="33" max="33" width="9.109375" style="508" customWidth="1"/>
    <col min="34" max="34" width="9.109375" style="508"/>
    <col min="35" max="35" width="191.44140625" style="359" customWidth="1"/>
    <col min="36" max="36" width="15" style="323" customWidth="1"/>
    <col min="37" max="16384" width="9.109375" style="323"/>
  </cols>
  <sheetData>
    <row r="1" spans="1:40" ht="13.2" x14ac:dyDescent="0.25">
      <c r="A1" s="331" t="s">
        <v>1600</v>
      </c>
      <c r="R1" s="323"/>
      <c r="W1" s="517"/>
      <c r="X1" s="517"/>
      <c r="Y1" s="517"/>
      <c r="Z1" s="517"/>
      <c r="AA1" s="517"/>
      <c r="AB1" s="516"/>
      <c r="AC1" s="516"/>
      <c r="AD1" s="516"/>
      <c r="AE1" s="516"/>
      <c r="AF1" s="516"/>
      <c r="AG1" s="516"/>
      <c r="AH1" s="516"/>
      <c r="AI1" s="516"/>
    </row>
    <row r="2" spans="1:40" ht="105.6" x14ac:dyDescent="0.25">
      <c r="A2" s="324" t="s">
        <v>91</v>
      </c>
      <c r="B2" s="333" t="s">
        <v>1091</v>
      </c>
      <c r="C2" s="333" t="s">
        <v>860</v>
      </c>
      <c r="D2" s="324" t="s">
        <v>857</v>
      </c>
      <c r="E2" s="324" t="s">
        <v>146</v>
      </c>
      <c r="F2" s="324" t="s">
        <v>1355</v>
      </c>
      <c r="G2" s="324" t="s">
        <v>1356</v>
      </c>
      <c r="H2" s="324" t="s">
        <v>397</v>
      </c>
      <c r="I2" s="324" t="s">
        <v>1357</v>
      </c>
      <c r="J2" s="333" t="s">
        <v>1601</v>
      </c>
      <c r="K2" s="324" t="s">
        <v>1602</v>
      </c>
      <c r="L2" s="333" t="s">
        <v>1603</v>
      </c>
      <c r="M2" s="324" t="s">
        <v>407</v>
      </c>
      <c r="N2" s="324" t="s">
        <v>1604</v>
      </c>
      <c r="O2" s="324" t="s">
        <v>1605</v>
      </c>
      <c r="P2" s="324" t="s">
        <v>211</v>
      </c>
      <c r="Q2" s="324" t="s">
        <v>1606</v>
      </c>
      <c r="R2" s="324" t="s">
        <v>1607</v>
      </c>
      <c r="S2" s="333" t="s">
        <v>1608</v>
      </c>
      <c r="T2" s="333" t="s">
        <v>1609</v>
      </c>
      <c r="U2" s="333" t="s">
        <v>1360</v>
      </c>
      <c r="V2" s="333" t="s">
        <v>863</v>
      </c>
      <c r="W2" s="520" t="s">
        <v>1610</v>
      </c>
      <c r="X2" s="521" t="s">
        <v>1611</v>
      </c>
      <c r="Y2" s="523" t="s">
        <v>1612</v>
      </c>
      <c r="Z2" s="523" t="s">
        <v>1613</v>
      </c>
      <c r="AA2" s="523" t="s">
        <v>1614</v>
      </c>
      <c r="AB2" s="522" t="s">
        <v>1615</v>
      </c>
      <c r="AC2" s="522" t="s">
        <v>1616</v>
      </c>
      <c r="AD2" s="522" t="s">
        <v>1617</v>
      </c>
      <c r="AE2" s="522" t="s">
        <v>1618</v>
      </c>
      <c r="AF2" s="522" t="s">
        <v>1619</v>
      </c>
      <c r="AG2" s="522" t="s">
        <v>1620</v>
      </c>
      <c r="AH2" s="522" t="s">
        <v>1621</v>
      </c>
      <c r="AI2" s="522" t="s">
        <v>1104</v>
      </c>
    </row>
    <row r="3" spans="1:40" ht="52.8" x14ac:dyDescent="0.3">
      <c r="A3" s="335" t="s">
        <v>866</v>
      </c>
      <c r="B3" s="335" t="s">
        <v>1622</v>
      </c>
      <c r="C3" s="335" t="s">
        <v>1622</v>
      </c>
      <c r="D3" s="336" t="s">
        <v>867</v>
      </c>
      <c r="E3" s="335" t="s">
        <v>868</v>
      </c>
      <c r="F3" s="335" t="s">
        <v>1367</v>
      </c>
      <c r="G3" s="335" t="s">
        <v>1368</v>
      </c>
      <c r="H3" s="335" t="s">
        <v>1623</v>
      </c>
      <c r="I3" s="335" t="s">
        <v>1622</v>
      </c>
      <c r="J3" s="335" t="s">
        <v>1622</v>
      </c>
      <c r="K3" s="335" t="s">
        <v>1622</v>
      </c>
      <c r="L3" s="335" t="s">
        <v>1622</v>
      </c>
      <c r="M3" s="335" t="s">
        <v>1444</v>
      </c>
      <c r="N3" s="335" t="s">
        <v>1622</v>
      </c>
      <c r="O3" s="335" t="s">
        <v>1624</v>
      </c>
      <c r="P3" s="335" t="s">
        <v>1625</v>
      </c>
      <c r="Q3" s="335" t="s">
        <v>1622</v>
      </c>
      <c r="R3" s="335" t="s">
        <v>1622</v>
      </c>
      <c r="S3" s="335" t="s">
        <v>1622</v>
      </c>
      <c r="T3" s="335" t="s">
        <v>1622</v>
      </c>
      <c r="U3" s="335" t="s">
        <v>1622</v>
      </c>
      <c r="V3" s="335" t="s">
        <v>1622</v>
      </c>
      <c r="W3" s="518" t="s">
        <v>1626</v>
      </c>
      <c r="X3" s="519" t="s">
        <v>1626</v>
      </c>
      <c r="Y3" s="533" t="s">
        <v>1627</v>
      </c>
      <c r="Z3" s="533" t="s">
        <v>1628</v>
      </c>
      <c r="AA3" s="525" t="s">
        <v>1629</v>
      </c>
      <c r="AB3" s="524" t="s">
        <v>1626</v>
      </c>
      <c r="AC3" s="524" t="s">
        <v>1626</v>
      </c>
      <c r="AD3" s="524" t="s">
        <v>1626</v>
      </c>
      <c r="AE3" s="524" t="s">
        <v>1626</v>
      </c>
      <c r="AF3" s="524" t="s">
        <v>1626</v>
      </c>
      <c r="AG3" s="524" t="s">
        <v>1626</v>
      </c>
      <c r="AH3" s="524" t="s">
        <v>1626</v>
      </c>
      <c r="AI3" s="524" t="s">
        <v>1626</v>
      </c>
      <c r="AK3" s="513"/>
      <c r="AL3" s="513"/>
      <c r="AM3" s="513"/>
      <c r="AN3" s="513"/>
    </row>
    <row r="4" spans="1:40" ht="15.75" customHeight="1" x14ac:dyDescent="0.3">
      <c r="A4" s="539" t="s">
        <v>144</v>
      </c>
      <c r="B4" s="539" t="s">
        <v>1110</v>
      </c>
      <c r="C4" s="539">
        <v>2022</v>
      </c>
      <c r="D4" s="539" t="s">
        <v>664</v>
      </c>
      <c r="E4" s="539" t="s">
        <v>148</v>
      </c>
      <c r="F4" s="539" t="s">
        <v>495</v>
      </c>
      <c r="G4" s="539" t="s">
        <v>188</v>
      </c>
      <c r="H4" s="539" t="s">
        <v>401</v>
      </c>
      <c r="I4" s="539" t="s">
        <v>1379</v>
      </c>
      <c r="J4" s="539" t="s">
        <v>1630</v>
      </c>
      <c r="K4" s="539" t="s">
        <v>1631</v>
      </c>
      <c r="L4" s="539" t="s">
        <v>1632</v>
      </c>
      <c r="M4" s="539" t="s">
        <v>410</v>
      </c>
      <c r="N4" s="539" t="s">
        <v>1633</v>
      </c>
      <c r="O4" s="539" t="s">
        <v>835</v>
      </c>
      <c r="P4" s="539" t="s">
        <v>218</v>
      </c>
      <c r="Q4" s="540">
        <v>364</v>
      </c>
      <c r="R4" s="540">
        <v>104</v>
      </c>
      <c r="S4" s="539" t="s">
        <v>16</v>
      </c>
      <c r="T4" s="539" t="s">
        <v>16</v>
      </c>
      <c r="U4" s="539" t="s">
        <v>1380</v>
      </c>
      <c r="V4" s="539"/>
      <c r="W4" s="527">
        <v>103</v>
      </c>
      <c r="X4" s="528">
        <v>21</v>
      </c>
      <c r="Y4" s="534">
        <f>(X4/R4)*100</f>
        <v>20.192307692307693</v>
      </c>
      <c r="Z4" s="534">
        <f>(W4/Q4)*100</f>
        <v>28.296703296703296</v>
      </c>
      <c r="AA4" s="535" t="str">
        <f>IF(OR(Y4&lt;90,Y4&gt;150),"X","")</f>
        <v>X</v>
      </c>
      <c r="AB4" s="536">
        <v>7</v>
      </c>
      <c r="AC4" s="536">
        <v>6</v>
      </c>
      <c r="AD4" s="536">
        <v>117</v>
      </c>
      <c r="AE4" s="536">
        <v>21</v>
      </c>
      <c r="AF4" s="550">
        <v>0</v>
      </c>
      <c r="AG4" s="545">
        <v>0</v>
      </c>
      <c r="AH4" s="536">
        <v>2</v>
      </c>
      <c r="AI4" s="553" t="s">
        <v>1634</v>
      </c>
      <c r="AK4" s="513"/>
      <c r="AL4" s="513"/>
      <c r="AM4" s="513"/>
      <c r="AN4" s="513"/>
    </row>
    <row r="5" spans="1:40" ht="15.75" customHeight="1" x14ac:dyDescent="0.3">
      <c r="A5" s="539" t="s">
        <v>144</v>
      </c>
      <c r="B5" s="539" t="s">
        <v>1110</v>
      </c>
      <c r="C5" s="539">
        <v>2022</v>
      </c>
      <c r="D5" s="539" t="s">
        <v>664</v>
      </c>
      <c r="E5" s="539" t="s">
        <v>148</v>
      </c>
      <c r="F5" s="539" t="s">
        <v>495</v>
      </c>
      <c r="G5" s="539" t="s">
        <v>188</v>
      </c>
      <c r="H5" s="539" t="s">
        <v>401</v>
      </c>
      <c r="I5" s="539" t="s">
        <v>1379</v>
      </c>
      <c r="J5" s="539" t="s">
        <v>1635</v>
      </c>
      <c r="K5" s="539" t="s">
        <v>1636</v>
      </c>
      <c r="L5" s="539" t="s">
        <v>1637</v>
      </c>
      <c r="M5" s="539" t="s">
        <v>410</v>
      </c>
      <c r="N5" s="539" t="s">
        <v>1633</v>
      </c>
      <c r="O5" s="539" t="s">
        <v>835</v>
      </c>
      <c r="P5" s="539" t="s">
        <v>218</v>
      </c>
      <c r="Q5" s="540">
        <v>364</v>
      </c>
      <c r="R5" s="540">
        <v>156</v>
      </c>
      <c r="S5" s="539" t="s">
        <v>16</v>
      </c>
      <c r="T5" s="539" t="s">
        <v>16</v>
      </c>
      <c r="U5" s="539" t="s">
        <v>1380</v>
      </c>
      <c r="V5" s="539"/>
      <c r="W5" s="527">
        <v>193</v>
      </c>
      <c r="X5" s="528">
        <v>32</v>
      </c>
      <c r="Y5" s="534">
        <f t="shared" ref="Y5:Y51" si="0">(X5/R5)*100</f>
        <v>20.512820512820511</v>
      </c>
      <c r="Z5" s="534">
        <f t="shared" ref="Z5:Z51" si="1">(W5/Q5)*100</f>
        <v>53.021978021978022</v>
      </c>
      <c r="AA5" s="535" t="str">
        <f t="shared" ref="AA5:AA51" si="2">IF(OR(Y5&lt;90,Y5&gt;150),"X","")</f>
        <v>X</v>
      </c>
      <c r="AB5" s="537">
        <v>9</v>
      </c>
      <c r="AC5" s="537">
        <v>6</v>
      </c>
      <c r="AD5" s="537">
        <v>442</v>
      </c>
      <c r="AE5" s="537">
        <v>32</v>
      </c>
      <c r="AF5" s="551">
        <v>0</v>
      </c>
      <c r="AG5" s="545">
        <v>0</v>
      </c>
      <c r="AH5" s="537">
        <v>2</v>
      </c>
      <c r="AI5" s="553" t="s">
        <v>1638</v>
      </c>
      <c r="AK5" s="513"/>
      <c r="AL5" s="513"/>
      <c r="AM5" s="513"/>
      <c r="AN5" s="513"/>
    </row>
    <row r="6" spans="1:40" ht="15.75" customHeight="1" x14ac:dyDescent="0.3">
      <c r="A6" s="539" t="s">
        <v>144</v>
      </c>
      <c r="B6" s="539" t="s">
        <v>1110</v>
      </c>
      <c r="C6" s="539">
        <v>2022</v>
      </c>
      <c r="D6" s="539" t="s">
        <v>664</v>
      </c>
      <c r="E6" s="539" t="s">
        <v>148</v>
      </c>
      <c r="F6" s="539" t="s">
        <v>495</v>
      </c>
      <c r="G6" s="539" t="s">
        <v>188</v>
      </c>
      <c r="H6" s="539" t="s">
        <v>401</v>
      </c>
      <c r="I6" s="539" t="s">
        <v>1379</v>
      </c>
      <c r="J6" s="539" t="s">
        <v>1639</v>
      </c>
      <c r="K6" s="539" t="s">
        <v>1640</v>
      </c>
      <c r="L6" s="539" t="s">
        <v>1641</v>
      </c>
      <c r="M6" s="539" t="s">
        <v>410</v>
      </c>
      <c r="N6" s="539" t="s">
        <v>1633</v>
      </c>
      <c r="O6" s="539" t="s">
        <v>835</v>
      </c>
      <c r="P6" s="539" t="s">
        <v>218</v>
      </c>
      <c r="Q6" s="540">
        <v>260</v>
      </c>
      <c r="R6" s="540">
        <v>260</v>
      </c>
      <c r="S6" s="539" t="s">
        <v>16</v>
      </c>
      <c r="T6" s="539" t="s">
        <v>16</v>
      </c>
      <c r="U6" s="539" t="s">
        <v>16</v>
      </c>
      <c r="V6" s="539"/>
      <c r="W6" s="529">
        <v>93</v>
      </c>
      <c r="X6" s="530">
        <v>7</v>
      </c>
      <c r="Y6" s="534">
        <f t="shared" si="0"/>
        <v>2.6923076923076925</v>
      </c>
      <c r="Z6" s="534">
        <f t="shared" si="1"/>
        <v>35.769230769230766</v>
      </c>
      <c r="AA6" s="535" t="str">
        <f t="shared" si="2"/>
        <v>X</v>
      </c>
      <c r="AB6" s="537">
        <v>3</v>
      </c>
      <c r="AC6" s="537">
        <v>3</v>
      </c>
      <c r="AD6" s="537">
        <v>226</v>
      </c>
      <c r="AE6" s="537">
        <v>7</v>
      </c>
      <c r="AF6" s="551">
        <v>0</v>
      </c>
      <c r="AG6" s="545">
        <v>0</v>
      </c>
      <c r="AH6" s="537">
        <v>2</v>
      </c>
      <c r="AI6" s="553" t="s">
        <v>1642</v>
      </c>
      <c r="AK6" s="513"/>
      <c r="AL6" s="513"/>
      <c r="AM6" s="513"/>
      <c r="AN6" s="513"/>
    </row>
    <row r="7" spans="1:40" ht="15.75" customHeight="1" x14ac:dyDescent="0.3">
      <c r="A7" s="539" t="s">
        <v>144</v>
      </c>
      <c r="B7" s="539" t="s">
        <v>1110</v>
      </c>
      <c r="C7" s="539">
        <v>2022</v>
      </c>
      <c r="D7" s="539" t="s">
        <v>664</v>
      </c>
      <c r="E7" s="539" t="s">
        <v>148</v>
      </c>
      <c r="F7" s="539" t="s">
        <v>495</v>
      </c>
      <c r="G7" s="539" t="s">
        <v>188</v>
      </c>
      <c r="H7" s="539" t="s">
        <v>401</v>
      </c>
      <c r="I7" s="539" t="s">
        <v>1379</v>
      </c>
      <c r="J7" s="539" t="s">
        <v>1643</v>
      </c>
      <c r="K7" s="539" t="s">
        <v>1644</v>
      </c>
      <c r="L7" s="539" t="s">
        <v>1645</v>
      </c>
      <c r="M7" s="539" t="s">
        <v>410</v>
      </c>
      <c r="N7" s="539" t="s">
        <v>1633</v>
      </c>
      <c r="O7" s="539" t="s">
        <v>835</v>
      </c>
      <c r="P7" s="539" t="s">
        <v>218</v>
      </c>
      <c r="Q7" s="540">
        <v>120</v>
      </c>
      <c r="R7" s="540">
        <v>24</v>
      </c>
      <c r="S7" s="539" t="s">
        <v>16</v>
      </c>
      <c r="T7" s="539" t="s">
        <v>16</v>
      </c>
      <c r="U7" s="539" t="s">
        <v>16</v>
      </c>
      <c r="V7" s="539"/>
      <c r="W7" s="529">
        <v>21</v>
      </c>
      <c r="X7" s="530">
        <v>0</v>
      </c>
      <c r="Y7" s="534">
        <f t="shared" si="0"/>
        <v>0</v>
      </c>
      <c r="Z7" s="534">
        <f t="shared" si="1"/>
        <v>17.5</v>
      </c>
      <c r="AA7" s="535" t="str">
        <f t="shared" si="2"/>
        <v>X</v>
      </c>
      <c r="AB7" s="537">
        <v>2</v>
      </c>
      <c r="AC7" s="537">
        <v>0</v>
      </c>
      <c r="AD7" s="537">
        <v>50</v>
      </c>
      <c r="AE7" s="537">
        <v>0</v>
      </c>
      <c r="AF7" s="551">
        <v>0</v>
      </c>
      <c r="AG7" s="545">
        <v>0</v>
      </c>
      <c r="AH7" s="537">
        <v>0</v>
      </c>
      <c r="AI7" s="553" t="s">
        <v>1646</v>
      </c>
      <c r="AK7" s="513"/>
      <c r="AL7" s="513"/>
      <c r="AM7" s="513"/>
      <c r="AN7" s="513"/>
    </row>
    <row r="8" spans="1:40" ht="15.75" customHeight="1" x14ac:dyDescent="0.3">
      <c r="A8" s="539" t="s">
        <v>144</v>
      </c>
      <c r="B8" s="539" t="s">
        <v>1110</v>
      </c>
      <c r="C8" s="539">
        <v>2022</v>
      </c>
      <c r="D8" s="539" t="s">
        <v>664</v>
      </c>
      <c r="E8" s="539" t="s">
        <v>148</v>
      </c>
      <c r="F8" s="539" t="s">
        <v>495</v>
      </c>
      <c r="G8" s="539" t="s">
        <v>188</v>
      </c>
      <c r="H8" s="539" t="s">
        <v>401</v>
      </c>
      <c r="I8" s="539" t="s">
        <v>1379</v>
      </c>
      <c r="J8" s="539" t="s">
        <v>1647</v>
      </c>
      <c r="K8" s="539" t="s">
        <v>1648</v>
      </c>
      <c r="L8" s="539" t="s">
        <v>1649</v>
      </c>
      <c r="M8" s="539" t="s">
        <v>410</v>
      </c>
      <c r="N8" s="539" t="s">
        <v>1633</v>
      </c>
      <c r="O8" s="539" t="s">
        <v>835</v>
      </c>
      <c r="P8" s="539" t="s">
        <v>218</v>
      </c>
      <c r="Q8" s="540">
        <v>312</v>
      </c>
      <c r="R8" s="540">
        <v>52</v>
      </c>
      <c r="S8" s="539" t="s">
        <v>16</v>
      </c>
      <c r="T8" s="539" t="s">
        <v>16</v>
      </c>
      <c r="U8" s="539" t="s">
        <v>16</v>
      </c>
      <c r="V8" s="539"/>
      <c r="W8" s="546">
        <v>104</v>
      </c>
      <c r="X8" s="530">
        <v>10</v>
      </c>
      <c r="Y8" s="534">
        <f t="shared" si="0"/>
        <v>19.230769230769234</v>
      </c>
      <c r="Z8" s="534">
        <f t="shared" si="1"/>
        <v>33.333333333333329</v>
      </c>
      <c r="AA8" s="535" t="str">
        <f t="shared" si="2"/>
        <v>X</v>
      </c>
      <c r="AB8" s="545">
        <v>3</v>
      </c>
      <c r="AC8" s="537">
        <v>3</v>
      </c>
      <c r="AD8" s="537">
        <v>273</v>
      </c>
      <c r="AE8" s="537">
        <v>10</v>
      </c>
      <c r="AF8" s="551">
        <v>0</v>
      </c>
      <c r="AG8" s="545">
        <v>0</v>
      </c>
      <c r="AH8" s="537">
        <v>1</v>
      </c>
      <c r="AI8" s="553" t="s">
        <v>1650</v>
      </c>
      <c r="AK8" s="513"/>
      <c r="AL8" s="513"/>
      <c r="AM8" s="513"/>
      <c r="AN8" s="513"/>
    </row>
    <row r="9" spans="1:40" ht="15.75" customHeight="1" x14ac:dyDescent="0.3">
      <c r="A9" s="539" t="s">
        <v>144</v>
      </c>
      <c r="B9" s="539" t="s">
        <v>1110</v>
      </c>
      <c r="C9" s="539">
        <v>2022</v>
      </c>
      <c r="D9" s="539" t="s">
        <v>664</v>
      </c>
      <c r="E9" s="539" t="s">
        <v>148</v>
      </c>
      <c r="F9" s="539" t="s">
        <v>495</v>
      </c>
      <c r="G9" s="539" t="s">
        <v>188</v>
      </c>
      <c r="H9" s="539" t="s">
        <v>401</v>
      </c>
      <c r="I9" s="539" t="s">
        <v>1379</v>
      </c>
      <c r="J9" s="539" t="s">
        <v>1651</v>
      </c>
      <c r="K9" s="539" t="s">
        <v>1652</v>
      </c>
      <c r="L9" s="539" t="s">
        <v>1653</v>
      </c>
      <c r="M9" s="539" t="s">
        <v>410</v>
      </c>
      <c r="N9" s="539" t="s">
        <v>1633</v>
      </c>
      <c r="O9" s="539" t="s">
        <v>835</v>
      </c>
      <c r="P9" s="539" t="s">
        <v>218</v>
      </c>
      <c r="Q9" s="540">
        <v>1300</v>
      </c>
      <c r="R9" s="540">
        <v>52</v>
      </c>
      <c r="S9" s="539" t="s">
        <v>16</v>
      </c>
      <c r="T9" s="539" t="s">
        <v>16</v>
      </c>
      <c r="U9" s="539" t="s">
        <v>16</v>
      </c>
      <c r="V9" s="539"/>
      <c r="W9" s="529">
        <v>225</v>
      </c>
      <c r="X9" s="530">
        <v>3</v>
      </c>
      <c r="Y9" s="534">
        <f t="shared" si="0"/>
        <v>5.7692307692307692</v>
      </c>
      <c r="Z9" s="534">
        <f t="shared" si="1"/>
        <v>17.307692307692307</v>
      </c>
      <c r="AA9" s="535" t="str">
        <f t="shared" si="2"/>
        <v>X</v>
      </c>
      <c r="AB9" s="537">
        <v>12</v>
      </c>
      <c r="AC9" s="537">
        <v>1</v>
      </c>
      <c r="AD9" s="537">
        <v>929</v>
      </c>
      <c r="AE9" s="537">
        <v>3</v>
      </c>
      <c r="AF9" s="551">
        <v>0</v>
      </c>
      <c r="AG9" s="545">
        <v>0</v>
      </c>
      <c r="AH9" s="537">
        <v>1</v>
      </c>
      <c r="AI9" s="553" t="s">
        <v>1654</v>
      </c>
      <c r="AK9" s="513"/>
      <c r="AL9" s="513"/>
      <c r="AM9" s="513"/>
      <c r="AN9" s="513"/>
    </row>
    <row r="10" spans="1:40" ht="15.75" customHeight="1" x14ac:dyDescent="0.3">
      <c r="A10" s="539" t="s">
        <v>144</v>
      </c>
      <c r="B10" s="539" t="s">
        <v>1110</v>
      </c>
      <c r="C10" s="539">
        <v>2022</v>
      </c>
      <c r="D10" s="539" t="s">
        <v>664</v>
      </c>
      <c r="E10" s="539" t="s">
        <v>148</v>
      </c>
      <c r="F10" s="539" t="s">
        <v>495</v>
      </c>
      <c r="G10" s="539" t="s">
        <v>188</v>
      </c>
      <c r="H10" s="539" t="s">
        <v>401</v>
      </c>
      <c r="I10" s="539" t="s">
        <v>1379</v>
      </c>
      <c r="J10" s="539" t="s">
        <v>1655</v>
      </c>
      <c r="K10" s="539" t="s">
        <v>1656</v>
      </c>
      <c r="L10" s="539" t="s">
        <v>1657</v>
      </c>
      <c r="M10" s="539" t="s">
        <v>410</v>
      </c>
      <c r="N10" s="539" t="s">
        <v>1658</v>
      </c>
      <c r="O10" s="539" t="s">
        <v>850</v>
      </c>
      <c r="P10" s="539" t="s">
        <v>218</v>
      </c>
      <c r="Q10" s="540">
        <v>92</v>
      </c>
      <c r="R10" s="540">
        <v>12</v>
      </c>
      <c r="S10" s="539" t="s">
        <v>16</v>
      </c>
      <c r="T10" s="539" t="s">
        <v>16</v>
      </c>
      <c r="U10" s="539" t="s">
        <v>16</v>
      </c>
      <c r="V10" s="539"/>
      <c r="W10" s="529">
        <v>47</v>
      </c>
      <c r="X10" s="530">
        <v>5</v>
      </c>
      <c r="Y10" s="534">
        <f t="shared" si="0"/>
        <v>41.666666666666671</v>
      </c>
      <c r="Z10" s="534">
        <f t="shared" si="1"/>
        <v>51.086956521739133</v>
      </c>
      <c r="AA10" s="535" t="str">
        <f t="shared" si="2"/>
        <v>X</v>
      </c>
      <c r="AB10" s="537">
        <v>6</v>
      </c>
      <c r="AC10" s="537">
        <v>2</v>
      </c>
      <c r="AD10" s="537">
        <v>75</v>
      </c>
      <c r="AE10" s="537">
        <v>5</v>
      </c>
      <c r="AF10" s="551">
        <v>0</v>
      </c>
      <c r="AG10" s="545">
        <v>0</v>
      </c>
      <c r="AH10" s="537">
        <v>7</v>
      </c>
      <c r="AI10" s="553" t="s">
        <v>1659</v>
      </c>
      <c r="AK10" s="513"/>
      <c r="AL10" s="513"/>
      <c r="AM10" s="513"/>
      <c r="AN10" s="513"/>
    </row>
    <row r="11" spans="1:40" ht="15.75" customHeight="1" x14ac:dyDescent="0.3">
      <c r="A11" s="539" t="s">
        <v>144</v>
      </c>
      <c r="B11" s="539" t="s">
        <v>1110</v>
      </c>
      <c r="C11" s="539">
        <v>2022</v>
      </c>
      <c r="D11" s="539" t="s">
        <v>664</v>
      </c>
      <c r="E11" s="539" t="s">
        <v>148</v>
      </c>
      <c r="F11" s="539" t="s">
        <v>495</v>
      </c>
      <c r="G11" s="539" t="s">
        <v>188</v>
      </c>
      <c r="H11" s="539" t="s">
        <v>401</v>
      </c>
      <c r="I11" s="539" t="s">
        <v>1379</v>
      </c>
      <c r="J11" s="539" t="s">
        <v>1660</v>
      </c>
      <c r="K11" s="539" t="s">
        <v>1661</v>
      </c>
      <c r="L11" s="539" t="s">
        <v>1657</v>
      </c>
      <c r="M11" s="539" t="s">
        <v>234</v>
      </c>
      <c r="N11" s="539" t="s">
        <v>1662</v>
      </c>
      <c r="O11" s="539" t="s">
        <v>850</v>
      </c>
      <c r="P11" s="539" t="s">
        <v>218</v>
      </c>
      <c r="Q11" s="540">
        <v>230</v>
      </c>
      <c r="R11" s="540">
        <v>6</v>
      </c>
      <c r="S11" s="539" t="s">
        <v>16</v>
      </c>
      <c r="T11" s="539" t="s">
        <v>16</v>
      </c>
      <c r="U11" s="539" t="s">
        <v>16</v>
      </c>
      <c r="V11" s="539" t="s">
        <v>1663</v>
      </c>
      <c r="W11" s="529">
        <v>182</v>
      </c>
      <c r="X11" s="530">
        <v>5</v>
      </c>
      <c r="Y11" s="534">
        <f t="shared" si="0"/>
        <v>83.333333333333343</v>
      </c>
      <c r="Z11" s="534">
        <f t="shared" si="1"/>
        <v>79.130434782608688</v>
      </c>
      <c r="AA11" s="535" t="str">
        <f t="shared" si="2"/>
        <v>X</v>
      </c>
      <c r="AB11" s="537">
        <v>47</v>
      </c>
      <c r="AC11" s="537">
        <v>4</v>
      </c>
      <c r="AD11" s="537">
        <v>1143</v>
      </c>
      <c r="AE11" s="537">
        <v>5</v>
      </c>
      <c r="AF11" s="551">
        <v>0</v>
      </c>
      <c r="AG11" s="545">
        <v>0</v>
      </c>
      <c r="AH11" s="537">
        <v>8</v>
      </c>
      <c r="AI11" s="553" t="s">
        <v>1659</v>
      </c>
      <c r="AK11" s="513"/>
      <c r="AL11" s="513"/>
      <c r="AM11" s="513"/>
      <c r="AN11" s="513"/>
    </row>
    <row r="12" spans="1:40" ht="15.75" customHeight="1" x14ac:dyDescent="0.3">
      <c r="A12" s="539" t="s">
        <v>144</v>
      </c>
      <c r="B12" s="539" t="s">
        <v>1110</v>
      </c>
      <c r="C12" s="539">
        <v>2022</v>
      </c>
      <c r="D12" s="539" t="s">
        <v>664</v>
      </c>
      <c r="E12" s="539" t="s">
        <v>148</v>
      </c>
      <c r="F12" s="539" t="s">
        <v>495</v>
      </c>
      <c r="G12" s="539" t="s">
        <v>188</v>
      </c>
      <c r="H12" s="539" t="s">
        <v>401</v>
      </c>
      <c r="I12" s="539" t="s">
        <v>1379</v>
      </c>
      <c r="J12" s="539" t="s">
        <v>1664</v>
      </c>
      <c r="K12" s="539" t="s">
        <v>1665</v>
      </c>
      <c r="L12" s="539" t="s">
        <v>1666</v>
      </c>
      <c r="M12" s="539" t="s">
        <v>234</v>
      </c>
      <c r="N12" s="539" t="s">
        <v>1662</v>
      </c>
      <c r="O12" s="539" t="s">
        <v>850</v>
      </c>
      <c r="P12" s="539" t="s">
        <v>218</v>
      </c>
      <c r="Q12" s="540">
        <v>26.7</v>
      </c>
      <c r="R12" s="540">
        <v>6</v>
      </c>
      <c r="S12" s="539" t="s">
        <v>16</v>
      </c>
      <c r="T12" s="539" t="s">
        <v>16</v>
      </c>
      <c r="U12" s="539" t="s">
        <v>16</v>
      </c>
      <c r="V12" s="539" t="s">
        <v>1663</v>
      </c>
      <c r="W12" s="529">
        <v>35</v>
      </c>
      <c r="X12" s="530">
        <v>2</v>
      </c>
      <c r="Y12" s="534">
        <f t="shared" si="0"/>
        <v>33.333333333333329</v>
      </c>
      <c r="Z12" s="534">
        <f t="shared" si="1"/>
        <v>131.08614232209737</v>
      </c>
      <c r="AA12" s="535" t="str">
        <f t="shared" si="2"/>
        <v>X</v>
      </c>
      <c r="AB12" s="537">
        <v>26</v>
      </c>
      <c r="AC12" s="537">
        <v>2</v>
      </c>
      <c r="AD12" s="537">
        <v>177</v>
      </c>
      <c r="AE12" s="537">
        <v>2</v>
      </c>
      <c r="AF12" s="551">
        <v>0</v>
      </c>
      <c r="AG12" s="545">
        <v>0</v>
      </c>
      <c r="AH12" s="537">
        <v>4</v>
      </c>
      <c r="AI12" s="553" t="s">
        <v>1667</v>
      </c>
      <c r="AK12" s="513"/>
      <c r="AL12" s="513"/>
      <c r="AM12" s="513"/>
      <c r="AN12" s="513"/>
    </row>
    <row r="13" spans="1:40" ht="15.75" customHeight="1" x14ac:dyDescent="0.3">
      <c r="A13" s="539" t="s">
        <v>144</v>
      </c>
      <c r="B13" s="539" t="s">
        <v>1110</v>
      </c>
      <c r="C13" s="539">
        <v>2022</v>
      </c>
      <c r="D13" s="539" t="s">
        <v>664</v>
      </c>
      <c r="E13" s="539" t="s">
        <v>148</v>
      </c>
      <c r="F13" s="539" t="s">
        <v>495</v>
      </c>
      <c r="G13" s="539" t="s">
        <v>188</v>
      </c>
      <c r="H13" s="539" t="s">
        <v>401</v>
      </c>
      <c r="I13" s="539" t="s">
        <v>1379</v>
      </c>
      <c r="J13" s="539" t="s">
        <v>1668</v>
      </c>
      <c r="K13" s="539" t="s">
        <v>1669</v>
      </c>
      <c r="L13" s="539" t="s">
        <v>1666</v>
      </c>
      <c r="M13" s="539" t="s">
        <v>234</v>
      </c>
      <c r="N13" s="539" t="s">
        <v>1670</v>
      </c>
      <c r="O13" s="539" t="s">
        <v>854</v>
      </c>
      <c r="P13" s="539" t="s">
        <v>218</v>
      </c>
      <c r="Q13" s="540">
        <v>5</v>
      </c>
      <c r="R13" s="540">
        <v>3</v>
      </c>
      <c r="S13" s="539" t="s">
        <v>16</v>
      </c>
      <c r="T13" s="539" t="s">
        <v>16</v>
      </c>
      <c r="U13" s="539" t="s">
        <v>16</v>
      </c>
      <c r="V13" s="539" t="s">
        <v>1671</v>
      </c>
      <c r="W13" s="547">
        <v>5</v>
      </c>
      <c r="X13" s="548">
        <v>3</v>
      </c>
      <c r="Y13" s="534">
        <f t="shared" si="0"/>
        <v>100</v>
      </c>
      <c r="Z13" s="534">
        <f t="shared" si="1"/>
        <v>100</v>
      </c>
      <c r="AA13" s="535" t="str">
        <f t="shared" si="2"/>
        <v/>
      </c>
      <c r="AB13" s="549">
        <v>40</v>
      </c>
      <c r="AC13" s="549">
        <v>9</v>
      </c>
      <c r="AD13" s="549">
        <v>543</v>
      </c>
      <c r="AE13" s="549">
        <v>15</v>
      </c>
      <c r="AF13" s="551">
        <v>0</v>
      </c>
      <c r="AG13" s="545">
        <v>0</v>
      </c>
      <c r="AH13" s="549">
        <v>7</v>
      </c>
      <c r="AI13" s="552" t="s">
        <v>1672</v>
      </c>
      <c r="AK13" s="513"/>
      <c r="AL13" s="513"/>
      <c r="AM13" s="513"/>
      <c r="AN13" s="513"/>
    </row>
    <row r="14" spans="1:40" ht="15.75" customHeight="1" x14ac:dyDescent="0.3">
      <c r="A14" s="539" t="s">
        <v>144</v>
      </c>
      <c r="B14" s="539" t="s">
        <v>1110</v>
      </c>
      <c r="C14" s="539">
        <v>2022</v>
      </c>
      <c r="D14" s="539" t="s">
        <v>664</v>
      </c>
      <c r="E14" s="539" t="s">
        <v>148</v>
      </c>
      <c r="F14" s="539" t="s">
        <v>495</v>
      </c>
      <c r="G14" s="539" t="s">
        <v>188</v>
      </c>
      <c r="H14" s="539" t="s">
        <v>401</v>
      </c>
      <c r="I14" s="539" t="s">
        <v>1379</v>
      </c>
      <c r="J14" s="539" t="s">
        <v>1673</v>
      </c>
      <c r="K14" s="539" t="s">
        <v>1674</v>
      </c>
      <c r="L14" s="539" t="s">
        <v>1666</v>
      </c>
      <c r="M14" s="539" t="s">
        <v>234</v>
      </c>
      <c r="N14" s="539" t="s">
        <v>1670</v>
      </c>
      <c r="O14" s="539" t="s">
        <v>854</v>
      </c>
      <c r="P14" s="539" t="s">
        <v>218</v>
      </c>
      <c r="Q14" s="540">
        <v>5</v>
      </c>
      <c r="R14" s="540">
        <v>3</v>
      </c>
      <c r="S14" s="539" t="s">
        <v>16</v>
      </c>
      <c r="T14" s="539" t="s">
        <v>16</v>
      </c>
      <c r="U14" s="539" t="s">
        <v>16</v>
      </c>
      <c r="V14" s="539" t="s">
        <v>1671</v>
      </c>
      <c r="W14" s="547">
        <v>5</v>
      </c>
      <c r="X14" s="548">
        <v>3</v>
      </c>
      <c r="Y14" s="534">
        <f t="shared" si="0"/>
        <v>100</v>
      </c>
      <c r="Z14" s="534">
        <f t="shared" si="1"/>
        <v>100</v>
      </c>
      <c r="AA14" s="535" t="str">
        <f t="shared" si="2"/>
        <v/>
      </c>
      <c r="AB14" s="549">
        <v>40</v>
      </c>
      <c r="AC14" s="549">
        <v>9</v>
      </c>
      <c r="AD14" s="549">
        <v>543</v>
      </c>
      <c r="AE14" s="549">
        <v>15</v>
      </c>
      <c r="AF14" s="551">
        <v>0</v>
      </c>
      <c r="AG14" s="545">
        <v>0</v>
      </c>
      <c r="AH14" s="549">
        <v>7</v>
      </c>
      <c r="AI14" s="552" t="s">
        <v>1672</v>
      </c>
      <c r="AK14" s="513"/>
      <c r="AL14" s="513"/>
      <c r="AM14" s="513"/>
      <c r="AN14" s="513"/>
    </row>
    <row r="15" spans="1:40" ht="15.75" customHeight="1" x14ac:dyDescent="0.3">
      <c r="A15" s="539" t="s">
        <v>144</v>
      </c>
      <c r="B15" s="539" t="s">
        <v>1110</v>
      </c>
      <c r="C15" s="539">
        <v>2022</v>
      </c>
      <c r="D15" s="539" t="s">
        <v>664</v>
      </c>
      <c r="E15" s="539" t="s">
        <v>148</v>
      </c>
      <c r="F15" s="539" t="s">
        <v>495</v>
      </c>
      <c r="G15" s="539" t="s">
        <v>188</v>
      </c>
      <c r="H15" s="539" t="s">
        <v>401</v>
      </c>
      <c r="I15" s="539" t="s">
        <v>1379</v>
      </c>
      <c r="J15" s="539" t="s">
        <v>1675</v>
      </c>
      <c r="K15" s="539" t="s">
        <v>1676</v>
      </c>
      <c r="L15" s="539" t="s">
        <v>1666</v>
      </c>
      <c r="M15" s="539" t="s">
        <v>234</v>
      </c>
      <c r="N15" s="539" t="s">
        <v>1670</v>
      </c>
      <c r="O15" s="539" t="s">
        <v>854</v>
      </c>
      <c r="P15" s="539" t="s">
        <v>218</v>
      </c>
      <c r="Q15" s="540">
        <v>5</v>
      </c>
      <c r="R15" s="540">
        <v>3</v>
      </c>
      <c r="S15" s="539" t="s">
        <v>16</v>
      </c>
      <c r="T15" s="539" t="s">
        <v>16</v>
      </c>
      <c r="U15" s="539" t="s">
        <v>16</v>
      </c>
      <c r="V15" s="539" t="s">
        <v>1671</v>
      </c>
      <c r="W15" s="547">
        <v>5</v>
      </c>
      <c r="X15" s="548">
        <v>3</v>
      </c>
      <c r="Y15" s="534">
        <f t="shared" si="0"/>
        <v>100</v>
      </c>
      <c r="Z15" s="534">
        <f t="shared" si="1"/>
        <v>100</v>
      </c>
      <c r="AA15" s="535" t="str">
        <f t="shared" si="2"/>
        <v/>
      </c>
      <c r="AB15" s="549">
        <v>40</v>
      </c>
      <c r="AC15" s="549">
        <v>9</v>
      </c>
      <c r="AD15" s="549">
        <v>543</v>
      </c>
      <c r="AE15" s="549">
        <v>15</v>
      </c>
      <c r="AF15" s="551">
        <v>0</v>
      </c>
      <c r="AG15" s="545">
        <v>0</v>
      </c>
      <c r="AH15" s="549">
        <v>7</v>
      </c>
      <c r="AI15" s="552" t="s">
        <v>1672</v>
      </c>
      <c r="AK15" s="513"/>
      <c r="AL15" s="513"/>
      <c r="AM15" s="513"/>
      <c r="AN15" s="513"/>
    </row>
    <row r="16" spans="1:40" ht="15.75" customHeight="1" x14ac:dyDescent="0.3">
      <c r="A16" s="539" t="s">
        <v>144</v>
      </c>
      <c r="B16" s="539" t="s">
        <v>1110</v>
      </c>
      <c r="C16" s="539">
        <v>2022</v>
      </c>
      <c r="D16" s="539" t="s">
        <v>664</v>
      </c>
      <c r="E16" s="539" t="s">
        <v>148</v>
      </c>
      <c r="F16" s="539" t="s">
        <v>495</v>
      </c>
      <c r="G16" s="539" t="s">
        <v>188</v>
      </c>
      <c r="H16" s="539" t="s">
        <v>401</v>
      </c>
      <c r="I16" s="539" t="s">
        <v>1379</v>
      </c>
      <c r="J16" s="539" t="s">
        <v>1677</v>
      </c>
      <c r="K16" s="539" t="s">
        <v>1678</v>
      </c>
      <c r="L16" s="539" t="s">
        <v>1666</v>
      </c>
      <c r="M16" s="539" t="s">
        <v>234</v>
      </c>
      <c r="N16" s="539" t="s">
        <v>1670</v>
      </c>
      <c r="O16" s="539" t="s">
        <v>854</v>
      </c>
      <c r="P16" s="539" t="s">
        <v>218</v>
      </c>
      <c r="Q16" s="540">
        <v>5</v>
      </c>
      <c r="R16" s="540">
        <v>3</v>
      </c>
      <c r="S16" s="539" t="s">
        <v>16</v>
      </c>
      <c r="T16" s="539" t="s">
        <v>16</v>
      </c>
      <c r="U16" s="539" t="s">
        <v>16</v>
      </c>
      <c r="V16" s="539" t="s">
        <v>1671</v>
      </c>
      <c r="W16" s="547">
        <v>5</v>
      </c>
      <c r="X16" s="548">
        <v>3</v>
      </c>
      <c r="Y16" s="534">
        <f t="shared" si="0"/>
        <v>100</v>
      </c>
      <c r="Z16" s="534">
        <f t="shared" si="1"/>
        <v>100</v>
      </c>
      <c r="AA16" s="535" t="str">
        <f t="shared" si="2"/>
        <v/>
      </c>
      <c r="AB16" s="549">
        <v>40</v>
      </c>
      <c r="AC16" s="549">
        <v>9</v>
      </c>
      <c r="AD16" s="549">
        <v>543</v>
      </c>
      <c r="AE16" s="549">
        <v>15</v>
      </c>
      <c r="AF16" s="551">
        <v>0</v>
      </c>
      <c r="AG16" s="545">
        <v>0</v>
      </c>
      <c r="AH16" s="549">
        <v>7</v>
      </c>
      <c r="AI16" s="552" t="s">
        <v>1672</v>
      </c>
      <c r="AK16" s="513"/>
      <c r="AL16" s="513"/>
      <c r="AM16" s="513"/>
      <c r="AN16" s="513"/>
    </row>
    <row r="17" spans="1:40" ht="15.75" customHeight="1" x14ac:dyDescent="0.3">
      <c r="A17" s="539" t="s">
        <v>144</v>
      </c>
      <c r="B17" s="539" t="s">
        <v>1110</v>
      </c>
      <c r="C17" s="539">
        <v>2022</v>
      </c>
      <c r="D17" s="539" t="s">
        <v>664</v>
      </c>
      <c r="E17" s="539" t="s">
        <v>148</v>
      </c>
      <c r="F17" s="539" t="s">
        <v>495</v>
      </c>
      <c r="G17" s="539" t="s">
        <v>188</v>
      </c>
      <c r="H17" s="539" t="s">
        <v>401</v>
      </c>
      <c r="I17" s="539" t="s">
        <v>1379</v>
      </c>
      <c r="J17" s="539" t="s">
        <v>1679</v>
      </c>
      <c r="K17" s="539" t="s">
        <v>1680</v>
      </c>
      <c r="L17" s="539" t="s">
        <v>1666</v>
      </c>
      <c r="M17" s="539" t="s">
        <v>234</v>
      </c>
      <c r="N17" s="539" t="s">
        <v>1670</v>
      </c>
      <c r="O17" s="539" t="s">
        <v>854</v>
      </c>
      <c r="P17" s="539" t="s">
        <v>218</v>
      </c>
      <c r="Q17" s="540">
        <v>5</v>
      </c>
      <c r="R17" s="540">
        <v>3</v>
      </c>
      <c r="S17" s="539" t="s">
        <v>16</v>
      </c>
      <c r="T17" s="539" t="s">
        <v>16</v>
      </c>
      <c r="U17" s="539" t="s">
        <v>16</v>
      </c>
      <c r="V17" s="539" t="s">
        <v>1671</v>
      </c>
      <c r="W17" s="547">
        <v>5</v>
      </c>
      <c r="X17" s="548">
        <v>3</v>
      </c>
      <c r="Y17" s="534">
        <f t="shared" si="0"/>
        <v>100</v>
      </c>
      <c r="Z17" s="534">
        <f t="shared" si="1"/>
        <v>100</v>
      </c>
      <c r="AA17" s="535" t="str">
        <f t="shared" si="2"/>
        <v/>
      </c>
      <c r="AB17" s="549">
        <v>40</v>
      </c>
      <c r="AC17" s="549">
        <v>9</v>
      </c>
      <c r="AD17" s="549">
        <v>543</v>
      </c>
      <c r="AE17" s="549">
        <v>15</v>
      </c>
      <c r="AF17" s="551">
        <v>0</v>
      </c>
      <c r="AG17" s="545">
        <v>0</v>
      </c>
      <c r="AH17" s="549">
        <v>7</v>
      </c>
      <c r="AI17" s="552" t="s">
        <v>1672</v>
      </c>
      <c r="AK17" s="513"/>
      <c r="AL17" s="513"/>
      <c r="AM17" s="513"/>
      <c r="AN17" s="513"/>
    </row>
    <row r="18" spans="1:40" ht="15.75" customHeight="1" x14ac:dyDescent="0.3">
      <c r="A18" s="539" t="s">
        <v>144</v>
      </c>
      <c r="B18" s="539" t="s">
        <v>1110</v>
      </c>
      <c r="C18" s="539">
        <v>2022</v>
      </c>
      <c r="D18" s="539" t="s">
        <v>664</v>
      </c>
      <c r="E18" s="539" t="s">
        <v>892</v>
      </c>
      <c r="F18" s="539" t="s">
        <v>495</v>
      </c>
      <c r="G18" s="539" t="s">
        <v>188</v>
      </c>
      <c r="H18" s="539" t="s">
        <v>401</v>
      </c>
      <c r="I18" s="539" t="s">
        <v>1379</v>
      </c>
      <c r="J18" s="539" t="s">
        <v>1681</v>
      </c>
      <c r="K18" s="539" t="s">
        <v>1682</v>
      </c>
      <c r="L18" s="539" t="s">
        <v>1683</v>
      </c>
      <c r="M18" s="539" t="s">
        <v>234</v>
      </c>
      <c r="N18" s="539" t="s">
        <v>1684</v>
      </c>
      <c r="O18" s="539" t="s">
        <v>850</v>
      </c>
      <c r="P18" s="539" t="s">
        <v>218</v>
      </c>
      <c r="Q18" s="540">
        <v>7.3</v>
      </c>
      <c r="R18" s="540">
        <v>1</v>
      </c>
      <c r="S18" s="539" t="s">
        <v>16</v>
      </c>
      <c r="T18" s="539" t="s">
        <v>16</v>
      </c>
      <c r="U18" s="539" t="s">
        <v>16</v>
      </c>
      <c r="V18" s="539" t="s">
        <v>1685</v>
      </c>
      <c r="W18" s="529">
        <v>8</v>
      </c>
      <c r="X18" s="548">
        <v>0</v>
      </c>
      <c r="Y18" s="534">
        <f t="shared" si="0"/>
        <v>0</v>
      </c>
      <c r="Z18" s="534">
        <f t="shared" si="1"/>
        <v>109.58904109589041</v>
      </c>
      <c r="AA18" s="535" t="str">
        <f t="shared" si="2"/>
        <v>X</v>
      </c>
      <c r="AB18" s="504">
        <v>8</v>
      </c>
      <c r="AC18" s="549">
        <v>0</v>
      </c>
      <c r="AD18" s="537">
        <v>224</v>
      </c>
      <c r="AE18" s="537" t="s">
        <v>184</v>
      </c>
      <c r="AF18" s="551">
        <v>0</v>
      </c>
      <c r="AG18" s="545">
        <v>0</v>
      </c>
      <c r="AH18" s="549">
        <v>0</v>
      </c>
      <c r="AI18" s="552" t="s">
        <v>1686</v>
      </c>
      <c r="AK18" s="513"/>
      <c r="AL18" s="513"/>
      <c r="AM18" s="513"/>
      <c r="AN18" s="513"/>
    </row>
    <row r="19" spans="1:40" ht="15.75" customHeight="1" x14ac:dyDescent="0.3">
      <c r="A19" s="539" t="s">
        <v>144</v>
      </c>
      <c r="B19" s="539" t="s">
        <v>1110</v>
      </c>
      <c r="C19" s="539">
        <v>2022</v>
      </c>
      <c r="D19" s="539" t="s">
        <v>664</v>
      </c>
      <c r="E19" s="539" t="s">
        <v>892</v>
      </c>
      <c r="F19" s="539" t="s">
        <v>495</v>
      </c>
      <c r="G19" s="539" t="s">
        <v>188</v>
      </c>
      <c r="H19" s="539" t="s">
        <v>401</v>
      </c>
      <c r="I19" s="539" t="s">
        <v>1379</v>
      </c>
      <c r="J19" s="539" t="s">
        <v>1687</v>
      </c>
      <c r="K19" s="539" t="s">
        <v>1688</v>
      </c>
      <c r="L19" s="539" t="s">
        <v>1689</v>
      </c>
      <c r="M19" s="539" t="s">
        <v>234</v>
      </c>
      <c r="N19" s="539" t="s">
        <v>1684</v>
      </c>
      <c r="O19" s="539" t="s">
        <v>850</v>
      </c>
      <c r="P19" s="539" t="s">
        <v>218</v>
      </c>
      <c r="Q19" s="540">
        <v>33.700000000000003</v>
      </c>
      <c r="R19" s="540">
        <v>1</v>
      </c>
      <c r="S19" s="539" t="s">
        <v>16</v>
      </c>
      <c r="T19" s="539" t="s">
        <v>16</v>
      </c>
      <c r="U19" s="539" t="s">
        <v>16</v>
      </c>
      <c r="V19" s="539" t="s">
        <v>1690</v>
      </c>
      <c r="W19" s="529">
        <v>25</v>
      </c>
      <c r="X19" s="548">
        <v>1</v>
      </c>
      <c r="Y19" s="534">
        <f t="shared" si="0"/>
        <v>100</v>
      </c>
      <c r="Z19" s="534">
        <f t="shared" si="1"/>
        <v>74.183976261127597</v>
      </c>
      <c r="AA19" s="535" t="str">
        <f t="shared" si="2"/>
        <v/>
      </c>
      <c r="AB19" s="504">
        <v>25</v>
      </c>
      <c r="AC19" s="549">
        <v>1</v>
      </c>
      <c r="AD19" s="537">
        <v>1513</v>
      </c>
      <c r="AE19" s="537" t="s">
        <v>184</v>
      </c>
      <c r="AF19" s="551">
        <v>0</v>
      </c>
      <c r="AG19" s="545">
        <v>0</v>
      </c>
      <c r="AH19" s="545">
        <v>14</v>
      </c>
      <c r="AI19" s="552" t="s">
        <v>885</v>
      </c>
      <c r="AK19" s="513"/>
      <c r="AL19" s="513"/>
      <c r="AM19" s="513"/>
      <c r="AN19" s="513"/>
    </row>
    <row r="20" spans="1:40" ht="15.75" customHeight="1" x14ac:dyDescent="0.3">
      <c r="A20" s="539" t="s">
        <v>144</v>
      </c>
      <c r="B20" s="539" t="s">
        <v>1110</v>
      </c>
      <c r="C20" s="539">
        <v>2022</v>
      </c>
      <c r="D20" s="539" t="s">
        <v>664</v>
      </c>
      <c r="E20" s="539" t="s">
        <v>892</v>
      </c>
      <c r="F20" s="539" t="s">
        <v>495</v>
      </c>
      <c r="G20" s="539" t="s">
        <v>188</v>
      </c>
      <c r="H20" s="539" t="s">
        <v>401</v>
      </c>
      <c r="I20" s="539" t="s">
        <v>1379</v>
      </c>
      <c r="J20" s="539" t="s">
        <v>1691</v>
      </c>
      <c r="K20" s="539" t="s">
        <v>1692</v>
      </c>
      <c r="L20" s="539" t="s">
        <v>1693</v>
      </c>
      <c r="M20" s="539" t="s">
        <v>234</v>
      </c>
      <c r="N20" s="539" t="s">
        <v>1684</v>
      </c>
      <c r="O20" s="539" t="s">
        <v>850</v>
      </c>
      <c r="P20" s="539" t="s">
        <v>218</v>
      </c>
      <c r="Q20" s="540">
        <v>66</v>
      </c>
      <c r="R20" s="540">
        <v>1</v>
      </c>
      <c r="S20" s="539" t="s">
        <v>16</v>
      </c>
      <c r="T20" s="539" t="s">
        <v>16</v>
      </c>
      <c r="U20" s="539" t="s">
        <v>16</v>
      </c>
      <c r="V20" s="539" t="s">
        <v>1694</v>
      </c>
      <c r="W20" s="529">
        <v>54</v>
      </c>
      <c r="X20" s="548">
        <v>1</v>
      </c>
      <c r="Y20" s="534">
        <f t="shared" si="0"/>
        <v>100</v>
      </c>
      <c r="Z20" s="534">
        <f t="shared" si="1"/>
        <v>81.818181818181827</v>
      </c>
      <c r="AA20" s="535" t="str">
        <f t="shared" si="2"/>
        <v/>
      </c>
      <c r="AB20" s="504">
        <v>54</v>
      </c>
      <c r="AC20" s="549">
        <v>1</v>
      </c>
      <c r="AD20" s="537">
        <v>2703</v>
      </c>
      <c r="AE20" s="537" t="s">
        <v>184</v>
      </c>
      <c r="AF20" s="551">
        <v>0</v>
      </c>
      <c r="AG20" s="545">
        <v>0</v>
      </c>
      <c r="AH20" s="545">
        <v>19</v>
      </c>
      <c r="AI20" s="552" t="s">
        <v>885</v>
      </c>
      <c r="AK20" s="513"/>
      <c r="AL20" s="513"/>
      <c r="AM20" s="513"/>
      <c r="AN20" s="513"/>
    </row>
    <row r="21" spans="1:40" ht="15.75" customHeight="1" x14ac:dyDescent="0.3">
      <c r="A21" s="539" t="s">
        <v>144</v>
      </c>
      <c r="B21" s="539" t="s">
        <v>1110</v>
      </c>
      <c r="C21" s="539">
        <v>2022</v>
      </c>
      <c r="D21" s="539" t="s">
        <v>664</v>
      </c>
      <c r="E21" s="539" t="s">
        <v>148</v>
      </c>
      <c r="F21" s="539" t="s">
        <v>495</v>
      </c>
      <c r="G21" s="539" t="s">
        <v>188</v>
      </c>
      <c r="H21" s="539" t="s">
        <v>401</v>
      </c>
      <c r="I21" s="539" t="s">
        <v>1379</v>
      </c>
      <c r="J21" s="539" t="s">
        <v>1695</v>
      </c>
      <c r="K21" s="539" t="s">
        <v>1696</v>
      </c>
      <c r="L21" s="539" t="s">
        <v>1645</v>
      </c>
      <c r="M21" s="539" t="s">
        <v>410</v>
      </c>
      <c r="N21" s="539" t="s">
        <v>1697</v>
      </c>
      <c r="O21" s="539" t="s">
        <v>835</v>
      </c>
      <c r="P21" s="539" t="s">
        <v>226</v>
      </c>
      <c r="Q21" s="540">
        <v>45.3</v>
      </c>
      <c r="R21" s="540">
        <v>3</v>
      </c>
      <c r="S21" s="539" t="s">
        <v>16</v>
      </c>
      <c r="T21" s="539" t="s">
        <v>16</v>
      </c>
      <c r="U21" s="539" t="s">
        <v>16</v>
      </c>
      <c r="V21" s="539"/>
      <c r="W21" s="529">
        <v>47</v>
      </c>
      <c r="X21" s="530">
        <v>12</v>
      </c>
      <c r="Y21" s="534">
        <f t="shared" si="0"/>
        <v>400</v>
      </c>
      <c r="Z21" s="534">
        <f t="shared" si="1"/>
        <v>103.75275938189846</v>
      </c>
      <c r="AA21" s="535" t="str">
        <f t="shared" si="2"/>
        <v>X</v>
      </c>
      <c r="AB21" s="537">
        <v>47</v>
      </c>
      <c r="AC21" s="537">
        <v>7</v>
      </c>
      <c r="AD21" s="537">
        <v>1593</v>
      </c>
      <c r="AE21" s="537">
        <v>12</v>
      </c>
      <c r="AF21" s="551">
        <v>0</v>
      </c>
      <c r="AG21" s="545">
        <v>0</v>
      </c>
      <c r="AH21" s="537">
        <v>23</v>
      </c>
      <c r="AI21" s="514" t="s">
        <v>1698</v>
      </c>
      <c r="AK21" s="513"/>
      <c r="AL21" s="513"/>
      <c r="AM21" s="513"/>
      <c r="AN21" s="513"/>
    </row>
    <row r="22" spans="1:40" ht="15.75" customHeight="1" x14ac:dyDescent="0.3">
      <c r="A22" s="539" t="s">
        <v>144</v>
      </c>
      <c r="B22" s="539" t="s">
        <v>1110</v>
      </c>
      <c r="C22" s="539">
        <v>2022</v>
      </c>
      <c r="D22" s="539" t="s">
        <v>664</v>
      </c>
      <c r="E22" s="539" t="s">
        <v>148</v>
      </c>
      <c r="F22" s="539" t="s">
        <v>495</v>
      </c>
      <c r="G22" s="539" t="s">
        <v>188</v>
      </c>
      <c r="H22" s="539" t="s">
        <v>401</v>
      </c>
      <c r="I22" s="539" t="s">
        <v>1379</v>
      </c>
      <c r="J22" s="539" t="s">
        <v>1699</v>
      </c>
      <c r="K22" s="539" t="s">
        <v>1700</v>
      </c>
      <c r="L22" s="539" t="s">
        <v>1632</v>
      </c>
      <c r="M22" s="539" t="s">
        <v>184</v>
      </c>
      <c r="N22" s="539" t="s">
        <v>1697</v>
      </c>
      <c r="O22" s="539" t="s">
        <v>184</v>
      </c>
      <c r="P22" s="539" t="s">
        <v>184</v>
      </c>
      <c r="Q22" s="539">
        <v>749.7</v>
      </c>
      <c r="R22" s="539">
        <v>0</v>
      </c>
      <c r="S22" s="539" t="s">
        <v>184</v>
      </c>
      <c r="T22" s="539" t="s">
        <v>16</v>
      </c>
      <c r="U22" s="539" t="s">
        <v>16</v>
      </c>
      <c r="V22" s="539" t="s">
        <v>1701</v>
      </c>
      <c r="W22" s="529">
        <v>694</v>
      </c>
      <c r="X22" s="530">
        <v>2</v>
      </c>
      <c r="Y22" s="534" t="e">
        <f>(X22/R22)*100</f>
        <v>#DIV/0!</v>
      </c>
      <c r="Z22" s="534">
        <f t="shared" si="1"/>
        <v>92.570361477924507</v>
      </c>
      <c r="AA22" s="535" t="e">
        <f t="shared" si="2"/>
        <v>#DIV/0!</v>
      </c>
      <c r="AB22" s="537">
        <v>694</v>
      </c>
      <c r="AC22" s="537">
        <v>1</v>
      </c>
      <c r="AD22" s="537">
        <v>34660</v>
      </c>
      <c r="AE22" s="537">
        <v>2</v>
      </c>
      <c r="AF22" s="551">
        <v>0</v>
      </c>
      <c r="AG22" s="545">
        <v>0</v>
      </c>
      <c r="AH22" s="537">
        <v>2</v>
      </c>
      <c r="AI22" s="514" t="s">
        <v>1702</v>
      </c>
      <c r="AK22" s="513"/>
      <c r="AL22" s="513"/>
      <c r="AM22" s="513"/>
      <c r="AN22" s="513"/>
    </row>
    <row r="23" spans="1:40" ht="15.75" customHeight="1" x14ac:dyDescent="0.3">
      <c r="A23" s="541" t="s">
        <v>144</v>
      </c>
      <c r="B23" s="542" t="s">
        <v>1110</v>
      </c>
      <c r="C23" s="542">
        <v>2022</v>
      </c>
      <c r="D23" s="543" t="s">
        <v>658</v>
      </c>
      <c r="E23" s="542" t="s">
        <v>148</v>
      </c>
      <c r="F23" s="542" t="s">
        <v>495</v>
      </c>
      <c r="G23" s="542" t="s">
        <v>188</v>
      </c>
      <c r="H23" s="542" t="s">
        <v>399</v>
      </c>
      <c r="I23" s="542" t="s">
        <v>1397</v>
      </c>
      <c r="J23" s="542" t="s">
        <v>1703</v>
      </c>
      <c r="K23" s="542" t="s">
        <v>1704</v>
      </c>
      <c r="L23" s="542" t="s">
        <v>1683</v>
      </c>
      <c r="M23" s="543" t="s">
        <v>410</v>
      </c>
      <c r="N23" s="541" t="s">
        <v>1705</v>
      </c>
      <c r="O23" s="541" t="s">
        <v>835</v>
      </c>
      <c r="P23" s="541" t="s">
        <v>224</v>
      </c>
      <c r="Q23" s="544">
        <v>52</v>
      </c>
      <c r="R23" s="544">
        <v>5</v>
      </c>
      <c r="S23" s="541" t="s">
        <v>16</v>
      </c>
      <c r="T23" s="541" t="s">
        <v>16</v>
      </c>
      <c r="U23" s="541" t="s">
        <v>16</v>
      </c>
      <c r="V23" s="541"/>
      <c r="W23" s="529">
        <v>53</v>
      </c>
      <c r="X23" s="530">
        <v>0</v>
      </c>
      <c r="Y23" s="534">
        <f t="shared" si="0"/>
        <v>0</v>
      </c>
      <c r="Z23" s="534">
        <f t="shared" si="1"/>
        <v>101.92307692307692</v>
      </c>
      <c r="AA23" s="535" t="str">
        <f t="shared" si="2"/>
        <v>X</v>
      </c>
      <c r="AB23" s="537">
        <v>29</v>
      </c>
      <c r="AC23" s="537">
        <v>0</v>
      </c>
      <c r="AD23" s="537">
        <v>1238</v>
      </c>
      <c r="AE23" s="537">
        <v>0</v>
      </c>
      <c r="AF23" s="551">
        <v>0</v>
      </c>
      <c r="AG23" s="545">
        <v>0</v>
      </c>
      <c r="AH23" s="537">
        <v>0</v>
      </c>
      <c r="AI23" s="506" t="s">
        <v>1706</v>
      </c>
      <c r="AK23" s="513"/>
      <c r="AL23" s="513"/>
      <c r="AM23" s="513"/>
      <c r="AN23" s="513"/>
    </row>
    <row r="24" spans="1:40" ht="15.75" customHeight="1" x14ac:dyDescent="0.3">
      <c r="A24" s="541" t="s">
        <v>144</v>
      </c>
      <c r="B24" s="542" t="s">
        <v>1110</v>
      </c>
      <c r="C24" s="542">
        <v>2022</v>
      </c>
      <c r="D24" s="543" t="s">
        <v>658</v>
      </c>
      <c r="E24" s="542" t="s">
        <v>148</v>
      </c>
      <c r="F24" s="542" t="s">
        <v>495</v>
      </c>
      <c r="G24" s="542" t="s">
        <v>188</v>
      </c>
      <c r="H24" s="542" t="s">
        <v>399</v>
      </c>
      <c r="I24" s="542" t="s">
        <v>1397</v>
      </c>
      <c r="J24" s="542" t="s">
        <v>1707</v>
      </c>
      <c r="K24" s="542" t="s">
        <v>1708</v>
      </c>
      <c r="L24" s="542" t="s">
        <v>1709</v>
      </c>
      <c r="M24" s="543" t="s">
        <v>410</v>
      </c>
      <c r="N24" s="541" t="s">
        <v>1705</v>
      </c>
      <c r="O24" s="541" t="s">
        <v>835</v>
      </c>
      <c r="P24" s="541" t="s">
        <v>224</v>
      </c>
      <c r="Q24" s="544">
        <v>52</v>
      </c>
      <c r="R24" s="544">
        <v>0</v>
      </c>
      <c r="S24" s="541" t="s">
        <v>16</v>
      </c>
      <c r="T24" s="541" t="s">
        <v>16</v>
      </c>
      <c r="U24" s="541" t="s">
        <v>16</v>
      </c>
      <c r="V24" s="541" t="s">
        <v>1710</v>
      </c>
      <c r="W24" s="529">
        <v>36</v>
      </c>
      <c r="X24" s="530">
        <f>8-1</f>
        <v>7</v>
      </c>
      <c r="Y24" s="534" t="e">
        <f t="shared" si="0"/>
        <v>#DIV/0!</v>
      </c>
      <c r="Z24" s="534">
        <f t="shared" si="1"/>
        <v>69.230769230769226</v>
      </c>
      <c r="AA24" s="535" t="e">
        <f t="shared" si="2"/>
        <v>#DIV/0!</v>
      </c>
      <c r="AB24" s="537">
        <v>20</v>
      </c>
      <c r="AC24" s="537">
        <f>3-1</f>
        <v>2</v>
      </c>
      <c r="AD24" s="537">
        <v>279</v>
      </c>
      <c r="AE24" s="537">
        <f>8-1</f>
        <v>7</v>
      </c>
      <c r="AF24" s="538">
        <v>1</v>
      </c>
      <c r="AG24" s="545">
        <v>0</v>
      </c>
      <c r="AH24" s="537">
        <v>9</v>
      </c>
      <c r="AI24" s="509" t="s">
        <v>1398</v>
      </c>
      <c r="AJ24" s="351"/>
      <c r="AK24" s="513"/>
      <c r="AL24" s="513"/>
      <c r="AM24" s="513"/>
      <c r="AN24" s="513"/>
    </row>
    <row r="25" spans="1:40" ht="15.75" customHeight="1" x14ac:dyDescent="0.3">
      <c r="A25" s="541" t="s">
        <v>144</v>
      </c>
      <c r="B25" s="542" t="s">
        <v>1110</v>
      </c>
      <c r="C25" s="542">
        <v>2022</v>
      </c>
      <c r="D25" s="543" t="s">
        <v>658</v>
      </c>
      <c r="E25" s="542" t="s">
        <v>148</v>
      </c>
      <c r="F25" s="542" t="s">
        <v>495</v>
      </c>
      <c r="G25" s="542" t="s">
        <v>188</v>
      </c>
      <c r="H25" s="542" t="s">
        <v>399</v>
      </c>
      <c r="I25" s="542" t="s">
        <v>1397</v>
      </c>
      <c r="J25" s="542" t="s">
        <v>1711</v>
      </c>
      <c r="K25" s="542" t="s">
        <v>1712</v>
      </c>
      <c r="L25" s="542" t="s">
        <v>1713</v>
      </c>
      <c r="M25" s="543" t="s">
        <v>410</v>
      </c>
      <c r="N25" s="541" t="s">
        <v>1705</v>
      </c>
      <c r="O25" s="541" t="s">
        <v>835</v>
      </c>
      <c r="P25" s="541" t="s">
        <v>224</v>
      </c>
      <c r="Q25" s="544">
        <v>52</v>
      </c>
      <c r="R25" s="544">
        <v>0</v>
      </c>
      <c r="S25" s="541" t="s">
        <v>16</v>
      </c>
      <c r="T25" s="541" t="s">
        <v>16</v>
      </c>
      <c r="U25" s="541" t="s">
        <v>16</v>
      </c>
      <c r="V25" s="541" t="s">
        <v>1710</v>
      </c>
      <c r="W25" s="529">
        <v>44</v>
      </c>
      <c r="X25" s="530">
        <v>5</v>
      </c>
      <c r="Y25" s="534" t="e">
        <f t="shared" si="0"/>
        <v>#DIV/0!</v>
      </c>
      <c r="Z25" s="534">
        <f t="shared" si="1"/>
        <v>84.615384615384613</v>
      </c>
      <c r="AA25" s="535" t="e">
        <f t="shared" si="2"/>
        <v>#DIV/0!</v>
      </c>
      <c r="AB25" s="537">
        <v>120</v>
      </c>
      <c r="AC25" s="537">
        <f>5+2</f>
        <v>7</v>
      </c>
      <c r="AD25" s="537">
        <v>4802</v>
      </c>
      <c r="AE25" s="537">
        <f>5+2</f>
        <v>7</v>
      </c>
      <c r="AF25" s="538">
        <v>1</v>
      </c>
      <c r="AG25" s="545">
        <v>0</v>
      </c>
      <c r="AH25" s="537">
        <v>0</v>
      </c>
      <c r="AI25" s="509" t="s">
        <v>1398</v>
      </c>
      <c r="AJ25" s="351"/>
      <c r="AK25" s="513"/>
      <c r="AL25" s="513"/>
      <c r="AM25" s="513"/>
      <c r="AN25" s="513"/>
    </row>
    <row r="26" spans="1:40" ht="15.75" customHeight="1" x14ac:dyDescent="0.3">
      <c r="A26" s="541" t="s">
        <v>144</v>
      </c>
      <c r="B26" s="542" t="s">
        <v>1110</v>
      </c>
      <c r="C26" s="542">
        <v>2022</v>
      </c>
      <c r="D26" s="543" t="s">
        <v>658</v>
      </c>
      <c r="E26" s="542" t="s">
        <v>148</v>
      </c>
      <c r="F26" s="542" t="s">
        <v>495</v>
      </c>
      <c r="G26" s="542" t="s">
        <v>188</v>
      </c>
      <c r="H26" s="542" t="s">
        <v>399</v>
      </c>
      <c r="I26" s="542" t="s">
        <v>1397</v>
      </c>
      <c r="J26" s="542" t="s">
        <v>1699</v>
      </c>
      <c r="K26" s="542" t="s">
        <v>1714</v>
      </c>
      <c r="L26" s="542" t="s">
        <v>1632</v>
      </c>
      <c r="M26" s="541" t="s">
        <v>184</v>
      </c>
      <c r="N26" s="541" t="s">
        <v>1697</v>
      </c>
      <c r="O26" s="541" t="s">
        <v>184</v>
      </c>
      <c r="P26" s="541" t="s">
        <v>184</v>
      </c>
      <c r="Q26" s="544">
        <v>266.7</v>
      </c>
      <c r="R26" s="544">
        <v>0</v>
      </c>
      <c r="S26" s="541" t="s">
        <v>184</v>
      </c>
      <c r="T26" s="541" t="s">
        <v>16</v>
      </c>
      <c r="U26" s="541" t="s">
        <v>16</v>
      </c>
      <c r="V26" s="541" t="s">
        <v>1715</v>
      </c>
      <c r="W26" s="529">
        <v>146</v>
      </c>
      <c r="X26" s="530">
        <v>0</v>
      </c>
      <c r="Y26" s="534" t="e">
        <f t="shared" si="0"/>
        <v>#DIV/0!</v>
      </c>
      <c r="Z26" s="534">
        <f t="shared" si="1"/>
        <v>54.743157105361831</v>
      </c>
      <c r="AA26" s="535" t="e">
        <f t="shared" si="2"/>
        <v>#DIV/0!</v>
      </c>
      <c r="AB26" s="537">
        <v>146</v>
      </c>
      <c r="AC26" s="537">
        <v>0</v>
      </c>
      <c r="AD26" s="537">
        <v>5989</v>
      </c>
      <c r="AE26" s="537">
        <v>0</v>
      </c>
      <c r="AF26" s="551">
        <v>0</v>
      </c>
      <c r="AG26" s="545">
        <v>0</v>
      </c>
      <c r="AH26" s="537">
        <v>0</v>
      </c>
      <c r="AI26" s="506" t="s">
        <v>184</v>
      </c>
      <c r="AJ26" s="351"/>
      <c r="AK26" s="513"/>
      <c r="AL26" s="513"/>
      <c r="AM26" s="513"/>
      <c r="AN26" s="513"/>
    </row>
    <row r="27" spans="1:40" ht="14.25" customHeight="1" x14ac:dyDescent="0.3">
      <c r="A27" s="539" t="s">
        <v>144</v>
      </c>
      <c r="B27" s="539" t="s">
        <v>1110</v>
      </c>
      <c r="C27" s="539">
        <v>2022</v>
      </c>
      <c r="D27" s="539" t="s">
        <v>664</v>
      </c>
      <c r="E27" s="539" t="s">
        <v>148</v>
      </c>
      <c r="F27" s="539" t="s">
        <v>483</v>
      </c>
      <c r="G27" s="539" t="s">
        <v>188</v>
      </c>
      <c r="H27" s="539" t="s">
        <v>399</v>
      </c>
      <c r="I27" s="539" t="s">
        <v>1392</v>
      </c>
      <c r="J27" s="539" t="s">
        <v>1716</v>
      </c>
      <c r="K27" s="539" t="s">
        <v>1717</v>
      </c>
      <c r="L27" s="539" t="s">
        <v>1653</v>
      </c>
      <c r="M27" s="539" t="s">
        <v>410</v>
      </c>
      <c r="N27" s="539" t="s">
        <v>1697</v>
      </c>
      <c r="O27" s="539" t="s">
        <v>835</v>
      </c>
      <c r="P27" s="539" t="s">
        <v>224</v>
      </c>
      <c r="Q27" s="540">
        <v>11</v>
      </c>
      <c r="R27" s="540">
        <v>12</v>
      </c>
      <c r="S27" s="539" t="s">
        <v>13</v>
      </c>
      <c r="T27" s="539" t="s">
        <v>13</v>
      </c>
      <c r="U27" s="539" t="s">
        <v>16</v>
      </c>
      <c r="V27" s="539"/>
      <c r="W27" s="529">
        <v>9</v>
      </c>
      <c r="X27" s="530">
        <v>8</v>
      </c>
      <c r="Y27" s="534">
        <f t="shared" si="0"/>
        <v>66.666666666666657</v>
      </c>
      <c r="Z27" s="534">
        <f t="shared" si="1"/>
        <v>81.818181818181827</v>
      </c>
      <c r="AA27" s="535" t="str">
        <f t="shared" si="2"/>
        <v>X</v>
      </c>
      <c r="AB27" s="504">
        <v>9</v>
      </c>
      <c r="AC27" s="537">
        <v>8</v>
      </c>
      <c r="AD27" s="537">
        <v>471</v>
      </c>
      <c r="AE27" s="537">
        <v>9</v>
      </c>
      <c r="AF27" s="538">
        <v>1</v>
      </c>
      <c r="AG27" s="545">
        <v>0</v>
      </c>
      <c r="AH27" s="537">
        <v>13</v>
      </c>
      <c r="AI27" s="506" t="s">
        <v>1718</v>
      </c>
      <c r="AJ27" s="351"/>
      <c r="AK27" s="513"/>
      <c r="AL27" s="513"/>
      <c r="AM27" s="513"/>
      <c r="AN27" s="513"/>
    </row>
    <row r="28" spans="1:40" ht="14.25" customHeight="1" x14ac:dyDescent="0.3">
      <c r="A28" s="539" t="s">
        <v>144</v>
      </c>
      <c r="B28" s="539" t="s">
        <v>1110</v>
      </c>
      <c r="C28" s="539">
        <v>2022</v>
      </c>
      <c r="D28" s="539" t="s">
        <v>664</v>
      </c>
      <c r="E28" s="539" t="s">
        <v>148</v>
      </c>
      <c r="F28" s="539" t="s">
        <v>483</v>
      </c>
      <c r="G28" s="539" t="s">
        <v>188</v>
      </c>
      <c r="H28" s="539" t="s">
        <v>399</v>
      </c>
      <c r="I28" s="539" t="s">
        <v>1392</v>
      </c>
      <c r="J28" s="539" t="s">
        <v>1719</v>
      </c>
      <c r="K28" s="539" t="s">
        <v>1720</v>
      </c>
      <c r="L28" s="539" t="s">
        <v>1721</v>
      </c>
      <c r="M28" s="539" t="s">
        <v>410</v>
      </c>
      <c r="N28" s="539" t="s">
        <v>1697</v>
      </c>
      <c r="O28" s="539" t="s">
        <v>835</v>
      </c>
      <c r="P28" s="539" t="s">
        <v>224</v>
      </c>
      <c r="Q28" s="540">
        <v>27</v>
      </c>
      <c r="R28" s="540">
        <v>12</v>
      </c>
      <c r="S28" s="539" t="s">
        <v>13</v>
      </c>
      <c r="T28" s="539" t="s">
        <v>13</v>
      </c>
      <c r="U28" s="539" t="s">
        <v>16</v>
      </c>
      <c r="V28" s="539"/>
      <c r="W28" s="529">
        <v>27</v>
      </c>
      <c r="X28" s="530">
        <v>12</v>
      </c>
      <c r="Y28" s="534">
        <f t="shared" si="0"/>
        <v>100</v>
      </c>
      <c r="Z28" s="534">
        <f t="shared" si="1"/>
        <v>100</v>
      </c>
      <c r="AA28" s="535" t="str">
        <f t="shared" si="2"/>
        <v/>
      </c>
      <c r="AB28" s="504">
        <v>27</v>
      </c>
      <c r="AC28" s="537">
        <v>10</v>
      </c>
      <c r="AD28" s="537">
        <v>688</v>
      </c>
      <c r="AE28" s="537">
        <v>12</v>
      </c>
      <c r="AF28" s="538">
        <v>1</v>
      </c>
      <c r="AG28" s="545">
        <v>0</v>
      </c>
      <c r="AH28" s="537">
        <v>64</v>
      </c>
      <c r="AI28" s="552" t="s">
        <v>184</v>
      </c>
      <c r="AJ28" s="351"/>
      <c r="AK28" s="513"/>
      <c r="AL28" s="513"/>
      <c r="AM28" s="513"/>
      <c r="AN28" s="513"/>
    </row>
    <row r="29" spans="1:40" ht="14.25" customHeight="1" x14ac:dyDescent="0.3">
      <c r="A29" s="539" t="s">
        <v>144</v>
      </c>
      <c r="B29" s="539" t="s">
        <v>1110</v>
      </c>
      <c r="C29" s="539">
        <v>2022</v>
      </c>
      <c r="D29" s="539" t="s">
        <v>664</v>
      </c>
      <c r="E29" s="539" t="s">
        <v>148</v>
      </c>
      <c r="F29" s="539" t="s">
        <v>483</v>
      </c>
      <c r="G29" s="539" t="s">
        <v>188</v>
      </c>
      <c r="H29" s="539" t="s">
        <v>399</v>
      </c>
      <c r="I29" s="539" t="s">
        <v>1392</v>
      </c>
      <c r="J29" s="539" t="s">
        <v>1722</v>
      </c>
      <c r="K29" s="539" t="s">
        <v>1723</v>
      </c>
      <c r="L29" s="539" t="s">
        <v>1724</v>
      </c>
      <c r="M29" s="539" t="s">
        <v>410</v>
      </c>
      <c r="N29" s="539" t="s">
        <v>1697</v>
      </c>
      <c r="O29" s="539" t="s">
        <v>835</v>
      </c>
      <c r="P29" s="539" t="s">
        <v>224</v>
      </c>
      <c r="Q29" s="540">
        <v>72.3</v>
      </c>
      <c r="R29" s="540">
        <v>12</v>
      </c>
      <c r="S29" s="539" t="s">
        <v>13</v>
      </c>
      <c r="T29" s="539" t="s">
        <v>13</v>
      </c>
      <c r="U29" s="539" t="s">
        <v>16</v>
      </c>
      <c r="V29" s="539"/>
      <c r="W29" s="529">
        <v>75</v>
      </c>
      <c r="X29" s="530">
        <v>9</v>
      </c>
      <c r="Y29" s="534">
        <f t="shared" si="0"/>
        <v>75</v>
      </c>
      <c r="Z29" s="534">
        <f t="shared" si="1"/>
        <v>103.73443983402491</v>
      </c>
      <c r="AA29" s="535" t="str">
        <f t="shared" si="2"/>
        <v>X</v>
      </c>
      <c r="AB29" s="504">
        <v>75</v>
      </c>
      <c r="AC29" s="537">
        <v>8</v>
      </c>
      <c r="AD29" s="537">
        <v>3591</v>
      </c>
      <c r="AE29" s="537">
        <v>9</v>
      </c>
      <c r="AF29" s="538">
        <v>1</v>
      </c>
      <c r="AG29" s="545">
        <v>0</v>
      </c>
      <c r="AH29" s="537">
        <v>43</v>
      </c>
      <c r="AI29" s="509" t="s">
        <v>1413</v>
      </c>
      <c r="AJ29" s="351"/>
      <c r="AK29" s="513"/>
      <c r="AL29" s="513"/>
      <c r="AM29" s="513"/>
      <c r="AN29" s="513"/>
    </row>
    <row r="30" spans="1:40" ht="14.25" customHeight="1" x14ac:dyDescent="0.3">
      <c r="A30" s="539" t="s">
        <v>144</v>
      </c>
      <c r="B30" s="539" t="s">
        <v>1110</v>
      </c>
      <c r="C30" s="539">
        <v>2022</v>
      </c>
      <c r="D30" s="539" t="s">
        <v>664</v>
      </c>
      <c r="E30" s="539" t="s">
        <v>148</v>
      </c>
      <c r="F30" s="539" t="s">
        <v>483</v>
      </c>
      <c r="G30" s="539" t="s">
        <v>188</v>
      </c>
      <c r="H30" s="539" t="s">
        <v>399</v>
      </c>
      <c r="I30" s="539" t="s">
        <v>1392</v>
      </c>
      <c r="J30" s="539" t="s">
        <v>1725</v>
      </c>
      <c r="K30" s="539" t="s">
        <v>1726</v>
      </c>
      <c r="L30" s="539" t="s">
        <v>1727</v>
      </c>
      <c r="M30" s="539" t="s">
        <v>410</v>
      </c>
      <c r="N30" s="539" t="s">
        <v>1697</v>
      </c>
      <c r="O30" s="539" t="s">
        <v>835</v>
      </c>
      <c r="P30" s="539" t="s">
        <v>224</v>
      </c>
      <c r="Q30" s="540">
        <v>40.299999999999997</v>
      </c>
      <c r="R30" s="540">
        <v>12</v>
      </c>
      <c r="S30" s="539" t="s">
        <v>13</v>
      </c>
      <c r="T30" s="539" t="s">
        <v>13</v>
      </c>
      <c r="U30" s="539" t="s">
        <v>16</v>
      </c>
      <c r="V30" s="539"/>
      <c r="W30" s="529">
        <v>42</v>
      </c>
      <c r="X30" s="530">
        <v>11</v>
      </c>
      <c r="Y30" s="534">
        <f t="shared" si="0"/>
        <v>91.666666666666657</v>
      </c>
      <c r="Z30" s="534">
        <f t="shared" si="1"/>
        <v>104.21836228287842</v>
      </c>
      <c r="AA30" s="535" t="str">
        <f t="shared" si="2"/>
        <v/>
      </c>
      <c r="AB30" s="504">
        <v>42</v>
      </c>
      <c r="AC30" s="537">
        <v>7</v>
      </c>
      <c r="AD30" s="537">
        <v>1268</v>
      </c>
      <c r="AE30" s="537">
        <v>11</v>
      </c>
      <c r="AF30" s="538">
        <v>1</v>
      </c>
      <c r="AG30" s="545">
        <v>0</v>
      </c>
      <c r="AH30" s="537">
        <v>34</v>
      </c>
      <c r="AI30" s="509" t="s">
        <v>1413</v>
      </c>
      <c r="AJ30" s="351"/>
      <c r="AK30" s="513"/>
      <c r="AL30" s="513"/>
      <c r="AM30" s="513"/>
      <c r="AN30" s="513"/>
    </row>
    <row r="31" spans="1:40" ht="14.25" customHeight="1" x14ac:dyDescent="0.3">
      <c r="A31" s="539" t="s">
        <v>144</v>
      </c>
      <c r="B31" s="539" t="s">
        <v>1110</v>
      </c>
      <c r="C31" s="539">
        <v>2022</v>
      </c>
      <c r="D31" s="539" t="s">
        <v>664</v>
      </c>
      <c r="E31" s="539" t="s">
        <v>148</v>
      </c>
      <c r="F31" s="539" t="s">
        <v>483</v>
      </c>
      <c r="G31" s="539" t="s">
        <v>188</v>
      </c>
      <c r="H31" s="539" t="s">
        <v>399</v>
      </c>
      <c r="I31" s="539" t="s">
        <v>1392</v>
      </c>
      <c r="J31" s="539" t="s">
        <v>1728</v>
      </c>
      <c r="K31" s="539" t="s">
        <v>1729</v>
      </c>
      <c r="L31" s="539" t="s">
        <v>1724</v>
      </c>
      <c r="M31" s="539" t="s">
        <v>410</v>
      </c>
      <c r="N31" s="539" t="s">
        <v>1697</v>
      </c>
      <c r="O31" s="539" t="s">
        <v>835</v>
      </c>
      <c r="P31" s="539" t="s">
        <v>224</v>
      </c>
      <c r="Q31" s="540">
        <v>60.3</v>
      </c>
      <c r="R31" s="540">
        <v>16</v>
      </c>
      <c r="S31" s="539" t="s">
        <v>13</v>
      </c>
      <c r="T31" s="539" t="s">
        <v>13</v>
      </c>
      <c r="U31" s="539" t="s">
        <v>16</v>
      </c>
      <c r="V31" s="539"/>
      <c r="W31" s="529">
        <v>69</v>
      </c>
      <c r="X31" s="530">
        <v>12</v>
      </c>
      <c r="Y31" s="534">
        <f t="shared" si="0"/>
        <v>75</v>
      </c>
      <c r="Z31" s="534">
        <f t="shared" si="1"/>
        <v>114.42786069651743</v>
      </c>
      <c r="AA31" s="535" t="str">
        <f t="shared" si="2"/>
        <v>X</v>
      </c>
      <c r="AB31" s="504">
        <v>69</v>
      </c>
      <c r="AC31" s="537">
        <v>8</v>
      </c>
      <c r="AD31" s="537">
        <v>1935</v>
      </c>
      <c r="AE31" s="537">
        <v>12</v>
      </c>
      <c r="AF31" s="538">
        <v>1</v>
      </c>
      <c r="AG31" s="545">
        <v>0</v>
      </c>
      <c r="AH31" s="537">
        <v>54</v>
      </c>
      <c r="AI31" s="509" t="s">
        <v>1413</v>
      </c>
      <c r="AJ31" s="351"/>
      <c r="AK31" s="513"/>
      <c r="AL31" s="513"/>
      <c r="AM31" s="513"/>
      <c r="AN31" s="513"/>
    </row>
    <row r="32" spans="1:40" ht="14.25" customHeight="1" x14ac:dyDescent="0.3">
      <c r="A32" s="539" t="s">
        <v>144</v>
      </c>
      <c r="B32" s="539" t="s">
        <v>1110</v>
      </c>
      <c r="C32" s="539">
        <v>2022</v>
      </c>
      <c r="D32" s="539" t="s">
        <v>664</v>
      </c>
      <c r="E32" s="539" t="s">
        <v>148</v>
      </c>
      <c r="F32" s="539" t="s">
        <v>483</v>
      </c>
      <c r="G32" s="539" t="s">
        <v>188</v>
      </c>
      <c r="H32" s="539" t="s">
        <v>399</v>
      </c>
      <c r="I32" s="539" t="s">
        <v>1392</v>
      </c>
      <c r="J32" s="539" t="s">
        <v>1730</v>
      </c>
      <c r="K32" s="539" t="s">
        <v>1731</v>
      </c>
      <c r="L32" s="539" t="s">
        <v>1727</v>
      </c>
      <c r="M32" s="539" t="s">
        <v>410</v>
      </c>
      <c r="N32" s="539" t="s">
        <v>1697</v>
      </c>
      <c r="O32" s="539" t="s">
        <v>835</v>
      </c>
      <c r="P32" s="539" t="s">
        <v>224</v>
      </c>
      <c r="Q32" s="540">
        <v>45.3</v>
      </c>
      <c r="R32" s="540">
        <v>16</v>
      </c>
      <c r="S32" s="539" t="s">
        <v>13</v>
      </c>
      <c r="T32" s="539" t="s">
        <v>13</v>
      </c>
      <c r="U32" s="539" t="s">
        <v>16</v>
      </c>
      <c r="V32" s="539"/>
      <c r="W32" s="529">
        <v>46</v>
      </c>
      <c r="X32" s="530">
        <v>11</v>
      </c>
      <c r="Y32" s="534">
        <f t="shared" si="0"/>
        <v>68.75</v>
      </c>
      <c r="Z32" s="534">
        <f t="shared" si="1"/>
        <v>101.54525386313466</v>
      </c>
      <c r="AA32" s="535" t="str">
        <f t="shared" si="2"/>
        <v>X</v>
      </c>
      <c r="AB32" s="504">
        <v>46</v>
      </c>
      <c r="AC32" s="537">
        <v>8</v>
      </c>
      <c r="AD32" s="537">
        <v>1646</v>
      </c>
      <c r="AE32" s="537">
        <v>11</v>
      </c>
      <c r="AF32" s="538">
        <v>1</v>
      </c>
      <c r="AG32" s="545">
        <v>0</v>
      </c>
      <c r="AH32" s="537">
        <v>42</v>
      </c>
      <c r="AI32" s="509" t="s">
        <v>1413</v>
      </c>
      <c r="AJ32" s="351"/>
      <c r="AK32" s="513"/>
      <c r="AL32" s="513"/>
      <c r="AM32" s="513"/>
      <c r="AN32" s="513"/>
    </row>
    <row r="33" spans="1:40" ht="14.25" customHeight="1" x14ac:dyDescent="0.3">
      <c r="A33" s="539" t="s">
        <v>144</v>
      </c>
      <c r="B33" s="539" t="s">
        <v>1110</v>
      </c>
      <c r="C33" s="539">
        <v>2022</v>
      </c>
      <c r="D33" s="539" t="s">
        <v>664</v>
      </c>
      <c r="E33" s="539" t="s">
        <v>148</v>
      </c>
      <c r="F33" s="539" t="s">
        <v>483</v>
      </c>
      <c r="G33" s="539" t="s">
        <v>188</v>
      </c>
      <c r="H33" s="539" t="s">
        <v>399</v>
      </c>
      <c r="I33" s="539" t="s">
        <v>1392</v>
      </c>
      <c r="J33" s="539" t="s">
        <v>1732</v>
      </c>
      <c r="K33" s="539" t="s">
        <v>1733</v>
      </c>
      <c r="L33" s="539" t="s">
        <v>1645</v>
      </c>
      <c r="M33" s="539" t="s">
        <v>410</v>
      </c>
      <c r="N33" s="539" t="s">
        <v>1697</v>
      </c>
      <c r="O33" s="539" t="s">
        <v>835</v>
      </c>
      <c r="P33" s="539" t="s">
        <v>224</v>
      </c>
      <c r="Q33" s="540">
        <v>98</v>
      </c>
      <c r="R33" s="540">
        <v>12</v>
      </c>
      <c r="S33" s="539" t="s">
        <v>13</v>
      </c>
      <c r="T33" s="539" t="s">
        <v>13</v>
      </c>
      <c r="U33" s="539" t="s">
        <v>16</v>
      </c>
      <c r="V33" s="539"/>
      <c r="W33" s="529">
        <v>94</v>
      </c>
      <c r="X33" s="530">
        <v>10</v>
      </c>
      <c r="Y33" s="534">
        <f t="shared" si="0"/>
        <v>83.333333333333343</v>
      </c>
      <c r="Z33" s="534">
        <f t="shared" si="1"/>
        <v>95.918367346938766</v>
      </c>
      <c r="AA33" s="535" t="str">
        <f t="shared" si="2"/>
        <v>X</v>
      </c>
      <c r="AB33" s="504">
        <v>95</v>
      </c>
      <c r="AC33" s="537">
        <v>10</v>
      </c>
      <c r="AD33" s="537">
        <v>6522</v>
      </c>
      <c r="AE33" s="537">
        <v>10</v>
      </c>
      <c r="AF33" s="538">
        <v>1</v>
      </c>
      <c r="AG33" s="545">
        <v>0</v>
      </c>
      <c r="AH33" s="537">
        <v>27</v>
      </c>
      <c r="AI33" s="509" t="s">
        <v>1413</v>
      </c>
      <c r="AJ33" s="351"/>
      <c r="AK33" s="513"/>
      <c r="AL33" s="513"/>
      <c r="AM33" s="513"/>
      <c r="AN33" s="513"/>
    </row>
    <row r="34" spans="1:40" ht="14.25" customHeight="1" x14ac:dyDescent="0.3">
      <c r="A34" s="539" t="s">
        <v>144</v>
      </c>
      <c r="B34" s="539" t="s">
        <v>1110</v>
      </c>
      <c r="C34" s="539">
        <v>2022</v>
      </c>
      <c r="D34" s="539" t="s">
        <v>664</v>
      </c>
      <c r="E34" s="539" t="s">
        <v>148</v>
      </c>
      <c r="F34" s="539" t="s">
        <v>483</v>
      </c>
      <c r="G34" s="539" t="s">
        <v>188</v>
      </c>
      <c r="H34" s="539" t="s">
        <v>399</v>
      </c>
      <c r="I34" s="539" t="s">
        <v>1392</v>
      </c>
      <c r="J34" s="539" t="s">
        <v>1734</v>
      </c>
      <c r="K34" s="539" t="s">
        <v>1735</v>
      </c>
      <c r="L34" s="539" t="s">
        <v>1727</v>
      </c>
      <c r="M34" s="539" t="s">
        <v>410</v>
      </c>
      <c r="N34" s="539" t="s">
        <v>1697</v>
      </c>
      <c r="O34" s="539" t="s">
        <v>835</v>
      </c>
      <c r="P34" s="539" t="s">
        <v>224</v>
      </c>
      <c r="Q34" s="540">
        <v>20.7</v>
      </c>
      <c r="R34" s="540">
        <v>12</v>
      </c>
      <c r="S34" s="539" t="s">
        <v>13</v>
      </c>
      <c r="T34" s="539" t="s">
        <v>13</v>
      </c>
      <c r="U34" s="539" t="s">
        <v>16</v>
      </c>
      <c r="V34" s="539"/>
      <c r="W34" s="529">
        <v>32</v>
      </c>
      <c r="X34" s="530">
        <v>3</v>
      </c>
      <c r="Y34" s="534">
        <f t="shared" si="0"/>
        <v>25</v>
      </c>
      <c r="Z34" s="534">
        <f t="shared" si="1"/>
        <v>154.58937198067633</v>
      </c>
      <c r="AA34" s="535" t="str">
        <f t="shared" si="2"/>
        <v>X</v>
      </c>
      <c r="AB34" s="504">
        <v>32</v>
      </c>
      <c r="AC34" s="537">
        <v>3</v>
      </c>
      <c r="AD34" s="537">
        <v>574</v>
      </c>
      <c r="AE34" s="537">
        <v>3</v>
      </c>
      <c r="AF34" s="538">
        <v>1</v>
      </c>
      <c r="AG34" s="545">
        <v>0</v>
      </c>
      <c r="AH34" s="537">
        <v>11</v>
      </c>
      <c r="AI34" s="509" t="s">
        <v>1736</v>
      </c>
      <c r="AJ34" s="351"/>
      <c r="AK34" s="513"/>
      <c r="AL34" s="513"/>
      <c r="AM34" s="513"/>
      <c r="AN34" s="513"/>
    </row>
    <row r="35" spans="1:40" ht="14.25" customHeight="1" x14ac:dyDescent="0.3">
      <c r="A35" s="539" t="s">
        <v>144</v>
      </c>
      <c r="B35" s="539" t="s">
        <v>1110</v>
      </c>
      <c r="C35" s="539">
        <v>2022</v>
      </c>
      <c r="D35" s="539" t="s">
        <v>664</v>
      </c>
      <c r="E35" s="539" t="s">
        <v>148</v>
      </c>
      <c r="F35" s="539" t="s">
        <v>483</v>
      </c>
      <c r="G35" s="539" t="s">
        <v>188</v>
      </c>
      <c r="H35" s="539" t="s">
        <v>399</v>
      </c>
      <c r="I35" s="539" t="s">
        <v>1392</v>
      </c>
      <c r="J35" s="539" t="s">
        <v>1737</v>
      </c>
      <c r="K35" s="539" t="s">
        <v>1738</v>
      </c>
      <c r="L35" s="539" t="s">
        <v>1739</v>
      </c>
      <c r="M35" s="539" t="s">
        <v>410</v>
      </c>
      <c r="N35" s="539" t="s">
        <v>1697</v>
      </c>
      <c r="O35" s="539" t="s">
        <v>835</v>
      </c>
      <c r="P35" s="539" t="s">
        <v>224</v>
      </c>
      <c r="Q35" s="540">
        <v>18.7</v>
      </c>
      <c r="R35" s="540">
        <v>0</v>
      </c>
      <c r="S35" s="539" t="s">
        <v>13</v>
      </c>
      <c r="T35" s="539" t="s">
        <v>13</v>
      </c>
      <c r="U35" s="539" t="s">
        <v>16</v>
      </c>
      <c r="V35" s="539" t="s">
        <v>1740</v>
      </c>
      <c r="W35" s="529">
        <v>2</v>
      </c>
      <c r="X35" s="530">
        <v>0</v>
      </c>
      <c r="Y35" s="534" t="e">
        <f t="shared" si="0"/>
        <v>#DIV/0!</v>
      </c>
      <c r="Z35" s="534">
        <f t="shared" si="1"/>
        <v>10.695187165775401</v>
      </c>
      <c r="AA35" s="535" t="e">
        <f t="shared" si="2"/>
        <v>#DIV/0!</v>
      </c>
      <c r="AB35" s="504">
        <v>2</v>
      </c>
      <c r="AC35" s="537">
        <v>0</v>
      </c>
      <c r="AD35" s="537">
        <v>66</v>
      </c>
      <c r="AE35" s="537">
        <v>0</v>
      </c>
      <c r="AF35" s="551">
        <v>0</v>
      </c>
      <c r="AG35" s="545">
        <v>0</v>
      </c>
      <c r="AH35" s="537" t="s">
        <v>184</v>
      </c>
      <c r="AI35" s="506" t="s">
        <v>1391</v>
      </c>
      <c r="AJ35" s="351"/>
      <c r="AK35" s="513"/>
      <c r="AL35" s="513"/>
      <c r="AM35" s="513"/>
      <c r="AN35" s="513"/>
    </row>
    <row r="36" spans="1:40" ht="14.25" customHeight="1" x14ac:dyDescent="0.3">
      <c r="A36" s="539" t="s">
        <v>144</v>
      </c>
      <c r="B36" s="539" t="s">
        <v>1110</v>
      </c>
      <c r="C36" s="539">
        <v>2022</v>
      </c>
      <c r="D36" s="539" t="s">
        <v>664</v>
      </c>
      <c r="E36" s="539" t="s">
        <v>148</v>
      </c>
      <c r="F36" s="539" t="s">
        <v>483</v>
      </c>
      <c r="G36" s="539" t="s">
        <v>188</v>
      </c>
      <c r="H36" s="539" t="s">
        <v>399</v>
      </c>
      <c r="I36" s="539" t="s">
        <v>1392</v>
      </c>
      <c r="J36" s="539" t="s">
        <v>1703</v>
      </c>
      <c r="K36" s="539" t="s">
        <v>1741</v>
      </c>
      <c r="L36" s="539" t="s">
        <v>1683</v>
      </c>
      <c r="M36" s="539" t="s">
        <v>410</v>
      </c>
      <c r="N36" s="539" t="s">
        <v>1705</v>
      </c>
      <c r="O36" s="539" t="s">
        <v>835</v>
      </c>
      <c r="P36" s="539" t="s">
        <v>224</v>
      </c>
      <c r="Q36" s="540">
        <v>52</v>
      </c>
      <c r="R36" s="540">
        <v>20</v>
      </c>
      <c r="S36" s="539" t="s">
        <v>13</v>
      </c>
      <c r="T36" s="539" t="s">
        <v>13</v>
      </c>
      <c r="U36" s="539" t="s">
        <v>16</v>
      </c>
      <c r="V36" s="539"/>
      <c r="W36" s="529">
        <v>52</v>
      </c>
      <c r="X36" s="530">
        <f>28+2</f>
        <v>30</v>
      </c>
      <c r="Y36" s="534">
        <f t="shared" si="0"/>
        <v>150</v>
      </c>
      <c r="Z36" s="534">
        <f t="shared" si="1"/>
        <v>100</v>
      </c>
      <c r="AA36" s="535" t="str">
        <f t="shared" si="2"/>
        <v/>
      </c>
      <c r="AB36" s="504">
        <v>28</v>
      </c>
      <c r="AC36" s="537">
        <v>11</v>
      </c>
      <c r="AD36" s="537">
        <v>1238</v>
      </c>
      <c r="AE36" s="537">
        <f>28+5+1</f>
        <v>34</v>
      </c>
      <c r="AF36" s="538">
        <v>1</v>
      </c>
      <c r="AG36" s="545">
        <v>8</v>
      </c>
      <c r="AH36" s="537">
        <v>19</v>
      </c>
      <c r="AI36" s="509" t="s">
        <v>1742</v>
      </c>
      <c r="AJ36" s="351"/>
      <c r="AK36" s="513"/>
      <c r="AL36" s="513"/>
      <c r="AM36" s="513"/>
      <c r="AN36" s="513"/>
    </row>
    <row r="37" spans="1:40" ht="15.75" customHeight="1" x14ac:dyDescent="0.3">
      <c r="A37" s="539" t="s">
        <v>144</v>
      </c>
      <c r="B37" s="539" t="s">
        <v>1110</v>
      </c>
      <c r="C37" s="539">
        <v>2022</v>
      </c>
      <c r="D37" s="539" t="s">
        <v>664</v>
      </c>
      <c r="E37" s="539" t="s">
        <v>148</v>
      </c>
      <c r="F37" s="539" t="s">
        <v>495</v>
      </c>
      <c r="G37" s="539" t="s">
        <v>188</v>
      </c>
      <c r="H37" s="539" t="s">
        <v>399</v>
      </c>
      <c r="I37" s="539" t="s">
        <v>1392</v>
      </c>
      <c r="J37" s="539" t="s">
        <v>1699</v>
      </c>
      <c r="K37" s="539" t="s">
        <v>1743</v>
      </c>
      <c r="L37" s="539" t="s">
        <v>1632</v>
      </c>
      <c r="M37" s="539" t="s">
        <v>184</v>
      </c>
      <c r="N37" s="539" t="s">
        <v>1697</v>
      </c>
      <c r="O37" s="539" t="s">
        <v>184</v>
      </c>
      <c r="P37" s="539" t="s">
        <v>184</v>
      </c>
      <c r="Q37" s="540">
        <v>805.7</v>
      </c>
      <c r="R37" s="540">
        <v>0</v>
      </c>
      <c r="S37" s="539" t="s">
        <v>184</v>
      </c>
      <c r="T37" s="539" t="s">
        <v>184</v>
      </c>
      <c r="U37" s="539" t="s">
        <v>16</v>
      </c>
      <c r="V37" s="539" t="s">
        <v>1744</v>
      </c>
      <c r="W37" s="529">
        <v>727</v>
      </c>
      <c r="X37" s="530">
        <v>0</v>
      </c>
      <c r="Y37" s="534" t="e">
        <f t="shared" si="0"/>
        <v>#DIV/0!</v>
      </c>
      <c r="Z37" s="534">
        <f t="shared" si="1"/>
        <v>90.232096313764416</v>
      </c>
      <c r="AA37" s="535" t="e">
        <f t="shared" si="2"/>
        <v>#DIV/0!</v>
      </c>
      <c r="AB37" s="504">
        <v>727</v>
      </c>
      <c r="AC37" s="537" t="s">
        <v>184</v>
      </c>
      <c r="AD37" s="537">
        <v>27172</v>
      </c>
      <c r="AE37" s="537" t="s">
        <v>184</v>
      </c>
      <c r="AF37" s="551">
        <v>0</v>
      </c>
      <c r="AG37" s="545">
        <v>0</v>
      </c>
      <c r="AH37" s="537" t="s">
        <v>184</v>
      </c>
      <c r="AI37" s="506" t="s">
        <v>184</v>
      </c>
      <c r="AK37" s="513"/>
      <c r="AL37" s="513"/>
      <c r="AM37" s="513"/>
      <c r="AN37" s="513"/>
    </row>
    <row r="38" spans="1:40" ht="15.75" customHeight="1" x14ac:dyDescent="0.3">
      <c r="A38" s="539" t="s">
        <v>144</v>
      </c>
      <c r="B38" s="539" t="s">
        <v>1110</v>
      </c>
      <c r="C38" s="539">
        <v>2022</v>
      </c>
      <c r="D38" s="539" t="s">
        <v>664</v>
      </c>
      <c r="E38" s="539" t="s">
        <v>148</v>
      </c>
      <c r="F38" s="539" t="s">
        <v>497</v>
      </c>
      <c r="G38" s="539" t="s">
        <v>190</v>
      </c>
      <c r="H38" s="539" t="s">
        <v>401</v>
      </c>
      <c r="I38" s="539" t="s">
        <v>1372</v>
      </c>
      <c r="J38" s="539" t="s">
        <v>1745</v>
      </c>
      <c r="K38" s="539" t="s">
        <v>1746</v>
      </c>
      <c r="L38" s="539" t="s">
        <v>1724</v>
      </c>
      <c r="M38" s="539" t="s">
        <v>410</v>
      </c>
      <c r="N38" s="539" t="s">
        <v>1747</v>
      </c>
      <c r="O38" s="539" t="s">
        <v>852</v>
      </c>
      <c r="P38" s="539" t="s">
        <v>212</v>
      </c>
      <c r="Q38" s="540">
        <v>2067</v>
      </c>
      <c r="R38" s="540" t="s">
        <v>1748</v>
      </c>
      <c r="S38" s="539" t="s">
        <v>16</v>
      </c>
      <c r="T38" s="539" t="s">
        <v>16</v>
      </c>
      <c r="U38" s="539" t="s">
        <v>16</v>
      </c>
      <c r="V38" s="539" t="s">
        <v>1749</v>
      </c>
      <c r="W38" s="529">
        <v>1852</v>
      </c>
      <c r="X38" s="530">
        <v>163</v>
      </c>
      <c r="Y38" s="534" t="e">
        <f t="shared" si="0"/>
        <v>#VALUE!</v>
      </c>
      <c r="Z38" s="534">
        <f t="shared" si="1"/>
        <v>89.598451862602801</v>
      </c>
      <c r="AA38" s="535" t="e">
        <f t="shared" si="2"/>
        <v>#VALUE!</v>
      </c>
      <c r="AB38" s="537">
        <v>87</v>
      </c>
      <c r="AC38" s="537">
        <v>28</v>
      </c>
      <c r="AD38" s="504">
        <v>1852</v>
      </c>
      <c r="AE38" s="537">
        <v>163</v>
      </c>
      <c r="AF38" s="551">
        <v>0</v>
      </c>
      <c r="AG38" s="545">
        <v>0</v>
      </c>
      <c r="AH38" s="537">
        <v>1</v>
      </c>
      <c r="AI38" s="506" t="s">
        <v>1412</v>
      </c>
      <c r="AK38" s="513"/>
      <c r="AL38" s="513"/>
      <c r="AM38" s="513"/>
      <c r="AN38" s="513"/>
    </row>
    <row r="39" spans="1:40" ht="15.75" customHeight="1" x14ac:dyDescent="0.3">
      <c r="A39" s="539" t="s">
        <v>144</v>
      </c>
      <c r="B39" s="539" t="s">
        <v>1110</v>
      </c>
      <c r="C39" s="539">
        <v>2022</v>
      </c>
      <c r="D39" s="539" t="s">
        <v>664</v>
      </c>
      <c r="E39" s="539" t="s">
        <v>148</v>
      </c>
      <c r="F39" s="539" t="s">
        <v>497</v>
      </c>
      <c r="G39" s="539" t="s">
        <v>190</v>
      </c>
      <c r="H39" s="539" t="s">
        <v>401</v>
      </c>
      <c r="I39" s="539" t="s">
        <v>1372</v>
      </c>
      <c r="J39" s="539" t="s">
        <v>1750</v>
      </c>
      <c r="K39" s="539" t="s">
        <v>1751</v>
      </c>
      <c r="L39" s="539" t="s">
        <v>1727</v>
      </c>
      <c r="M39" s="539" t="s">
        <v>410</v>
      </c>
      <c r="N39" s="539" t="s">
        <v>1747</v>
      </c>
      <c r="O39" s="539" t="s">
        <v>852</v>
      </c>
      <c r="P39" s="539" t="s">
        <v>212</v>
      </c>
      <c r="Q39" s="540">
        <v>588.70000000000005</v>
      </c>
      <c r="R39" s="540" t="s">
        <v>1748</v>
      </c>
      <c r="S39" s="539" t="s">
        <v>16</v>
      </c>
      <c r="T39" s="539" t="s">
        <v>16</v>
      </c>
      <c r="U39" s="539" t="s">
        <v>16</v>
      </c>
      <c r="V39" s="539" t="s">
        <v>1749</v>
      </c>
      <c r="W39" s="529">
        <v>309</v>
      </c>
      <c r="X39" s="530">
        <v>9</v>
      </c>
      <c r="Y39" s="534" t="e">
        <f t="shared" si="0"/>
        <v>#VALUE!</v>
      </c>
      <c r="Z39" s="534">
        <f t="shared" si="1"/>
        <v>52.488534058094103</v>
      </c>
      <c r="AA39" s="535" t="e">
        <f t="shared" si="2"/>
        <v>#VALUE!</v>
      </c>
      <c r="AB39" s="537">
        <v>37</v>
      </c>
      <c r="AC39" s="537">
        <v>2</v>
      </c>
      <c r="AD39" s="504">
        <v>309</v>
      </c>
      <c r="AE39" s="537">
        <v>9</v>
      </c>
      <c r="AF39" s="551">
        <v>0</v>
      </c>
      <c r="AG39" s="545">
        <v>0</v>
      </c>
      <c r="AH39" s="537">
        <v>1</v>
      </c>
      <c r="AI39" s="506" t="s">
        <v>1752</v>
      </c>
      <c r="AK39" s="513"/>
      <c r="AL39" s="513"/>
      <c r="AM39" s="513"/>
      <c r="AN39" s="513"/>
    </row>
    <row r="40" spans="1:40" ht="15.75" customHeight="1" x14ac:dyDescent="0.3">
      <c r="A40" s="539" t="s">
        <v>144</v>
      </c>
      <c r="B40" s="539" t="s">
        <v>1110</v>
      </c>
      <c r="C40" s="539">
        <v>2022</v>
      </c>
      <c r="D40" s="539" t="s">
        <v>664</v>
      </c>
      <c r="E40" s="539" t="s">
        <v>148</v>
      </c>
      <c r="F40" s="539" t="s">
        <v>497</v>
      </c>
      <c r="G40" s="539" t="s">
        <v>190</v>
      </c>
      <c r="H40" s="539" t="s">
        <v>401</v>
      </c>
      <c r="I40" s="539" t="s">
        <v>1372</v>
      </c>
      <c r="J40" s="539" t="s">
        <v>1753</v>
      </c>
      <c r="K40" s="539" t="s">
        <v>1754</v>
      </c>
      <c r="L40" s="539" t="s">
        <v>1739</v>
      </c>
      <c r="M40" s="539" t="s">
        <v>410</v>
      </c>
      <c r="N40" s="539" t="s">
        <v>1705</v>
      </c>
      <c r="O40" s="539" t="s">
        <v>835</v>
      </c>
      <c r="P40" s="539" t="s">
        <v>218</v>
      </c>
      <c r="Q40" s="540">
        <v>52</v>
      </c>
      <c r="R40" s="540" t="s">
        <v>1748</v>
      </c>
      <c r="S40" s="539" t="s">
        <v>16</v>
      </c>
      <c r="T40" s="539" t="s">
        <v>16</v>
      </c>
      <c r="U40" s="539" t="s">
        <v>16</v>
      </c>
      <c r="V40" s="539" t="s">
        <v>1755</v>
      </c>
      <c r="W40" s="529">
        <v>20</v>
      </c>
      <c r="X40" s="530">
        <v>0</v>
      </c>
      <c r="Y40" s="534" t="e">
        <f t="shared" si="0"/>
        <v>#VALUE!</v>
      </c>
      <c r="Z40" s="534">
        <f t="shared" si="1"/>
        <v>38.461538461538467</v>
      </c>
      <c r="AA40" s="535" t="e">
        <f t="shared" si="2"/>
        <v>#VALUE!</v>
      </c>
      <c r="AB40" s="537">
        <v>9</v>
      </c>
      <c r="AC40" s="537">
        <v>0</v>
      </c>
      <c r="AD40" s="504">
        <v>42</v>
      </c>
      <c r="AE40" s="537">
        <v>0</v>
      </c>
      <c r="AF40" s="551">
        <v>0</v>
      </c>
      <c r="AG40" s="545">
        <v>0</v>
      </c>
      <c r="AH40" s="537">
        <v>0</v>
      </c>
      <c r="AI40" s="506" t="s">
        <v>1391</v>
      </c>
      <c r="AK40" s="513"/>
      <c r="AL40" s="513"/>
      <c r="AM40" s="513"/>
      <c r="AN40" s="513"/>
    </row>
    <row r="41" spans="1:40" ht="15.75" customHeight="1" x14ac:dyDescent="0.3">
      <c r="A41" s="539" t="s">
        <v>144</v>
      </c>
      <c r="B41" s="539" t="s">
        <v>1110</v>
      </c>
      <c r="C41" s="539">
        <v>2022</v>
      </c>
      <c r="D41" s="539" t="s">
        <v>664</v>
      </c>
      <c r="E41" s="539" t="s">
        <v>148</v>
      </c>
      <c r="F41" s="539" t="s">
        <v>497</v>
      </c>
      <c r="G41" s="539" t="s">
        <v>190</v>
      </c>
      <c r="H41" s="539" t="s">
        <v>401</v>
      </c>
      <c r="I41" s="539" t="s">
        <v>1372</v>
      </c>
      <c r="J41" s="539" t="s">
        <v>1756</v>
      </c>
      <c r="K41" s="539" t="s">
        <v>1757</v>
      </c>
      <c r="L41" s="539" t="s">
        <v>1724</v>
      </c>
      <c r="M41" s="539" t="s">
        <v>410</v>
      </c>
      <c r="N41" s="539" t="s">
        <v>1747</v>
      </c>
      <c r="O41" s="539" t="s">
        <v>852</v>
      </c>
      <c r="P41" s="539" t="s">
        <v>218</v>
      </c>
      <c r="Q41" s="540">
        <v>154</v>
      </c>
      <c r="R41" s="540" t="s">
        <v>1748</v>
      </c>
      <c r="S41" s="539" t="s">
        <v>16</v>
      </c>
      <c r="T41" s="539" t="s">
        <v>16</v>
      </c>
      <c r="U41" s="539" t="s">
        <v>16</v>
      </c>
      <c r="V41" s="539" t="s">
        <v>1375</v>
      </c>
      <c r="W41" s="529">
        <v>78</v>
      </c>
      <c r="X41" s="530">
        <v>2</v>
      </c>
      <c r="Y41" s="534" t="e">
        <f t="shared" si="0"/>
        <v>#VALUE!</v>
      </c>
      <c r="Z41" s="534">
        <f t="shared" si="1"/>
        <v>50.649350649350644</v>
      </c>
      <c r="AA41" s="535" t="e">
        <f t="shared" si="2"/>
        <v>#VALUE!</v>
      </c>
      <c r="AB41" s="537">
        <v>20</v>
      </c>
      <c r="AC41" s="537">
        <v>2</v>
      </c>
      <c r="AD41" s="504">
        <v>78</v>
      </c>
      <c r="AE41" s="537">
        <v>2</v>
      </c>
      <c r="AF41" s="551">
        <v>0</v>
      </c>
      <c r="AG41" s="545">
        <v>0</v>
      </c>
      <c r="AH41" s="537">
        <v>1</v>
      </c>
      <c r="AI41" s="506" t="s">
        <v>1758</v>
      </c>
      <c r="AK41" s="513"/>
      <c r="AL41" s="513"/>
      <c r="AM41" s="513"/>
      <c r="AN41" s="513"/>
    </row>
    <row r="42" spans="1:40" ht="15.75" customHeight="1" x14ac:dyDescent="0.3">
      <c r="A42" s="539" t="s">
        <v>144</v>
      </c>
      <c r="B42" s="539" t="s">
        <v>1110</v>
      </c>
      <c r="C42" s="539">
        <v>2022</v>
      </c>
      <c r="D42" s="539" t="s">
        <v>664</v>
      </c>
      <c r="E42" s="539" t="s">
        <v>148</v>
      </c>
      <c r="F42" s="539" t="s">
        <v>497</v>
      </c>
      <c r="G42" s="539" t="s">
        <v>190</v>
      </c>
      <c r="H42" s="539" t="s">
        <v>401</v>
      </c>
      <c r="I42" s="539" t="s">
        <v>1372</v>
      </c>
      <c r="J42" s="539" t="s">
        <v>1759</v>
      </c>
      <c r="K42" s="539" t="s">
        <v>1760</v>
      </c>
      <c r="L42" s="539" t="s">
        <v>1727</v>
      </c>
      <c r="M42" s="539" t="s">
        <v>410</v>
      </c>
      <c r="N42" s="539" t="s">
        <v>1747</v>
      </c>
      <c r="O42" s="539" t="s">
        <v>852</v>
      </c>
      <c r="P42" s="539" t="s">
        <v>218</v>
      </c>
      <c r="Q42" s="540">
        <v>127.3</v>
      </c>
      <c r="R42" s="540" t="s">
        <v>1748</v>
      </c>
      <c r="S42" s="539" t="s">
        <v>16</v>
      </c>
      <c r="T42" s="539" t="s">
        <v>16</v>
      </c>
      <c r="U42" s="539" t="s">
        <v>16</v>
      </c>
      <c r="V42" s="539" t="s">
        <v>1375</v>
      </c>
      <c r="W42" s="529">
        <v>27</v>
      </c>
      <c r="X42" s="530">
        <v>0</v>
      </c>
      <c r="Y42" s="534" t="e">
        <f t="shared" si="0"/>
        <v>#VALUE!</v>
      </c>
      <c r="Z42" s="534">
        <f t="shared" si="1"/>
        <v>21.209740769835037</v>
      </c>
      <c r="AA42" s="535" t="e">
        <f t="shared" si="2"/>
        <v>#VALUE!</v>
      </c>
      <c r="AB42" s="537">
        <v>8</v>
      </c>
      <c r="AC42" s="537">
        <v>0</v>
      </c>
      <c r="AD42" s="504">
        <v>27</v>
      </c>
      <c r="AE42" s="537">
        <v>0</v>
      </c>
      <c r="AF42" s="551">
        <v>0</v>
      </c>
      <c r="AG42" s="545">
        <v>0</v>
      </c>
      <c r="AH42" s="537">
        <v>0</v>
      </c>
      <c r="AI42" s="506" t="s">
        <v>1761</v>
      </c>
      <c r="AK42" s="513"/>
      <c r="AL42" s="513"/>
      <c r="AM42" s="513"/>
      <c r="AN42" s="513"/>
    </row>
    <row r="43" spans="1:40" ht="15.75" customHeight="1" x14ac:dyDescent="0.3">
      <c r="A43" s="539" t="s">
        <v>144</v>
      </c>
      <c r="B43" s="539" t="s">
        <v>1110</v>
      </c>
      <c r="C43" s="539">
        <v>2022</v>
      </c>
      <c r="D43" s="539" t="s">
        <v>664</v>
      </c>
      <c r="E43" s="539" t="s">
        <v>148</v>
      </c>
      <c r="F43" s="539" t="s">
        <v>497</v>
      </c>
      <c r="G43" s="539" t="s">
        <v>190</v>
      </c>
      <c r="H43" s="539" t="s">
        <v>401</v>
      </c>
      <c r="I43" s="539" t="s">
        <v>1372</v>
      </c>
      <c r="J43" s="539" t="s">
        <v>1762</v>
      </c>
      <c r="K43" s="539" t="s">
        <v>1763</v>
      </c>
      <c r="L43" s="539" t="s">
        <v>1764</v>
      </c>
      <c r="M43" s="539" t="s">
        <v>410</v>
      </c>
      <c r="N43" s="539" t="s">
        <v>1747</v>
      </c>
      <c r="O43" s="539" t="s">
        <v>852</v>
      </c>
      <c r="P43" s="539" t="s">
        <v>218</v>
      </c>
      <c r="Q43" s="540">
        <v>237.3</v>
      </c>
      <c r="R43" s="540" t="s">
        <v>1748</v>
      </c>
      <c r="S43" s="539" t="s">
        <v>16</v>
      </c>
      <c r="T43" s="539" t="s">
        <v>16</v>
      </c>
      <c r="U43" s="539" t="s">
        <v>16</v>
      </c>
      <c r="V43" s="539" t="s">
        <v>1375</v>
      </c>
      <c r="W43" s="529">
        <v>157</v>
      </c>
      <c r="X43" s="530">
        <v>0</v>
      </c>
      <c r="Y43" s="534" t="e">
        <f t="shared" si="0"/>
        <v>#VALUE!</v>
      </c>
      <c r="Z43" s="534">
        <f t="shared" si="1"/>
        <v>66.160977665402442</v>
      </c>
      <c r="AA43" s="535" t="e">
        <f t="shared" si="2"/>
        <v>#VALUE!</v>
      </c>
      <c r="AB43" s="537">
        <v>10</v>
      </c>
      <c r="AC43" s="537">
        <v>0</v>
      </c>
      <c r="AD43" s="504">
        <v>157</v>
      </c>
      <c r="AE43" s="537">
        <v>0</v>
      </c>
      <c r="AF43" s="551">
        <v>0</v>
      </c>
      <c r="AG43" s="545">
        <v>0</v>
      </c>
      <c r="AH43" s="537">
        <v>0</v>
      </c>
      <c r="AI43" s="506" t="s">
        <v>1761</v>
      </c>
      <c r="AK43" s="513"/>
      <c r="AL43" s="513"/>
      <c r="AM43" s="513"/>
      <c r="AN43" s="513"/>
    </row>
    <row r="44" spans="1:40" ht="15.75" customHeight="1" x14ac:dyDescent="0.3">
      <c r="A44" s="539" t="s">
        <v>144</v>
      </c>
      <c r="B44" s="539" t="s">
        <v>1110</v>
      </c>
      <c r="C44" s="539">
        <v>2022</v>
      </c>
      <c r="D44" s="539" t="s">
        <v>664</v>
      </c>
      <c r="E44" s="539" t="s">
        <v>148</v>
      </c>
      <c r="F44" s="539" t="s">
        <v>497</v>
      </c>
      <c r="G44" s="539" t="s">
        <v>190</v>
      </c>
      <c r="H44" s="539" t="s">
        <v>401</v>
      </c>
      <c r="I44" s="539" t="s">
        <v>1372</v>
      </c>
      <c r="J44" s="539" t="s">
        <v>1765</v>
      </c>
      <c r="K44" s="539" t="s">
        <v>1766</v>
      </c>
      <c r="L44" s="539" t="s">
        <v>1767</v>
      </c>
      <c r="M44" s="539" t="s">
        <v>410</v>
      </c>
      <c r="N44" s="539" t="s">
        <v>1747</v>
      </c>
      <c r="O44" s="539" t="s">
        <v>852</v>
      </c>
      <c r="P44" s="539" t="s">
        <v>218</v>
      </c>
      <c r="Q44" s="539">
        <v>13.3</v>
      </c>
      <c r="R44" s="539" t="s">
        <v>1748</v>
      </c>
      <c r="S44" s="539" t="s">
        <v>16</v>
      </c>
      <c r="T44" s="539" t="s">
        <v>16</v>
      </c>
      <c r="U44" s="539" t="s">
        <v>16</v>
      </c>
      <c r="V44" s="539" t="s">
        <v>1375</v>
      </c>
      <c r="W44" s="529">
        <v>22</v>
      </c>
      <c r="X44" s="530">
        <v>0</v>
      </c>
      <c r="Y44" s="534" t="e">
        <f t="shared" si="0"/>
        <v>#VALUE!</v>
      </c>
      <c r="Z44" s="534">
        <f t="shared" si="1"/>
        <v>165.41353383458645</v>
      </c>
      <c r="AA44" s="535" t="e">
        <f t="shared" si="2"/>
        <v>#VALUE!</v>
      </c>
      <c r="AB44" s="537">
        <v>5</v>
      </c>
      <c r="AC44" s="537">
        <v>0</v>
      </c>
      <c r="AD44" s="504">
        <v>22</v>
      </c>
      <c r="AE44" s="537">
        <v>0</v>
      </c>
      <c r="AF44" s="551">
        <v>0</v>
      </c>
      <c r="AG44" s="545">
        <v>0</v>
      </c>
      <c r="AH44" s="537">
        <v>0</v>
      </c>
      <c r="AI44" s="506" t="s">
        <v>1761</v>
      </c>
      <c r="AK44" s="513"/>
      <c r="AL44" s="513"/>
      <c r="AM44" s="513"/>
      <c r="AN44" s="513"/>
    </row>
    <row r="45" spans="1:40" ht="15.75" customHeight="1" x14ac:dyDescent="0.3">
      <c r="A45" s="539" t="s">
        <v>144</v>
      </c>
      <c r="B45" s="539" t="s">
        <v>1110</v>
      </c>
      <c r="C45" s="539">
        <v>2022</v>
      </c>
      <c r="D45" s="539" t="s">
        <v>664</v>
      </c>
      <c r="E45" s="539" t="s">
        <v>148</v>
      </c>
      <c r="F45" s="539" t="s">
        <v>497</v>
      </c>
      <c r="G45" s="539" t="s">
        <v>190</v>
      </c>
      <c r="H45" s="539" t="s">
        <v>401</v>
      </c>
      <c r="I45" s="539" t="s">
        <v>1372</v>
      </c>
      <c r="J45" s="539" t="s">
        <v>1768</v>
      </c>
      <c r="K45" s="539" t="s">
        <v>1769</v>
      </c>
      <c r="L45" s="539" t="s">
        <v>1770</v>
      </c>
      <c r="M45" s="539" t="s">
        <v>410</v>
      </c>
      <c r="N45" s="539" t="s">
        <v>1747</v>
      </c>
      <c r="O45" s="539" t="s">
        <v>852</v>
      </c>
      <c r="P45" s="539" t="s">
        <v>218</v>
      </c>
      <c r="Q45" s="539">
        <v>597.29999999999995</v>
      </c>
      <c r="R45" s="539" t="s">
        <v>1748</v>
      </c>
      <c r="S45" s="539" t="s">
        <v>16</v>
      </c>
      <c r="T45" s="539" t="s">
        <v>16</v>
      </c>
      <c r="U45" s="539" t="s">
        <v>16</v>
      </c>
      <c r="V45" s="539" t="s">
        <v>1375</v>
      </c>
      <c r="W45" s="529">
        <v>810</v>
      </c>
      <c r="X45" s="530">
        <v>2</v>
      </c>
      <c r="Y45" s="534" t="e">
        <f t="shared" si="0"/>
        <v>#VALUE!</v>
      </c>
      <c r="Z45" s="534">
        <f t="shared" si="1"/>
        <v>135.6102461074837</v>
      </c>
      <c r="AA45" s="535" t="e">
        <f t="shared" si="2"/>
        <v>#VALUE!</v>
      </c>
      <c r="AB45" s="537">
        <v>42</v>
      </c>
      <c r="AC45" s="537">
        <v>1</v>
      </c>
      <c r="AD45" s="504">
        <v>810</v>
      </c>
      <c r="AE45" s="537">
        <v>1</v>
      </c>
      <c r="AF45" s="551">
        <v>0</v>
      </c>
      <c r="AG45" s="545">
        <v>0</v>
      </c>
      <c r="AH45" s="537">
        <v>2</v>
      </c>
      <c r="AI45" s="506" t="s">
        <v>1771</v>
      </c>
      <c r="AK45" s="513"/>
      <c r="AL45" s="513"/>
      <c r="AM45" s="513"/>
      <c r="AN45" s="513"/>
    </row>
    <row r="46" spans="1:40" ht="15.75" customHeight="1" x14ac:dyDescent="0.3">
      <c r="A46" s="539" t="s">
        <v>144</v>
      </c>
      <c r="B46" s="539" t="s">
        <v>1110</v>
      </c>
      <c r="C46" s="539">
        <v>2022</v>
      </c>
      <c r="D46" s="539" t="s">
        <v>664</v>
      </c>
      <c r="E46" s="539" t="s">
        <v>148</v>
      </c>
      <c r="F46" s="539" t="s">
        <v>497</v>
      </c>
      <c r="G46" s="539" t="s">
        <v>190</v>
      </c>
      <c r="H46" s="539" t="s">
        <v>401</v>
      </c>
      <c r="I46" s="539" t="s">
        <v>1372</v>
      </c>
      <c r="J46" s="539" t="s">
        <v>1772</v>
      </c>
      <c r="K46" s="539" t="s">
        <v>1773</v>
      </c>
      <c r="L46" s="539" t="s">
        <v>1774</v>
      </c>
      <c r="M46" s="539" t="s">
        <v>410</v>
      </c>
      <c r="N46" s="539" t="s">
        <v>1747</v>
      </c>
      <c r="O46" s="539" t="s">
        <v>852</v>
      </c>
      <c r="P46" s="539" t="s">
        <v>218</v>
      </c>
      <c r="Q46" s="539">
        <v>34.700000000000003</v>
      </c>
      <c r="R46" s="539" t="s">
        <v>1748</v>
      </c>
      <c r="S46" s="539" t="s">
        <v>16</v>
      </c>
      <c r="T46" s="539" t="s">
        <v>16</v>
      </c>
      <c r="U46" s="539" t="s">
        <v>16</v>
      </c>
      <c r="V46" s="539" t="s">
        <v>1375</v>
      </c>
      <c r="W46" s="529">
        <v>38</v>
      </c>
      <c r="X46" s="530">
        <v>0</v>
      </c>
      <c r="Y46" s="534" t="e">
        <f t="shared" si="0"/>
        <v>#VALUE!</v>
      </c>
      <c r="Z46" s="534">
        <f t="shared" si="1"/>
        <v>109.5100864553314</v>
      </c>
      <c r="AA46" s="535" t="e">
        <f t="shared" si="2"/>
        <v>#VALUE!</v>
      </c>
      <c r="AB46" s="537">
        <v>10</v>
      </c>
      <c r="AC46" s="537">
        <v>0</v>
      </c>
      <c r="AD46" s="504">
        <v>38</v>
      </c>
      <c r="AE46" s="537">
        <v>0</v>
      </c>
      <c r="AF46" s="551">
        <v>0</v>
      </c>
      <c r="AG46" s="545">
        <v>0</v>
      </c>
      <c r="AH46" s="537">
        <v>0</v>
      </c>
      <c r="AI46" s="506" t="s">
        <v>1761</v>
      </c>
      <c r="AK46" s="513"/>
      <c r="AL46" s="513"/>
      <c r="AM46" s="513"/>
      <c r="AN46" s="513"/>
    </row>
    <row r="47" spans="1:40" ht="15.75" customHeight="1" x14ac:dyDescent="0.3">
      <c r="A47" s="539" t="s">
        <v>144</v>
      </c>
      <c r="B47" s="539" t="s">
        <v>1110</v>
      </c>
      <c r="C47" s="539">
        <v>2022</v>
      </c>
      <c r="D47" s="539" t="s">
        <v>664</v>
      </c>
      <c r="E47" s="539" t="s">
        <v>148</v>
      </c>
      <c r="F47" s="539" t="s">
        <v>497</v>
      </c>
      <c r="G47" s="539" t="s">
        <v>190</v>
      </c>
      <c r="H47" s="539" t="s">
        <v>401</v>
      </c>
      <c r="I47" s="539" t="s">
        <v>1372</v>
      </c>
      <c r="J47" s="539" t="s">
        <v>1775</v>
      </c>
      <c r="K47" s="539" t="s">
        <v>1776</v>
      </c>
      <c r="L47" s="539" t="s">
        <v>1777</v>
      </c>
      <c r="M47" s="539" t="s">
        <v>410</v>
      </c>
      <c r="N47" s="539" t="s">
        <v>1747</v>
      </c>
      <c r="O47" s="539" t="s">
        <v>852</v>
      </c>
      <c r="P47" s="539" t="s">
        <v>218</v>
      </c>
      <c r="Q47" s="539">
        <v>439.3</v>
      </c>
      <c r="R47" s="539" t="s">
        <v>1748</v>
      </c>
      <c r="S47" s="539" t="s">
        <v>16</v>
      </c>
      <c r="T47" s="539" t="s">
        <v>16</v>
      </c>
      <c r="U47" s="539" t="s">
        <v>16</v>
      </c>
      <c r="V47" s="539" t="s">
        <v>1375</v>
      </c>
      <c r="W47" s="529">
        <v>546</v>
      </c>
      <c r="X47" s="530">
        <v>6</v>
      </c>
      <c r="Y47" s="534" t="e">
        <f t="shared" si="0"/>
        <v>#VALUE!</v>
      </c>
      <c r="Z47" s="534">
        <f t="shared" si="1"/>
        <v>124.28864101980423</v>
      </c>
      <c r="AA47" s="535" t="e">
        <f t="shared" si="2"/>
        <v>#VALUE!</v>
      </c>
      <c r="AB47" s="537">
        <v>31</v>
      </c>
      <c r="AC47" s="537">
        <v>1</v>
      </c>
      <c r="AD47" s="504">
        <v>546</v>
      </c>
      <c r="AE47" s="537">
        <v>3</v>
      </c>
      <c r="AF47" s="551">
        <v>0</v>
      </c>
      <c r="AG47" s="545">
        <v>0</v>
      </c>
      <c r="AH47" s="537">
        <v>2</v>
      </c>
      <c r="AI47" s="506" t="s">
        <v>1778</v>
      </c>
      <c r="AK47" s="513"/>
      <c r="AL47" s="513"/>
      <c r="AM47" s="513"/>
      <c r="AN47" s="513"/>
    </row>
    <row r="48" spans="1:40" ht="15.75" customHeight="1" x14ac:dyDescent="0.3">
      <c r="A48" s="539" t="s">
        <v>144</v>
      </c>
      <c r="B48" s="539" t="s">
        <v>1110</v>
      </c>
      <c r="C48" s="539">
        <v>2022</v>
      </c>
      <c r="D48" s="539" t="s">
        <v>664</v>
      </c>
      <c r="E48" s="539" t="s">
        <v>148</v>
      </c>
      <c r="F48" s="539" t="s">
        <v>497</v>
      </c>
      <c r="G48" s="539" t="s">
        <v>190</v>
      </c>
      <c r="H48" s="539" t="s">
        <v>401</v>
      </c>
      <c r="I48" s="539" t="s">
        <v>1372</v>
      </c>
      <c r="J48" s="539" t="s">
        <v>1779</v>
      </c>
      <c r="K48" s="539" t="s">
        <v>1780</v>
      </c>
      <c r="L48" s="539" t="s">
        <v>1781</v>
      </c>
      <c r="M48" s="539" t="s">
        <v>410</v>
      </c>
      <c r="N48" s="539" t="s">
        <v>1747</v>
      </c>
      <c r="O48" s="539" t="s">
        <v>852</v>
      </c>
      <c r="P48" s="539" t="s">
        <v>218</v>
      </c>
      <c r="Q48" s="539">
        <v>453.7</v>
      </c>
      <c r="R48" s="539" t="s">
        <v>1748</v>
      </c>
      <c r="S48" s="539" t="s">
        <v>16</v>
      </c>
      <c r="T48" s="539" t="s">
        <v>16</v>
      </c>
      <c r="U48" s="539" t="s">
        <v>16</v>
      </c>
      <c r="V48" s="539" t="s">
        <v>1375</v>
      </c>
      <c r="W48" s="529">
        <v>227</v>
      </c>
      <c r="X48" s="530">
        <v>0</v>
      </c>
      <c r="Y48" s="534" t="e">
        <f t="shared" si="0"/>
        <v>#VALUE!</v>
      </c>
      <c r="Z48" s="534">
        <f t="shared" si="1"/>
        <v>50.033061494379552</v>
      </c>
      <c r="AA48" s="535" t="e">
        <f t="shared" si="2"/>
        <v>#VALUE!</v>
      </c>
      <c r="AB48" s="537">
        <v>19</v>
      </c>
      <c r="AC48" s="537">
        <v>0</v>
      </c>
      <c r="AD48" s="504">
        <v>227</v>
      </c>
      <c r="AE48" s="537">
        <v>0</v>
      </c>
      <c r="AF48" s="551">
        <v>0</v>
      </c>
      <c r="AG48" s="545">
        <v>0</v>
      </c>
      <c r="AH48" s="537">
        <v>0</v>
      </c>
      <c r="AI48" s="506" t="s">
        <v>1761</v>
      </c>
      <c r="AK48" s="513"/>
      <c r="AL48" s="513"/>
      <c r="AM48" s="513"/>
      <c r="AN48" s="513"/>
    </row>
    <row r="49" spans="1:40" ht="15.75" customHeight="1" x14ac:dyDescent="0.3">
      <c r="A49" s="539" t="s">
        <v>144</v>
      </c>
      <c r="B49" s="539" t="s">
        <v>1110</v>
      </c>
      <c r="C49" s="539">
        <v>2022</v>
      </c>
      <c r="D49" s="539" t="s">
        <v>664</v>
      </c>
      <c r="E49" s="539" t="s">
        <v>148</v>
      </c>
      <c r="F49" s="539" t="s">
        <v>497</v>
      </c>
      <c r="G49" s="539" t="s">
        <v>190</v>
      </c>
      <c r="H49" s="539" t="s">
        <v>401</v>
      </c>
      <c r="I49" s="539" t="s">
        <v>1372</v>
      </c>
      <c r="J49" s="539" t="s">
        <v>1782</v>
      </c>
      <c r="K49" s="539" t="s">
        <v>1783</v>
      </c>
      <c r="L49" s="539" t="s">
        <v>1784</v>
      </c>
      <c r="M49" s="539" t="s">
        <v>410</v>
      </c>
      <c r="N49" s="539" t="s">
        <v>1747</v>
      </c>
      <c r="O49" s="539" t="s">
        <v>852</v>
      </c>
      <c r="P49" s="539" t="s">
        <v>218</v>
      </c>
      <c r="Q49" s="539">
        <v>63.7</v>
      </c>
      <c r="R49" s="539" t="s">
        <v>1748</v>
      </c>
      <c r="S49" s="539" t="s">
        <v>16</v>
      </c>
      <c r="T49" s="539" t="s">
        <v>16</v>
      </c>
      <c r="U49" s="539" t="s">
        <v>16</v>
      </c>
      <c r="V49" s="539" t="s">
        <v>1375</v>
      </c>
      <c r="W49" s="529">
        <v>234</v>
      </c>
      <c r="X49" s="530">
        <v>0</v>
      </c>
      <c r="Y49" s="534" t="e">
        <f t="shared" si="0"/>
        <v>#VALUE!</v>
      </c>
      <c r="Z49" s="534">
        <f t="shared" si="1"/>
        <v>367.34693877551018</v>
      </c>
      <c r="AA49" s="535" t="e">
        <f t="shared" si="2"/>
        <v>#VALUE!</v>
      </c>
      <c r="AB49" s="537">
        <v>9</v>
      </c>
      <c r="AC49" s="537">
        <v>0</v>
      </c>
      <c r="AD49" s="504">
        <v>234</v>
      </c>
      <c r="AE49" s="537">
        <v>0</v>
      </c>
      <c r="AF49" s="551">
        <v>0</v>
      </c>
      <c r="AG49" s="545">
        <v>0</v>
      </c>
      <c r="AH49" s="537">
        <v>0</v>
      </c>
      <c r="AI49" s="506" t="s">
        <v>1761</v>
      </c>
      <c r="AK49" s="513"/>
      <c r="AL49" s="513"/>
      <c r="AM49" s="513"/>
      <c r="AN49" s="513"/>
    </row>
    <row r="50" spans="1:40" ht="15.75" customHeight="1" x14ac:dyDescent="0.3">
      <c r="A50" s="539" t="s">
        <v>144</v>
      </c>
      <c r="B50" s="539" t="s">
        <v>1110</v>
      </c>
      <c r="C50" s="539">
        <v>2022</v>
      </c>
      <c r="D50" s="539" t="s">
        <v>664</v>
      </c>
      <c r="E50" s="539" t="s">
        <v>148</v>
      </c>
      <c r="F50" s="539" t="s">
        <v>489</v>
      </c>
      <c r="G50" s="539" t="s">
        <v>188</v>
      </c>
      <c r="H50" s="539" t="s">
        <v>405</v>
      </c>
      <c r="I50" s="539" t="s">
        <v>1785</v>
      </c>
      <c r="J50" s="539" t="s">
        <v>1786</v>
      </c>
      <c r="K50" s="539" t="s">
        <v>1787</v>
      </c>
      <c r="L50" s="539" t="s">
        <v>1788</v>
      </c>
      <c r="M50" s="539" t="s">
        <v>412</v>
      </c>
      <c r="N50" s="539" t="s">
        <v>1697</v>
      </c>
      <c r="O50" s="539" t="s">
        <v>852</v>
      </c>
      <c r="P50" s="539" t="s">
        <v>222</v>
      </c>
      <c r="Q50" s="539">
        <v>224.7</v>
      </c>
      <c r="R50" s="539">
        <v>15</v>
      </c>
      <c r="S50" s="539" t="s">
        <v>13</v>
      </c>
      <c r="T50" s="539" t="s">
        <v>13</v>
      </c>
      <c r="U50" s="539" t="s">
        <v>16</v>
      </c>
      <c r="V50" s="539" t="s">
        <v>1789</v>
      </c>
      <c r="W50" s="529">
        <v>223</v>
      </c>
      <c r="X50" s="530">
        <v>14</v>
      </c>
      <c r="Y50" s="534">
        <f t="shared" si="0"/>
        <v>93.333333333333329</v>
      </c>
      <c r="Z50" s="534">
        <f t="shared" si="1"/>
        <v>99.243435692033827</v>
      </c>
      <c r="AA50" s="535" t="str">
        <f t="shared" si="2"/>
        <v/>
      </c>
      <c r="AB50" s="537">
        <v>223</v>
      </c>
      <c r="AC50" s="537">
        <v>14</v>
      </c>
      <c r="AD50" s="504">
        <v>7493</v>
      </c>
      <c r="AE50" s="537">
        <v>363</v>
      </c>
      <c r="AF50" s="538">
        <v>1</v>
      </c>
      <c r="AG50" s="545">
        <v>226</v>
      </c>
      <c r="AH50" s="537">
        <v>0</v>
      </c>
      <c r="AI50" s="506" t="s">
        <v>1790</v>
      </c>
      <c r="AK50" s="513"/>
      <c r="AL50" s="513"/>
      <c r="AM50" s="513"/>
      <c r="AN50" s="513"/>
    </row>
    <row r="51" spans="1:40" ht="15.75" customHeight="1" x14ac:dyDescent="0.3">
      <c r="A51" s="539" t="s">
        <v>144</v>
      </c>
      <c r="B51" s="539" t="s">
        <v>1110</v>
      </c>
      <c r="C51" s="539">
        <v>2022</v>
      </c>
      <c r="D51" s="539" t="s">
        <v>664</v>
      </c>
      <c r="E51" s="539" t="s">
        <v>148</v>
      </c>
      <c r="F51" s="539" t="s">
        <v>489</v>
      </c>
      <c r="G51" s="539" t="s">
        <v>188</v>
      </c>
      <c r="H51" s="539" t="s">
        <v>405</v>
      </c>
      <c r="I51" s="539" t="s">
        <v>1785</v>
      </c>
      <c r="J51" s="539" t="s">
        <v>1699</v>
      </c>
      <c r="K51" s="539" t="s">
        <v>1791</v>
      </c>
      <c r="L51" s="539" t="s">
        <v>1632</v>
      </c>
      <c r="M51" s="539" t="s">
        <v>184</v>
      </c>
      <c r="N51" s="539" t="s">
        <v>1697</v>
      </c>
      <c r="O51" s="539" t="s">
        <v>184</v>
      </c>
      <c r="P51" s="539" t="s">
        <v>184</v>
      </c>
      <c r="Q51" s="540">
        <v>827.3</v>
      </c>
      <c r="R51" s="540">
        <v>0</v>
      </c>
      <c r="S51" s="539" t="s">
        <v>184</v>
      </c>
      <c r="T51" s="539" t="s">
        <v>184</v>
      </c>
      <c r="U51" s="539" t="s">
        <v>16</v>
      </c>
      <c r="V51" s="539"/>
      <c r="W51" s="529">
        <v>726</v>
      </c>
      <c r="X51" s="530">
        <v>0</v>
      </c>
      <c r="Y51" s="534" t="e">
        <f t="shared" si="0"/>
        <v>#DIV/0!</v>
      </c>
      <c r="Z51" s="534">
        <f t="shared" si="1"/>
        <v>87.75534872476733</v>
      </c>
      <c r="AA51" s="535" t="e">
        <f t="shared" si="2"/>
        <v>#DIV/0!</v>
      </c>
      <c r="AB51" s="504">
        <v>726</v>
      </c>
      <c r="AC51" s="537">
        <v>0</v>
      </c>
      <c r="AD51" s="537">
        <v>36934</v>
      </c>
      <c r="AE51" s="537">
        <v>0</v>
      </c>
      <c r="AF51" s="551">
        <v>0</v>
      </c>
      <c r="AG51" s="545">
        <v>0</v>
      </c>
      <c r="AH51" s="537">
        <v>0</v>
      </c>
      <c r="AI51" s="506" t="s">
        <v>184</v>
      </c>
      <c r="AK51" s="513"/>
      <c r="AL51" s="513"/>
      <c r="AM51" s="513"/>
      <c r="AN51" s="513"/>
    </row>
  </sheetData>
  <autoFilter ref="A3:AN51" xr:uid="{00000000-0009-0000-0000-00000A000000}"/>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D29"/>
  <sheetViews>
    <sheetView topLeftCell="E1" zoomScale="90" zoomScaleNormal="90" zoomScaleSheetLayoutView="100" workbookViewId="0">
      <pane xSplit="2" ySplit="3" topLeftCell="G4" activePane="bottomRight" state="frozen"/>
      <selection pane="topRight"/>
      <selection pane="bottomLeft"/>
      <selection pane="bottomRight" activeCell="Y31" sqref="Y31"/>
    </sheetView>
  </sheetViews>
  <sheetFormatPr defaultColWidth="14.44140625" defaultRowHeight="15" customHeight="1" x14ac:dyDescent="0.25"/>
  <cols>
    <col min="1" max="1" width="11.44140625" style="37" customWidth="1"/>
    <col min="2" max="2" width="26.44140625" style="37" customWidth="1"/>
    <col min="3" max="4" width="23.109375" style="37" customWidth="1"/>
    <col min="5" max="5" width="26.44140625" style="37" customWidth="1"/>
    <col min="6" max="6" width="20.109375" style="37" customWidth="1"/>
    <col min="7" max="7" width="11.5546875" style="37" customWidth="1"/>
    <col min="8" max="9" width="8.44140625" style="37" customWidth="1"/>
    <col min="10" max="10" width="13.88671875" style="37" customWidth="1"/>
    <col min="11" max="11" width="18.88671875" style="37" customWidth="1"/>
    <col min="12" max="12" width="14.44140625" style="37" customWidth="1"/>
    <col min="13" max="13" width="10.88671875" style="37" customWidth="1"/>
    <col min="14" max="14" width="8.88671875" style="37" customWidth="1"/>
    <col min="15" max="15" width="14.5546875" style="37" customWidth="1"/>
    <col min="16" max="17" width="15.5546875" style="37" customWidth="1"/>
    <col min="18" max="18" width="15.44140625" style="37" customWidth="1"/>
    <col min="19" max="19" width="69.5546875" style="37" customWidth="1"/>
    <col min="20" max="21" width="26.44140625" style="37" customWidth="1"/>
    <col min="22" max="22" width="18.5546875" style="37" customWidth="1"/>
    <col min="23" max="23" width="19.88671875" style="151" customWidth="1"/>
    <col min="24" max="24" width="14.44140625" style="151"/>
    <col min="25" max="26" width="14.44140625" style="37"/>
    <col min="27" max="27" width="17.5546875" style="37" customWidth="1"/>
    <col min="28" max="28" width="24.44140625" style="37" customWidth="1"/>
    <col min="29" max="29" width="22.109375" style="152" customWidth="1"/>
    <col min="30" max="30" width="77.44140625" style="37" customWidth="1"/>
    <col min="31" max="16384" width="14.44140625" style="37"/>
  </cols>
  <sheetData>
    <row r="1" spans="1:30" ht="41.1" customHeight="1" x14ac:dyDescent="0.25">
      <c r="A1" s="38" t="s">
        <v>1792</v>
      </c>
      <c r="C1" s="101"/>
      <c r="D1" s="101"/>
      <c r="W1" s="37"/>
      <c r="X1" s="37"/>
      <c r="AB1" s="117" t="s">
        <v>1793</v>
      </c>
      <c r="AC1" s="309" t="s">
        <v>1794</v>
      </c>
    </row>
    <row r="2" spans="1:30" ht="66" x14ac:dyDescent="0.25">
      <c r="A2" s="102" t="s">
        <v>91</v>
      </c>
      <c r="B2" s="102" t="s">
        <v>860</v>
      </c>
      <c r="C2" s="103" t="s">
        <v>857</v>
      </c>
      <c r="D2" s="103" t="s">
        <v>146</v>
      </c>
      <c r="E2" s="102" t="s">
        <v>1795</v>
      </c>
      <c r="F2" s="102" t="s">
        <v>1796</v>
      </c>
      <c r="G2" s="102" t="s">
        <v>1797</v>
      </c>
      <c r="H2" s="102" t="s">
        <v>433</v>
      </c>
      <c r="I2" s="102" t="s">
        <v>1360</v>
      </c>
      <c r="J2" s="102" t="s">
        <v>1798</v>
      </c>
      <c r="K2" s="102" t="s">
        <v>457</v>
      </c>
      <c r="L2" s="102" t="s">
        <v>1566</v>
      </c>
      <c r="M2" s="102" t="s">
        <v>1799</v>
      </c>
      <c r="N2" s="102" t="s">
        <v>407</v>
      </c>
      <c r="O2" s="103" t="s">
        <v>1800</v>
      </c>
      <c r="P2" s="102" t="s">
        <v>1801</v>
      </c>
      <c r="Q2" s="102" t="s">
        <v>1802</v>
      </c>
      <c r="R2" s="102" t="s">
        <v>1803</v>
      </c>
      <c r="S2" s="102" t="s">
        <v>1804</v>
      </c>
      <c r="T2" s="102" t="s">
        <v>1805</v>
      </c>
      <c r="U2" s="102" t="s">
        <v>863</v>
      </c>
      <c r="V2" s="118" t="s">
        <v>1806</v>
      </c>
      <c r="W2" s="118" t="s">
        <v>1807</v>
      </c>
      <c r="X2" s="118" t="s">
        <v>1808</v>
      </c>
      <c r="Y2" s="118" t="s">
        <v>1809</v>
      </c>
      <c r="Z2" s="118" t="s">
        <v>1810</v>
      </c>
      <c r="AA2" s="118" t="s">
        <v>1811</v>
      </c>
      <c r="AB2" s="119" t="s">
        <v>1812</v>
      </c>
      <c r="AC2" s="310" t="s">
        <v>1813</v>
      </c>
      <c r="AD2" s="118" t="s">
        <v>1104</v>
      </c>
    </row>
    <row r="3" spans="1:30" ht="66" x14ac:dyDescent="0.25">
      <c r="A3" s="113" t="s">
        <v>1814</v>
      </c>
      <c r="B3" s="91" t="s">
        <v>1815</v>
      </c>
      <c r="C3" s="105" t="s">
        <v>867</v>
      </c>
      <c r="D3" s="105" t="s">
        <v>868</v>
      </c>
      <c r="E3" s="91" t="s">
        <v>1815</v>
      </c>
      <c r="F3" s="91" t="s">
        <v>1815</v>
      </c>
      <c r="G3" s="91" t="s">
        <v>1815</v>
      </c>
      <c r="H3" s="91" t="s">
        <v>1816</v>
      </c>
      <c r="I3" s="91" t="s">
        <v>1815</v>
      </c>
      <c r="J3" s="91" t="s">
        <v>1815</v>
      </c>
      <c r="K3" s="91" t="s">
        <v>1817</v>
      </c>
      <c r="L3" s="91" t="s">
        <v>1815</v>
      </c>
      <c r="M3" s="91" t="s">
        <v>1815</v>
      </c>
      <c r="N3" s="91" t="s">
        <v>1444</v>
      </c>
      <c r="O3" s="91" t="s">
        <v>1818</v>
      </c>
      <c r="P3" s="91" t="s">
        <v>1815</v>
      </c>
      <c r="Q3" s="91" t="s">
        <v>1815</v>
      </c>
      <c r="R3" s="91" t="s">
        <v>1815</v>
      </c>
      <c r="S3" s="91" t="s">
        <v>1815</v>
      </c>
      <c r="T3" s="91" t="s">
        <v>1815</v>
      </c>
      <c r="U3" s="91" t="s">
        <v>1815</v>
      </c>
      <c r="V3" s="120" t="s">
        <v>1819</v>
      </c>
      <c r="W3" s="120" t="s">
        <v>1819</v>
      </c>
      <c r="X3" s="120" t="s">
        <v>1819</v>
      </c>
      <c r="Y3" s="120" t="s">
        <v>1819</v>
      </c>
      <c r="Z3" s="120" t="s">
        <v>1819</v>
      </c>
      <c r="AA3" s="120" t="s">
        <v>1819</v>
      </c>
      <c r="AB3" s="93" t="s">
        <v>1820</v>
      </c>
      <c r="AC3" s="311" t="s">
        <v>1821</v>
      </c>
      <c r="AD3" s="120" t="s">
        <v>1819</v>
      </c>
    </row>
    <row r="4" spans="1:30" ht="105.6" x14ac:dyDescent="0.25">
      <c r="A4" s="189" t="s">
        <v>144</v>
      </c>
      <c r="B4" s="190">
        <v>2022</v>
      </c>
      <c r="C4" s="190" t="s">
        <v>658</v>
      </c>
      <c r="D4" s="190" t="s">
        <v>148</v>
      </c>
      <c r="E4" s="190" t="s">
        <v>723</v>
      </c>
      <c r="F4" s="190" t="s">
        <v>722</v>
      </c>
      <c r="G4" s="190" t="s">
        <v>13</v>
      </c>
      <c r="H4" s="190" t="s">
        <v>439</v>
      </c>
      <c r="I4" s="190" t="s">
        <v>16</v>
      </c>
      <c r="J4" s="190" t="s">
        <v>16</v>
      </c>
      <c r="K4" s="190" t="s">
        <v>465</v>
      </c>
      <c r="L4" s="190" t="s">
        <v>1822</v>
      </c>
      <c r="M4" s="190">
        <v>2.2999999999999998</v>
      </c>
      <c r="N4" s="190" t="s">
        <v>412</v>
      </c>
      <c r="O4" s="190" t="s">
        <v>1823</v>
      </c>
      <c r="P4" s="190">
        <v>14</v>
      </c>
      <c r="Q4" s="190" t="s">
        <v>1824</v>
      </c>
      <c r="R4" s="190">
        <v>50</v>
      </c>
      <c r="S4" s="191" t="s">
        <v>1825</v>
      </c>
      <c r="T4" s="192" t="s">
        <v>1826</v>
      </c>
      <c r="U4" s="193" t="s">
        <v>885</v>
      </c>
      <c r="V4" s="302" t="s">
        <v>184</v>
      </c>
      <c r="W4" s="303">
        <v>14</v>
      </c>
      <c r="X4" s="303">
        <v>50</v>
      </c>
      <c r="Y4" s="302" t="s">
        <v>16</v>
      </c>
      <c r="Z4" s="295" t="s">
        <v>13</v>
      </c>
      <c r="AA4" s="295" t="s">
        <v>13</v>
      </c>
      <c r="AB4" s="304" t="str">
        <f>IF(OR(W4/P4&lt;0.9,W4/P4&gt;1.5),"X","")</f>
        <v/>
      </c>
      <c r="AC4" s="308" t="str">
        <f>IF(OR(AA4="N",Z4="N",AA4="",Z4=""),"X","")</f>
        <v/>
      </c>
      <c r="AD4" s="302"/>
    </row>
    <row r="5" spans="1:30" ht="26.4" x14ac:dyDescent="0.25">
      <c r="A5" s="194" t="s">
        <v>144</v>
      </c>
      <c r="B5" s="195">
        <v>2022</v>
      </c>
      <c r="C5" s="195" t="s">
        <v>658</v>
      </c>
      <c r="D5" s="190" t="s">
        <v>148</v>
      </c>
      <c r="E5" s="195" t="s">
        <v>723</v>
      </c>
      <c r="F5" s="195" t="s">
        <v>722</v>
      </c>
      <c r="G5" s="195" t="s">
        <v>13</v>
      </c>
      <c r="H5" s="195" t="s">
        <v>439</v>
      </c>
      <c r="I5" s="190" t="s">
        <v>16</v>
      </c>
      <c r="J5" s="195" t="s">
        <v>16</v>
      </c>
      <c r="K5" s="190" t="s">
        <v>465</v>
      </c>
      <c r="L5" s="190" t="s">
        <v>1822</v>
      </c>
      <c r="M5" s="195">
        <v>2.2999999999999998</v>
      </c>
      <c r="N5" s="195" t="s">
        <v>412</v>
      </c>
      <c r="O5" s="195" t="s">
        <v>1823</v>
      </c>
      <c r="P5" s="195">
        <v>14</v>
      </c>
      <c r="Q5" s="195" t="s">
        <v>1827</v>
      </c>
      <c r="R5" s="195">
        <v>50</v>
      </c>
      <c r="S5" s="191" t="s">
        <v>1825</v>
      </c>
      <c r="T5" s="192"/>
      <c r="U5" s="196" t="s">
        <v>885</v>
      </c>
      <c r="V5" s="302" t="s">
        <v>184</v>
      </c>
      <c r="W5" s="303">
        <v>14</v>
      </c>
      <c r="X5" s="303">
        <v>50</v>
      </c>
      <c r="Y5" s="302" t="s">
        <v>16</v>
      </c>
      <c r="Z5" s="295" t="s">
        <v>13</v>
      </c>
      <c r="AA5" s="295" t="s">
        <v>13</v>
      </c>
      <c r="AB5" s="304" t="str">
        <f t="shared" ref="AB5:AB6" si="0">IF(OR(W5/P5&lt;0.9,W5/P5&gt;1.5),"X","")</f>
        <v/>
      </c>
      <c r="AC5" s="308" t="str">
        <f t="shared" ref="AC5:AC6" si="1">IF(OR(AA5="N",Z5="N",AA5="",Z5=""),"X","")</f>
        <v/>
      </c>
      <c r="AD5" s="302"/>
    </row>
    <row r="6" spans="1:30" ht="105.6" x14ac:dyDescent="0.25">
      <c r="A6" s="194" t="s">
        <v>144</v>
      </c>
      <c r="B6" s="195">
        <v>2022</v>
      </c>
      <c r="C6" s="195" t="s">
        <v>658</v>
      </c>
      <c r="D6" s="190" t="s">
        <v>148</v>
      </c>
      <c r="E6" s="195" t="s">
        <v>723</v>
      </c>
      <c r="F6" s="195" t="s">
        <v>722</v>
      </c>
      <c r="G6" s="195" t="s">
        <v>13</v>
      </c>
      <c r="H6" s="195" t="s">
        <v>439</v>
      </c>
      <c r="I6" s="190" t="s">
        <v>16</v>
      </c>
      <c r="J6" s="195" t="s">
        <v>16</v>
      </c>
      <c r="K6" s="190" t="s">
        <v>465</v>
      </c>
      <c r="L6" s="190" t="s">
        <v>1822</v>
      </c>
      <c r="M6" s="195">
        <v>2.2999999999999998</v>
      </c>
      <c r="N6" s="195" t="s">
        <v>412</v>
      </c>
      <c r="O6" s="195" t="s">
        <v>1823</v>
      </c>
      <c r="P6" s="195">
        <v>14</v>
      </c>
      <c r="Q6" s="195" t="s">
        <v>1828</v>
      </c>
      <c r="R6" s="195">
        <v>50</v>
      </c>
      <c r="S6" s="197" t="s">
        <v>1829</v>
      </c>
      <c r="T6" s="198" t="s">
        <v>1826</v>
      </c>
      <c r="U6" s="199" t="s">
        <v>885</v>
      </c>
      <c r="V6" s="302" t="s">
        <v>184</v>
      </c>
      <c r="W6" s="303">
        <v>14</v>
      </c>
      <c r="X6" s="303">
        <v>50</v>
      </c>
      <c r="Y6" s="302" t="s">
        <v>16</v>
      </c>
      <c r="Z6" s="295" t="s">
        <v>13</v>
      </c>
      <c r="AA6" s="295" t="s">
        <v>13</v>
      </c>
      <c r="AB6" s="304" t="str">
        <f t="shared" si="0"/>
        <v/>
      </c>
      <c r="AC6" s="308" t="str">
        <f t="shared" si="1"/>
        <v/>
      </c>
      <c r="AD6" s="302"/>
    </row>
    <row r="7" spans="1:30" ht="105.6" x14ac:dyDescent="0.25">
      <c r="A7" s="194" t="s">
        <v>144</v>
      </c>
      <c r="B7" s="195">
        <v>2022</v>
      </c>
      <c r="C7" s="195" t="s">
        <v>658</v>
      </c>
      <c r="D7" s="190" t="s">
        <v>148</v>
      </c>
      <c r="E7" s="195" t="s">
        <v>723</v>
      </c>
      <c r="F7" s="195" t="s">
        <v>724</v>
      </c>
      <c r="G7" s="195" t="s">
        <v>13</v>
      </c>
      <c r="H7" s="195" t="s">
        <v>439</v>
      </c>
      <c r="I7" s="190" t="s">
        <v>16</v>
      </c>
      <c r="J7" s="195" t="s">
        <v>16</v>
      </c>
      <c r="K7" s="190" t="s">
        <v>465</v>
      </c>
      <c r="L7" s="190" t="s">
        <v>1822</v>
      </c>
      <c r="M7" s="195">
        <v>11</v>
      </c>
      <c r="N7" s="195" t="s">
        <v>412</v>
      </c>
      <c r="O7" s="195" t="s">
        <v>1823</v>
      </c>
      <c r="P7" s="195">
        <v>11</v>
      </c>
      <c r="Q7" s="195" t="s">
        <v>1824</v>
      </c>
      <c r="R7" s="195">
        <v>30</v>
      </c>
      <c r="S7" s="191" t="s">
        <v>1825</v>
      </c>
      <c r="T7" s="192" t="s">
        <v>1826</v>
      </c>
      <c r="U7" s="196" t="s">
        <v>885</v>
      </c>
      <c r="V7" s="302" t="s">
        <v>184</v>
      </c>
      <c r="W7" s="303">
        <v>11</v>
      </c>
      <c r="X7" s="303">
        <v>30</v>
      </c>
      <c r="Y7" s="302" t="s">
        <v>16</v>
      </c>
      <c r="Z7" s="295" t="s">
        <v>13</v>
      </c>
      <c r="AA7" s="295" t="s">
        <v>13</v>
      </c>
      <c r="AB7" s="304" t="str">
        <f t="shared" ref="AB7:AB29" si="2">IF(OR(W7/P7&lt;0.9,W7/P7&gt;1.5),"X","")</f>
        <v/>
      </c>
      <c r="AC7" s="308" t="str">
        <f t="shared" ref="AC7:AC29" si="3">IF(OR(AA7="N",Z7="N",AA7="",Z7=""),"X","")</f>
        <v/>
      </c>
      <c r="AD7" s="302"/>
    </row>
    <row r="8" spans="1:30" ht="105.6" x14ac:dyDescent="0.25">
      <c r="A8" s="194" t="s">
        <v>144</v>
      </c>
      <c r="B8" s="195">
        <v>2022</v>
      </c>
      <c r="C8" s="195" t="s">
        <v>658</v>
      </c>
      <c r="D8" s="190" t="s">
        <v>148</v>
      </c>
      <c r="E8" s="195" t="s">
        <v>723</v>
      </c>
      <c r="F8" s="195" t="s">
        <v>724</v>
      </c>
      <c r="G8" s="195" t="s">
        <v>13</v>
      </c>
      <c r="H8" s="195" t="s">
        <v>439</v>
      </c>
      <c r="I8" s="190" t="s">
        <v>16</v>
      </c>
      <c r="J8" s="195" t="s">
        <v>16</v>
      </c>
      <c r="K8" s="190" t="s">
        <v>465</v>
      </c>
      <c r="L8" s="190" t="s">
        <v>1822</v>
      </c>
      <c r="M8" s="195">
        <v>11</v>
      </c>
      <c r="N8" s="195" t="s">
        <v>412</v>
      </c>
      <c r="O8" s="195" t="s">
        <v>1823</v>
      </c>
      <c r="P8" s="195">
        <v>11</v>
      </c>
      <c r="Q8" s="195" t="s">
        <v>1827</v>
      </c>
      <c r="R8" s="195">
        <v>30</v>
      </c>
      <c r="S8" s="208" t="s">
        <v>1825</v>
      </c>
      <c r="T8" s="305" t="s">
        <v>1830</v>
      </c>
      <c r="U8" s="196" t="s">
        <v>885</v>
      </c>
      <c r="V8" s="302" t="s">
        <v>184</v>
      </c>
      <c r="W8" s="303">
        <v>11</v>
      </c>
      <c r="X8" s="303">
        <v>30</v>
      </c>
      <c r="Y8" s="302" t="s">
        <v>16</v>
      </c>
      <c r="Z8" s="295" t="s">
        <v>13</v>
      </c>
      <c r="AA8" s="295" t="s">
        <v>13</v>
      </c>
      <c r="AB8" s="304" t="str">
        <f t="shared" si="2"/>
        <v/>
      </c>
      <c r="AC8" s="308" t="str">
        <f t="shared" si="3"/>
        <v/>
      </c>
      <c r="AD8" s="302"/>
    </row>
    <row r="9" spans="1:30" ht="105.6" x14ac:dyDescent="0.25">
      <c r="A9" s="194" t="s">
        <v>144</v>
      </c>
      <c r="B9" s="195">
        <v>2022</v>
      </c>
      <c r="C9" s="195" t="s">
        <v>658</v>
      </c>
      <c r="D9" s="190" t="s">
        <v>148</v>
      </c>
      <c r="E9" s="195" t="s">
        <v>723</v>
      </c>
      <c r="F9" s="195" t="s">
        <v>724</v>
      </c>
      <c r="G9" s="195" t="s">
        <v>13</v>
      </c>
      <c r="H9" s="195" t="s">
        <v>439</v>
      </c>
      <c r="I9" s="190" t="s">
        <v>16</v>
      </c>
      <c r="J9" s="195" t="s">
        <v>16</v>
      </c>
      <c r="K9" s="190" t="s">
        <v>465</v>
      </c>
      <c r="L9" s="190" t="s">
        <v>1822</v>
      </c>
      <c r="M9" s="195">
        <v>11</v>
      </c>
      <c r="N9" s="195" t="s">
        <v>412</v>
      </c>
      <c r="O9" s="195" t="s">
        <v>1823</v>
      </c>
      <c r="P9" s="195">
        <v>11</v>
      </c>
      <c r="Q9" s="195" t="s">
        <v>1828</v>
      </c>
      <c r="R9" s="197">
        <v>30</v>
      </c>
      <c r="S9" s="189" t="s">
        <v>1829</v>
      </c>
      <c r="T9" s="201" t="s">
        <v>1826</v>
      </c>
      <c r="U9" s="193" t="s">
        <v>885</v>
      </c>
      <c r="V9" s="302" t="s">
        <v>184</v>
      </c>
      <c r="W9" s="303">
        <v>11</v>
      </c>
      <c r="X9" s="303">
        <v>30</v>
      </c>
      <c r="Y9" s="302" t="s">
        <v>16</v>
      </c>
      <c r="Z9" s="295" t="s">
        <v>13</v>
      </c>
      <c r="AA9" s="295" t="s">
        <v>13</v>
      </c>
      <c r="AB9" s="304" t="str">
        <f t="shared" si="2"/>
        <v/>
      </c>
      <c r="AC9" s="308" t="str">
        <f t="shared" si="3"/>
        <v/>
      </c>
      <c r="AD9" s="302"/>
    </row>
    <row r="10" spans="1:30" ht="15.75" customHeight="1" x14ac:dyDescent="0.25">
      <c r="A10" s="189" t="s">
        <v>144</v>
      </c>
      <c r="B10" s="189">
        <v>2022</v>
      </c>
      <c r="C10" s="189" t="s">
        <v>658</v>
      </c>
      <c r="D10" s="190" t="s">
        <v>148</v>
      </c>
      <c r="E10" s="189" t="s">
        <v>1831</v>
      </c>
      <c r="F10" s="189" t="s">
        <v>725</v>
      </c>
      <c r="G10" s="189" t="s">
        <v>13</v>
      </c>
      <c r="H10" s="189" t="s">
        <v>439</v>
      </c>
      <c r="I10" s="190" t="s">
        <v>16</v>
      </c>
      <c r="J10" s="189" t="s">
        <v>16</v>
      </c>
      <c r="K10" s="190" t="s">
        <v>465</v>
      </c>
      <c r="L10" s="190" t="s">
        <v>1822</v>
      </c>
      <c r="M10" s="189" t="s">
        <v>1832</v>
      </c>
      <c r="N10" s="189" t="s">
        <v>412</v>
      </c>
      <c r="O10" s="189" t="s">
        <v>1823</v>
      </c>
      <c r="P10" s="189">
        <v>16</v>
      </c>
      <c r="Q10" s="189" t="s">
        <v>1824</v>
      </c>
      <c r="R10" s="189">
        <v>46</v>
      </c>
      <c r="S10" s="306" t="s">
        <v>1833</v>
      </c>
      <c r="T10" s="307" t="s">
        <v>1834</v>
      </c>
      <c r="U10" s="202"/>
      <c r="V10" s="302" t="s">
        <v>184</v>
      </c>
      <c r="W10" s="303">
        <v>16</v>
      </c>
      <c r="X10" s="303">
        <v>54</v>
      </c>
      <c r="Y10" s="302" t="s">
        <v>16</v>
      </c>
      <c r="Z10" s="295" t="s">
        <v>13</v>
      </c>
      <c r="AA10" s="295" t="s">
        <v>13</v>
      </c>
      <c r="AB10" s="304" t="str">
        <f t="shared" si="2"/>
        <v/>
      </c>
      <c r="AC10" s="308" t="str">
        <f t="shared" si="3"/>
        <v/>
      </c>
      <c r="AD10" s="302"/>
    </row>
    <row r="11" spans="1:30" ht="15.75" customHeight="1" x14ac:dyDescent="0.25">
      <c r="A11" s="189" t="s">
        <v>144</v>
      </c>
      <c r="B11" s="189">
        <v>2022</v>
      </c>
      <c r="C11" s="189" t="s">
        <v>658</v>
      </c>
      <c r="D11" s="190" t="s">
        <v>148</v>
      </c>
      <c r="E11" s="189" t="s">
        <v>1831</v>
      </c>
      <c r="F11" s="189" t="s">
        <v>725</v>
      </c>
      <c r="G11" s="189" t="s">
        <v>13</v>
      </c>
      <c r="H11" s="189" t="s">
        <v>439</v>
      </c>
      <c r="I11" s="190" t="s">
        <v>16</v>
      </c>
      <c r="J11" s="189" t="s">
        <v>16</v>
      </c>
      <c r="K11" s="190" t="s">
        <v>465</v>
      </c>
      <c r="L11" s="190" t="s">
        <v>1822</v>
      </c>
      <c r="M11" s="189" t="s">
        <v>1832</v>
      </c>
      <c r="N11" s="189" t="s">
        <v>412</v>
      </c>
      <c r="O11" s="189" t="s">
        <v>1823</v>
      </c>
      <c r="P11" s="189">
        <v>16</v>
      </c>
      <c r="Q11" s="189" t="s">
        <v>1835</v>
      </c>
      <c r="R11" s="189" t="s">
        <v>1836</v>
      </c>
      <c r="S11" s="200" t="s">
        <v>1833</v>
      </c>
      <c r="T11" s="201" t="s">
        <v>1834</v>
      </c>
      <c r="U11" s="202"/>
      <c r="V11" s="302" t="s">
        <v>184</v>
      </c>
      <c r="W11" s="303">
        <v>16</v>
      </c>
      <c r="X11" s="303">
        <v>1301</v>
      </c>
      <c r="Y11" s="302" t="s">
        <v>16</v>
      </c>
      <c r="Z11" s="295" t="s">
        <v>13</v>
      </c>
      <c r="AA11" s="295" t="s">
        <v>13</v>
      </c>
      <c r="AB11" s="304" t="str">
        <f t="shared" si="2"/>
        <v/>
      </c>
      <c r="AC11" s="308" t="str">
        <f t="shared" si="3"/>
        <v/>
      </c>
      <c r="AD11" s="302"/>
    </row>
    <row r="12" spans="1:30" ht="15.75" customHeight="1" x14ac:dyDescent="0.25">
      <c r="A12" s="189" t="s">
        <v>144</v>
      </c>
      <c r="B12" s="189">
        <v>2022</v>
      </c>
      <c r="C12" s="189" t="s">
        <v>658</v>
      </c>
      <c r="D12" s="190" t="s">
        <v>148</v>
      </c>
      <c r="E12" s="189" t="s">
        <v>1831</v>
      </c>
      <c r="F12" s="189" t="s">
        <v>725</v>
      </c>
      <c r="G12" s="189" t="s">
        <v>13</v>
      </c>
      <c r="H12" s="189" t="s">
        <v>439</v>
      </c>
      <c r="I12" s="190" t="s">
        <v>16</v>
      </c>
      <c r="J12" s="189" t="s">
        <v>16</v>
      </c>
      <c r="K12" s="190" t="s">
        <v>465</v>
      </c>
      <c r="L12" s="190" t="s">
        <v>1822</v>
      </c>
      <c r="M12" s="189" t="s">
        <v>1832</v>
      </c>
      <c r="N12" s="189" t="s">
        <v>412</v>
      </c>
      <c r="O12" s="189" t="s">
        <v>1823</v>
      </c>
      <c r="P12" s="189">
        <v>16</v>
      </c>
      <c r="Q12" s="189" t="s">
        <v>1828</v>
      </c>
      <c r="R12" s="189">
        <v>46</v>
      </c>
      <c r="S12" s="197" t="s">
        <v>1829</v>
      </c>
      <c r="T12" s="198" t="s">
        <v>1834</v>
      </c>
      <c r="U12" s="203"/>
      <c r="V12" s="302" t="s">
        <v>184</v>
      </c>
      <c r="W12" s="303">
        <v>16</v>
      </c>
      <c r="X12" s="303">
        <v>56</v>
      </c>
      <c r="Y12" s="302" t="s">
        <v>16</v>
      </c>
      <c r="Z12" s="295" t="s">
        <v>13</v>
      </c>
      <c r="AA12" s="295" t="s">
        <v>13</v>
      </c>
      <c r="AB12" s="304" t="str">
        <f t="shared" si="2"/>
        <v/>
      </c>
      <c r="AC12" s="308" t="str">
        <f t="shared" si="3"/>
        <v/>
      </c>
      <c r="AD12" s="302"/>
    </row>
    <row r="13" spans="1:30" ht="15.75" customHeight="1" x14ac:dyDescent="0.25">
      <c r="A13" s="189" t="s">
        <v>144</v>
      </c>
      <c r="B13" s="189">
        <v>2022</v>
      </c>
      <c r="C13" s="189" t="s">
        <v>658</v>
      </c>
      <c r="D13" s="190" t="s">
        <v>148</v>
      </c>
      <c r="E13" s="189" t="s">
        <v>1831</v>
      </c>
      <c r="F13" s="189" t="s">
        <v>725</v>
      </c>
      <c r="G13" s="189" t="s">
        <v>13</v>
      </c>
      <c r="H13" s="189" t="s">
        <v>439</v>
      </c>
      <c r="I13" s="190" t="s">
        <v>16</v>
      </c>
      <c r="J13" s="189" t="s">
        <v>13</v>
      </c>
      <c r="K13" s="189" t="s">
        <v>463</v>
      </c>
      <c r="L13" s="190" t="s">
        <v>1822</v>
      </c>
      <c r="M13" s="189">
        <v>9</v>
      </c>
      <c r="N13" s="189" t="s">
        <v>412</v>
      </c>
      <c r="O13" s="189" t="s">
        <v>1823</v>
      </c>
      <c r="P13" s="189" t="s">
        <v>1837</v>
      </c>
      <c r="Q13" s="189" t="s">
        <v>1837</v>
      </c>
      <c r="R13" s="189" t="s">
        <v>1837</v>
      </c>
      <c r="S13" s="200" t="s">
        <v>1837</v>
      </c>
      <c r="T13" s="189" t="s">
        <v>1837</v>
      </c>
      <c r="U13" s="202" t="s">
        <v>1838</v>
      </c>
      <c r="V13" s="302" t="s">
        <v>13</v>
      </c>
      <c r="W13" s="303"/>
      <c r="X13" s="303"/>
      <c r="Y13" s="302"/>
      <c r="Z13" s="295"/>
      <c r="AA13" s="295"/>
      <c r="AB13" s="304" t="e">
        <f t="shared" si="2"/>
        <v>#VALUE!</v>
      </c>
      <c r="AC13" s="308" t="str">
        <f t="shared" si="3"/>
        <v>X</v>
      </c>
      <c r="AD13" s="302" t="s">
        <v>1839</v>
      </c>
    </row>
    <row r="14" spans="1:30" ht="15.75" customHeight="1" x14ac:dyDescent="0.25">
      <c r="A14" s="189" t="s">
        <v>144</v>
      </c>
      <c r="B14" s="189">
        <v>2022</v>
      </c>
      <c r="C14" s="189" t="s">
        <v>658</v>
      </c>
      <c r="D14" s="190" t="s">
        <v>148</v>
      </c>
      <c r="E14" s="189" t="s">
        <v>730</v>
      </c>
      <c r="F14" s="189" t="s">
        <v>729</v>
      </c>
      <c r="G14" s="189" t="s">
        <v>13</v>
      </c>
      <c r="H14" s="189" t="s">
        <v>439</v>
      </c>
      <c r="I14" s="190" t="s">
        <v>16</v>
      </c>
      <c r="J14" s="189" t="s">
        <v>16</v>
      </c>
      <c r="K14" s="190" t="s">
        <v>465</v>
      </c>
      <c r="L14" s="189" t="s">
        <v>1123</v>
      </c>
      <c r="M14" s="189">
        <v>5</v>
      </c>
      <c r="N14" s="189" t="s">
        <v>412</v>
      </c>
      <c r="O14" s="189" t="s">
        <v>1823</v>
      </c>
      <c r="P14" s="189">
        <v>8</v>
      </c>
      <c r="Q14" s="189" t="s">
        <v>1824</v>
      </c>
      <c r="R14" s="189">
        <v>18</v>
      </c>
      <c r="S14" s="200" t="s">
        <v>1833</v>
      </c>
      <c r="T14" s="201" t="s">
        <v>1834</v>
      </c>
      <c r="U14" s="202"/>
      <c r="V14" s="302" t="s">
        <v>184</v>
      </c>
      <c r="W14" s="303">
        <v>8</v>
      </c>
      <c r="X14" s="303">
        <v>17</v>
      </c>
      <c r="Y14" s="302" t="s">
        <v>16</v>
      </c>
      <c r="Z14" s="295" t="s">
        <v>13</v>
      </c>
      <c r="AA14" s="295" t="s">
        <v>13</v>
      </c>
      <c r="AB14" s="304" t="str">
        <f t="shared" si="2"/>
        <v/>
      </c>
      <c r="AC14" s="308" t="str">
        <f t="shared" si="3"/>
        <v/>
      </c>
      <c r="AD14" s="302" t="s">
        <v>1840</v>
      </c>
    </row>
    <row r="15" spans="1:30" ht="15.75" customHeight="1" x14ac:dyDescent="0.25">
      <c r="A15" s="189" t="s">
        <v>144</v>
      </c>
      <c r="B15" s="189">
        <v>2022</v>
      </c>
      <c r="C15" s="189" t="s">
        <v>658</v>
      </c>
      <c r="D15" s="190" t="s">
        <v>148</v>
      </c>
      <c r="E15" s="189" t="s">
        <v>730</v>
      </c>
      <c r="F15" s="189" t="s">
        <v>729</v>
      </c>
      <c r="G15" s="189" t="s">
        <v>13</v>
      </c>
      <c r="H15" s="189" t="s">
        <v>439</v>
      </c>
      <c r="I15" s="190" t="s">
        <v>16</v>
      </c>
      <c r="J15" s="189" t="s">
        <v>16</v>
      </c>
      <c r="K15" s="190" t="s">
        <v>465</v>
      </c>
      <c r="L15" s="189" t="s">
        <v>1123</v>
      </c>
      <c r="M15" s="189">
        <v>5</v>
      </c>
      <c r="N15" s="189" t="s">
        <v>412</v>
      </c>
      <c r="O15" s="189" t="s">
        <v>1823</v>
      </c>
      <c r="P15" s="189">
        <v>8</v>
      </c>
      <c r="Q15" s="189" t="s">
        <v>1835</v>
      </c>
      <c r="R15" s="204" t="s">
        <v>1841</v>
      </c>
      <c r="S15" s="200" t="s">
        <v>1833</v>
      </c>
      <c r="T15" s="201" t="s">
        <v>1834</v>
      </c>
      <c r="U15" s="202"/>
      <c r="V15" s="302" t="s">
        <v>184</v>
      </c>
      <c r="W15" s="303">
        <v>8</v>
      </c>
      <c r="X15" s="303">
        <v>533</v>
      </c>
      <c r="Y15" s="302" t="s">
        <v>16</v>
      </c>
      <c r="Z15" s="295" t="s">
        <v>13</v>
      </c>
      <c r="AA15" s="295" t="s">
        <v>13</v>
      </c>
      <c r="AB15" s="304" t="str">
        <f t="shared" si="2"/>
        <v/>
      </c>
      <c r="AC15" s="308" t="str">
        <f t="shared" si="3"/>
        <v/>
      </c>
      <c r="AD15" s="302" t="s">
        <v>1840</v>
      </c>
    </row>
    <row r="16" spans="1:30" ht="15.75" customHeight="1" x14ac:dyDescent="0.25">
      <c r="A16" s="189" t="s">
        <v>144</v>
      </c>
      <c r="B16" s="189">
        <v>2022</v>
      </c>
      <c r="C16" s="189" t="s">
        <v>658</v>
      </c>
      <c r="D16" s="190" t="s">
        <v>148</v>
      </c>
      <c r="E16" s="189" t="s">
        <v>730</v>
      </c>
      <c r="F16" s="189" t="s">
        <v>729</v>
      </c>
      <c r="G16" s="189" t="s">
        <v>13</v>
      </c>
      <c r="H16" s="189" t="s">
        <v>439</v>
      </c>
      <c r="I16" s="190" t="s">
        <v>16</v>
      </c>
      <c r="J16" s="189" t="s">
        <v>16</v>
      </c>
      <c r="K16" s="190" t="s">
        <v>465</v>
      </c>
      <c r="L16" s="189" t="s">
        <v>1123</v>
      </c>
      <c r="M16" s="189">
        <v>5</v>
      </c>
      <c r="N16" s="189" t="s">
        <v>412</v>
      </c>
      <c r="O16" s="189" t="s">
        <v>1823</v>
      </c>
      <c r="P16" s="189">
        <v>8</v>
      </c>
      <c r="Q16" s="189" t="s">
        <v>1842</v>
      </c>
      <c r="R16" s="189">
        <v>18</v>
      </c>
      <c r="S16" s="200" t="s">
        <v>439</v>
      </c>
      <c r="T16" s="203" t="s">
        <v>1843</v>
      </c>
      <c r="U16" s="202"/>
      <c r="V16" s="302" t="s">
        <v>184</v>
      </c>
      <c r="W16" s="303">
        <v>8</v>
      </c>
      <c r="X16" s="303">
        <v>17</v>
      </c>
      <c r="Y16" s="302" t="s">
        <v>16</v>
      </c>
      <c r="Z16" s="295" t="s">
        <v>13</v>
      </c>
      <c r="AA16" s="295" t="s">
        <v>13</v>
      </c>
      <c r="AB16" s="304" t="str">
        <f t="shared" si="2"/>
        <v/>
      </c>
      <c r="AC16" s="308" t="str">
        <f t="shared" si="3"/>
        <v/>
      </c>
      <c r="AD16" s="302" t="s">
        <v>1840</v>
      </c>
    </row>
    <row r="17" spans="1:30" ht="15.75" customHeight="1" x14ac:dyDescent="0.25">
      <c r="A17" s="189" t="s">
        <v>144</v>
      </c>
      <c r="B17" s="189">
        <v>2022</v>
      </c>
      <c r="C17" s="189" t="s">
        <v>658</v>
      </c>
      <c r="D17" s="190" t="s">
        <v>148</v>
      </c>
      <c r="E17" s="189" t="s">
        <v>730</v>
      </c>
      <c r="F17" s="189" t="s">
        <v>729</v>
      </c>
      <c r="G17" s="189" t="s">
        <v>13</v>
      </c>
      <c r="H17" s="189" t="s">
        <v>439</v>
      </c>
      <c r="I17" s="190" t="s">
        <v>16</v>
      </c>
      <c r="J17" s="189" t="s">
        <v>16</v>
      </c>
      <c r="K17" s="190" t="s">
        <v>465</v>
      </c>
      <c r="L17" s="189" t="s">
        <v>1123</v>
      </c>
      <c r="M17" s="189">
        <v>5</v>
      </c>
      <c r="N17" s="189" t="s">
        <v>412</v>
      </c>
      <c r="O17" s="189" t="s">
        <v>1823</v>
      </c>
      <c r="P17" s="189">
        <v>8</v>
      </c>
      <c r="Q17" s="189" t="s">
        <v>1828</v>
      </c>
      <c r="R17" s="189">
        <v>18</v>
      </c>
      <c r="S17" s="197" t="s">
        <v>1829</v>
      </c>
      <c r="T17" s="198" t="s">
        <v>1834</v>
      </c>
      <c r="U17" s="203"/>
      <c r="V17" s="302" t="s">
        <v>184</v>
      </c>
      <c r="W17" s="303">
        <v>8</v>
      </c>
      <c r="X17" s="303">
        <v>17</v>
      </c>
      <c r="Y17" s="302" t="s">
        <v>16</v>
      </c>
      <c r="Z17" s="295" t="s">
        <v>13</v>
      </c>
      <c r="AA17" s="295" t="s">
        <v>13</v>
      </c>
      <c r="AB17" s="304" t="str">
        <f t="shared" si="2"/>
        <v/>
      </c>
      <c r="AC17" s="308" t="str">
        <f t="shared" si="3"/>
        <v/>
      </c>
      <c r="AD17" s="302" t="s">
        <v>1840</v>
      </c>
    </row>
    <row r="18" spans="1:30" ht="15.75" customHeight="1" x14ac:dyDescent="0.25">
      <c r="A18" s="189" t="s">
        <v>144</v>
      </c>
      <c r="B18" s="189">
        <v>2022</v>
      </c>
      <c r="C18" s="189" t="s">
        <v>658</v>
      </c>
      <c r="D18" s="190" t="s">
        <v>148</v>
      </c>
      <c r="E18" s="189" t="s">
        <v>730</v>
      </c>
      <c r="F18" s="189" t="s">
        <v>729</v>
      </c>
      <c r="G18" s="189" t="s">
        <v>13</v>
      </c>
      <c r="H18" s="189" t="s">
        <v>439</v>
      </c>
      <c r="I18" s="190" t="s">
        <v>16</v>
      </c>
      <c r="J18" s="189" t="s">
        <v>16</v>
      </c>
      <c r="K18" s="190" t="s">
        <v>465</v>
      </c>
      <c r="L18" s="189" t="s">
        <v>1123</v>
      </c>
      <c r="M18" s="189">
        <v>5</v>
      </c>
      <c r="N18" s="189" t="s">
        <v>412</v>
      </c>
      <c r="O18" s="189" t="s">
        <v>1823</v>
      </c>
      <c r="P18" s="189">
        <v>8</v>
      </c>
      <c r="Q18" s="189" t="s">
        <v>1844</v>
      </c>
      <c r="R18" s="204" t="s">
        <v>1841</v>
      </c>
      <c r="S18" s="200" t="s">
        <v>439</v>
      </c>
      <c r="T18" s="203" t="s">
        <v>1843</v>
      </c>
      <c r="U18" s="202"/>
      <c r="V18" s="302" t="s">
        <v>184</v>
      </c>
      <c r="W18" s="303">
        <v>8</v>
      </c>
      <c r="X18" s="303">
        <v>533</v>
      </c>
      <c r="Y18" s="302" t="s">
        <v>16</v>
      </c>
      <c r="Z18" s="295" t="s">
        <v>13</v>
      </c>
      <c r="AA18" s="295" t="s">
        <v>13</v>
      </c>
      <c r="AB18" s="304" t="str">
        <f t="shared" si="2"/>
        <v/>
      </c>
      <c r="AC18" s="308" t="str">
        <f t="shared" si="3"/>
        <v/>
      </c>
      <c r="AD18" s="302" t="s">
        <v>1840</v>
      </c>
    </row>
    <row r="19" spans="1:30" ht="15.75" customHeight="1" x14ac:dyDescent="0.25">
      <c r="A19" s="189" t="s">
        <v>144</v>
      </c>
      <c r="B19" s="189">
        <v>2022</v>
      </c>
      <c r="C19" s="189" t="s">
        <v>658</v>
      </c>
      <c r="D19" s="190" t="s">
        <v>148</v>
      </c>
      <c r="E19" s="189" t="s">
        <v>1845</v>
      </c>
      <c r="F19" s="189" t="s">
        <v>1394</v>
      </c>
      <c r="G19" s="189" t="s">
        <v>16</v>
      </c>
      <c r="H19" s="189" t="s">
        <v>439</v>
      </c>
      <c r="I19" s="190" t="s">
        <v>16</v>
      </c>
      <c r="J19" s="189" t="s">
        <v>16</v>
      </c>
      <c r="K19" s="190" t="s">
        <v>465</v>
      </c>
      <c r="L19" s="189" t="s">
        <v>1846</v>
      </c>
      <c r="M19" s="189">
        <v>2</v>
      </c>
      <c r="N19" s="189" t="s">
        <v>412</v>
      </c>
      <c r="O19" s="189" t="s">
        <v>1823</v>
      </c>
      <c r="P19" s="189">
        <v>4</v>
      </c>
      <c r="Q19" s="189" t="s">
        <v>1824</v>
      </c>
      <c r="R19" s="189">
        <v>10</v>
      </c>
      <c r="S19" s="191" t="s">
        <v>1825</v>
      </c>
      <c r="T19" s="192" t="s">
        <v>1826</v>
      </c>
      <c r="U19" s="202"/>
      <c r="V19" s="302" t="s">
        <v>184</v>
      </c>
      <c r="W19" s="303">
        <v>4</v>
      </c>
      <c r="X19" s="303">
        <v>11</v>
      </c>
      <c r="Y19" s="302" t="s">
        <v>16</v>
      </c>
      <c r="Z19" s="295" t="s">
        <v>13</v>
      </c>
      <c r="AA19" s="295" t="s">
        <v>13</v>
      </c>
      <c r="AB19" s="304" t="str">
        <f t="shared" si="2"/>
        <v/>
      </c>
      <c r="AC19" s="308" t="str">
        <f t="shared" si="3"/>
        <v/>
      </c>
      <c r="AD19" s="302"/>
    </row>
    <row r="20" spans="1:30" ht="15.75" customHeight="1" x14ac:dyDescent="0.25">
      <c r="A20" s="189" t="s">
        <v>144</v>
      </c>
      <c r="B20" s="189">
        <v>2022</v>
      </c>
      <c r="C20" s="189" t="s">
        <v>658</v>
      </c>
      <c r="D20" s="190" t="s">
        <v>148</v>
      </c>
      <c r="E20" s="189" t="s">
        <v>1845</v>
      </c>
      <c r="F20" s="189" t="s">
        <v>1396</v>
      </c>
      <c r="G20" s="189" t="s">
        <v>16</v>
      </c>
      <c r="H20" s="189" t="s">
        <v>439</v>
      </c>
      <c r="I20" s="190" t="s">
        <v>16</v>
      </c>
      <c r="J20" s="189" t="s">
        <v>16</v>
      </c>
      <c r="K20" s="190" t="s">
        <v>465</v>
      </c>
      <c r="L20" s="189" t="s">
        <v>1846</v>
      </c>
      <c r="M20" s="189">
        <v>11</v>
      </c>
      <c r="N20" s="189" t="s">
        <v>412</v>
      </c>
      <c r="O20" s="189" t="s">
        <v>1823</v>
      </c>
      <c r="P20" s="189">
        <v>4</v>
      </c>
      <c r="Q20" s="189" t="s">
        <v>1824</v>
      </c>
      <c r="R20" s="189">
        <v>10</v>
      </c>
      <c r="S20" s="191" t="s">
        <v>1825</v>
      </c>
      <c r="T20" s="192" t="s">
        <v>1826</v>
      </c>
      <c r="U20" s="202"/>
      <c r="V20" s="302" t="s">
        <v>184</v>
      </c>
      <c r="W20" s="303">
        <v>4</v>
      </c>
      <c r="X20" s="303">
        <v>10</v>
      </c>
      <c r="Y20" s="302" t="s">
        <v>16</v>
      </c>
      <c r="Z20" s="295" t="s">
        <v>13</v>
      </c>
      <c r="AA20" s="295" t="s">
        <v>13</v>
      </c>
      <c r="AB20" s="304" t="str">
        <f t="shared" si="2"/>
        <v/>
      </c>
      <c r="AC20" s="308" t="str">
        <f t="shared" si="3"/>
        <v/>
      </c>
      <c r="AD20" s="302"/>
    </row>
    <row r="21" spans="1:30" ht="62.25" customHeight="1" x14ac:dyDescent="0.25">
      <c r="A21" s="189" t="s">
        <v>144</v>
      </c>
      <c r="B21" s="189">
        <v>2022</v>
      </c>
      <c r="C21" s="189" t="s">
        <v>659</v>
      </c>
      <c r="D21" s="190" t="s">
        <v>148</v>
      </c>
      <c r="E21" s="189" t="s">
        <v>736</v>
      </c>
      <c r="F21" s="189" t="s">
        <v>735</v>
      </c>
      <c r="G21" s="189" t="s">
        <v>13</v>
      </c>
      <c r="H21" s="189" t="s">
        <v>439</v>
      </c>
      <c r="I21" s="190" t="s">
        <v>16</v>
      </c>
      <c r="J21" s="189" t="s">
        <v>16</v>
      </c>
      <c r="K21" s="190" t="s">
        <v>465</v>
      </c>
      <c r="L21" s="189" t="s">
        <v>1170</v>
      </c>
      <c r="M21" s="189">
        <v>11.12</v>
      </c>
      <c r="N21" s="189" t="s">
        <v>412</v>
      </c>
      <c r="O21" s="189" t="s">
        <v>184</v>
      </c>
      <c r="P21" s="189">
        <v>12</v>
      </c>
      <c r="Q21" s="189" t="s">
        <v>1824</v>
      </c>
      <c r="R21" s="189">
        <v>40</v>
      </c>
      <c r="S21" s="200" t="s">
        <v>1847</v>
      </c>
      <c r="T21" s="203" t="s">
        <v>1843</v>
      </c>
      <c r="U21" s="202" t="s">
        <v>1848</v>
      </c>
      <c r="V21" s="302" t="s">
        <v>184</v>
      </c>
      <c r="W21" s="303">
        <v>7</v>
      </c>
      <c r="X21" s="303">
        <v>36</v>
      </c>
      <c r="Y21" s="302" t="s">
        <v>16</v>
      </c>
      <c r="Z21" s="295" t="s">
        <v>13</v>
      </c>
      <c r="AA21" s="295" t="s">
        <v>13</v>
      </c>
      <c r="AB21" s="308" t="str">
        <f t="shared" si="2"/>
        <v>X</v>
      </c>
      <c r="AC21" s="308" t="str">
        <f t="shared" si="3"/>
        <v/>
      </c>
      <c r="AD21" s="302" t="s">
        <v>1849</v>
      </c>
    </row>
    <row r="22" spans="1:30" ht="50.25" customHeight="1" x14ac:dyDescent="0.25">
      <c r="A22" s="189" t="s">
        <v>144</v>
      </c>
      <c r="B22" s="189">
        <v>2022</v>
      </c>
      <c r="C22" s="189" t="s">
        <v>659</v>
      </c>
      <c r="D22" s="190" t="s">
        <v>148</v>
      </c>
      <c r="E22" s="189" t="s">
        <v>738</v>
      </c>
      <c r="F22" s="189" t="s">
        <v>737</v>
      </c>
      <c r="G22" s="189" t="s">
        <v>13</v>
      </c>
      <c r="H22" s="189" t="s">
        <v>439</v>
      </c>
      <c r="I22" s="190" t="s">
        <v>16</v>
      </c>
      <c r="J22" s="189" t="s">
        <v>16</v>
      </c>
      <c r="K22" s="190" t="s">
        <v>465</v>
      </c>
      <c r="L22" s="189" t="s">
        <v>1164</v>
      </c>
      <c r="M22" s="189">
        <v>1.2</v>
      </c>
      <c r="N22" s="189" t="s">
        <v>412</v>
      </c>
      <c r="O22" s="189" t="s">
        <v>1850</v>
      </c>
      <c r="P22" s="189">
        <v>14</v>
      </c>
      <c r="Q22" s="189" t="s">
        <v>1824</v>
      </c>
      <c r="R22" s="189">
        <v>46</v>
      </c>
      <c r="S22" s="191" t="s">
        <v>1825</v>
      </c>
      <c r="T22" s="201" t="s">
        <v>1851</v>
      </c>
      <c r="U22" s="202"/>
      <c r="V22" s="302" t="s">
        <v>184</v>
      </c>
      <c r="W22" s="303">
        <v>14</v>
      </c>
      <c r="X22" s="303">
        <v>37</v>
      </c>
      <c r="Y22" s="302" t="s">
        <v>16</v>
      </c>
      <c r="Z22" s="295" t="s">
        <v>13</v>
      </c>
      <c r="AA22" s="295" t="s">
        <v>13</v>
      </c>
      <c r="AB22" s="304" t="str">
        <f t="shared" si="2"/>
        <v/>
      </c>
      <c r="AC22" s="308" t="str">
        <f t="shared" si="3"/>
        <v/>
      </c>
      <c r="AD22" s="302" t="s">
        <v>1852</v>
      </c>
    </row>
    <row r="23" spans="1:30" ht="58.5" customHeight="1" x14ac:dyDescent="0.25">
      <c r="A23" s="189" t="s">
        <v>144</v>
      </c>
      <c r="B23" s="189">
        <v>2022</v>
      </c>
      <c r="C23" s="189" t="s">
        <v>659</v>
      </c>
      <c r="D23" s="190" t="s">
        <v>148</v>
      </c>
      <c r="E23" s="189" t="s">
        <v>738</v>
      </c>
      <c r="F23" s="189" t="s">
        <v>737</v>
      </c>
      <c r="G23" s="189" t="s">
        <v>13</v>
      </c>
      <c r="H23" s="189" t="s">
        <v>439</v>
      </c>
      <c r="I23" s="190" t="s">
        <v>16</v>
      </c>
      <c r="J23" s="189" t="s">
        <v>16</v>
      </c>
      <c r="K23" s="190" t="s">
        <v>465</v>
      </c>
      <c r="L23" s="189" t="s">
        <v>1164</v>
      </c>
      <c r="M23" s="189">
        <v>1.2</v>
      </c>
      <c r="N23" s="189" t="s">
        <v>412</v>
      </c>
      <c r="O23" s="189" t="s">
        <v>1850</v>
      </c>
      <c r="P23" s="189">
        <v>14</v>
      </c>
      <c r="Q23" s="189" t="s">
        <v>1842</v>
      </c>
      <c r="R23" s="189">
        <v>57</v>
      </c>
      <c r="S23" s="281" t="s">
        <v>1853</v>
      </c>
      <c r="T23" s="201" t="s">
        <v>1854</v>
      </c>
      <c r="U23" s="193"/>
      <c r="V23" s="302" t="s">
        <v>184</v>
      </c>
      <c r="W23" s="303">
        <v>14</v>
      </c>
      <c r="X23" s="303">
        <v>46</v>
      </c>
      <c r="Y23" s="302" t="s">
        <v>16</v>
      </c>
      <c r="Z23" s="295" t="s">
        <v>13</v>
      </c>
      <c r="AA23" s="295" t="s">
        <v>13</v>
      </c>
      <c r="AB23" s="304" t="str">
        <f t="shared" si="2"/>
        <v/>
      </c>
      <c r="AC23" s="308" t="str">
        <f t="shared" si="3"/>
        <v/>
      </c>
      <c r="AD23" s="302"/>
    </row>
    <row r="24" spans="1:30" ht="87.75" customHeight="1" x14ac:dyDescent="0.25">
      <c r="A24" s="189" t="s">
        <v>144</v>
      </c>
      <c r="B24" s="189">
        <v>2022</v>
      </c>
      <c r="C24" s="189" t="s">
        <v>659</v>
      </c>
      <c r="D24" s="190" t="s">
        <v>148</v>
      </c>
      <c r="E24" s="189" t="s">
        <v>738</v>
      </c>
      <c r="F24" s="189" t="s">
        <v>737</v>
      </c>
      <c r="G24" s="189" t="s">
        <v>13</v>
      </c>
      <c r="H24" s="189" t="s">
        <v>439</v>
      </c>
      <c r="I24" s="190" t="s">
        <v>16</v>
      </c>
      <c r="J24" s="189" t="s">
        <v>16</v>
      </c>
      <c r="K24" s="190" t="s">
        <v>465</v>
      </c>
      <c r="L24" s="189" t="s">
        <v>1164</v>
      </c>
      <c r="M24" s="189">
        <v>1.2</v>
      </c>
      <c r="N24" s="189" t="s">
        <v>412</v>
      </c>
      <c r="O24" s="189" t="s">
        <v>1850</v>
      </c>
      <c r="P24" s="189">
        <v>14</v>
      </c>
      <c r="Q24" s="189" t="s">
        <v>1828</v>
      </c>
      <c r="R24" s="189">
        <v>46</v>
      </c>
      <c r="S24" s="197" t="s">
        <v>1829</v>
      </c>
      <c r="T24" s="198" t="s">
        <v>1851</v>
      </c>
      <c r="U24" s="199"/>
      <c r="V24" s="302" t="s">
        <v>184</v>
      </c>
      <c r="W24" s="303">
        <v>14</v>
      </c>
      <c r="X24" s="303">
        <v>42</v>
      </c>
      <c r="Y24" s="302" t="s">
        <v>16</v>
      </c>
      <c r="Z24" s="295" t="s">
        <v>13</v>
      </c>
      <c r="AA24" s="295" t="s">
        <v>13</v>
      </c>
      <c r="AB24" s="304" t="str">
        <f t="shared" si="2"/>
        <v/>
      </c>
      <c r="AC24" s="308" t="str">
        <f t="shared" si="3"/>
        <v/>
      </c>
      <c r="AD24" s="302"/>
    </row>
    <row r="25" spans="1:30" ht="40.5" customHeight="1" x14ac:dyDescent="0.25">
      <c r="A25" s="189" t="s">
        <v>144</v>
      </c>
      <c r="B25" s="189">
        <v>2022</v>
      </c>
      <c r="C25" s="189" t="s">
        <v>659</v>
      </c>
      <c r="D25" s="190" t="s">
        <v>148</v>
      </c>
      <c r="E25" s="189" t="s">
        <v>738</v>
      </c>
      <c r="F25" s="189" t="s">
        <v>739</v>
      </c>
      <c r="G25" s="189" t="s">
        <v>13</v>
      </c>
      <c r="H25" s="205" t="s">
        <v>439</v>
      </c>
      <c r="I25" s="190" t="s">
        <v>16</v>
      </c>
      <c r="J25" s="189" t="s">
        <v>16</v>
      </c>
      <c r="K25" s="190" t="s">
        <v>465</v>
      </c>
      <c r="L25" s="189" t="s">
        <v>1164</v>
      </c>
      <c r="M25" s="189">
        <v>8.9</v>
      </c>
      <c r="N25" s="189" t="s">
        <v>412</v>
      </c>
      <c r="O25" s="189" t="s">
        <v>1850</v>
      </c>
      <c r="P25" s="189">
        <v>13</v>
      </c>
      <c r="Q25" s="189" t="s">
        <v>1824</v>
      </c>
      <c r="R25" s="189">
        <v>45</v>
      </c>
      <c r="S25" s="191" t="s">
        <v>1825</v>
      </c>
      <c r="T25" s="198" t="s">
        <v>1851</v>
      </c>
      <c r="U25" s="203"/>
      <c r="V25" s="302" t="s">
        <v>184</v>
      </c>
      <c r="W25" s="303">
        <v>13</v>
      </c>
      <c r="X25" s="303">
        <v>49</v>
      </c>
      <c r="Y25" s="302" t="s">
        <v>16</v>
      </c>
      <c r="Z25" s="295" t="s">
        <v>13</v>
      </c>
      <c r="AA25" s="295" t="s">
        <v>13</v>
      </c>
      <c r="AB25" s="304" t="str">
        <f t="shared" ref="AB25" si="4">IF(OR(W25/P25&lt;0.9,W25/P25&gt;1.5),"X","")</f>
        <v/>
      </c>
      <c r="AC25" s="308" t="str">
        <f t="shared" ref="AC25" si="5">IF(OR(AA25="N",Z25="N",AA25="",Z25=""),"X","")</f>
        <v/>
      </c>
      <c r="AD25" s="302" t="s">
        <v>1852</v>
      </c>
    </row>
    <row r="26" spans="1:30" ht="24.75" customHeight="1" x14ac:dyDescent="0.25">
      <c r="A26" s="189" t="s">
        <v>144</v>
      </c>
      <c r="B26" s="189">
        <v>2022</v>
      </c>
      <c r="C26" s="189" t="s">
        <v>659</v>
      </c>
      <c r="D26" s="190" t="s">
        <v>148</v>
      </c>
      <c r="E26" s="189" t="s">
        <v>738</v>
      </c>
      <c r="F26" s="189" t="s">
        <v>739</v>
      </c>
      <c r="G26" s="189" t="s">
        <v>13</v>
      </c>
      <c r="H26" s="205" t="s">
        <v>439</v>
      </c>
      <c r="I26" s="190" t="s">
        <v>16</v>
      </c>
      <c r="J26" s="189" t="s">
        <v>16</v>
      </c>
      <c r="K26" s="190" t="s">
        <v>465</v>
      </c>
      <c r="L26" s="189" t="s">
        <v>1164</v>
      </c>
      <c r="M26" s="189">
        <v>8.9</v>
      </c>
      <c r="N26" s="189" t="s">
        <v>412</v>
      </c>
      <c r="O26" s="189" t="s">
        <v>1850</v>
      </c>
      <c r="P26" s="189">
        <v>13</v>
      </c>
      <c r="Q26" s="189" t="s">
        <v>1828</v>
      </c>
      <c r="R26" s="189">
        <v>45</v>
      </c>
      <c r="S26" s="197" t="s">
        <v>1829</v>
      </c>
      <c r="T26" s="198" t="s">
        <v>1851</v>
      </c>
      <c r="U26" s="203"/>
      <c r="V26" s="302" t="s">
        <v>184</v>
      </c>
      <c r="W26" s="303">
        <v>13</v>
      </c>
      <c r="X26" s="303">
        <v>49</v>
      </c>
      <c r="Y26" s="302" t="s">
        <v>16</v>
      </c>
      <c r="Z26" s="295" t="s">
        <v>13</v>
      </c>
      <c r="AA26" s="295" t="s">
        <v>13</v>
      </c>
      <c r="AB26" s="304" t="str">
        <f t="shared" si="2"/>
        <v/>
      </c>
      <c r="AC26" s="308" t="str">
        <f t="shared" si="3"/>
        <v/>
      </c>
      <c r="AD26" s="302"/>
    </row>
    <row r="27" spans="1:30" ht="24.75" customHeight="1" x14ac:dyDescent="0.25">
      <c r="A27" s="205"/>
      <c r="B27" s="205"/>
      <c r="C27" s="205"/>
      <c r="D27" s="206"/>
      <c r="E27" s="207" t="s">
        <v>1855</v>
      </c>
      <c r="F27" s="189" t="s">
        <v>756</v>
      </c>
      <c r="G27" s="208" t="s">
        <v>13</v>
      </c>
      <c r="H27" s="205" t="s">
        <v>439</v>
      </c>
      <c r="I27" s="206" t="s">
        <v>16</v>
      </c>
      <c r="J27" s="205" t="s">
        <v>16</v>
      </c>
      <c r="K27" s="206" t="s">
        <v>465</v>
      </c>
      <c r="L27" s="205" t="s">
        <v>1170</v>
      </c>
      <c r="M27" s="205">
        <v>4.5</v>
      </c>
      <c r="N27" s="207" t="s">
        <v>412</v>
      </c>
      <c r="O27" s="189" t="s">
        <v>1856</v>
      </c>
      <c r="P27" s="206">
        <v>8</v>
      </c>
      <c r="Q27" s="205" t="s">
        <v>1857</v>
      </c>
      <c r="R27" s="205">
        <v>100</v>
      </c>
      <c r="S27" s="204" t="s">
        <v>439</v>
      </c>
      <c r="T27" s="283" t="s">
        <v>1858</v>
      </c>
      <c r="U27" s="203"/>
      <c r="V27" s="302" t="s">
        <v>184</v>
      </c>
      <c r="W27" s="303">
        <v>8</v>
      </c>
      <c r="X27" s="303">
        <v>100</v>
      </c>
      <c r="Y27" s="302" t="s">
        <v>16</v>
      </c>
      <c r="Z27" s="295" t="s">
        <v>13</v>
      </c>
      <c r="AA27" s="295" t="s">
        <v>13</v>
      </c>
      <c r="AB27" s="304"/>
      <c r="AC27" s="308"/>
      <c r="AD27" s="302"/>
    </row>
    <row r="28" spans="1:30" ht="31.5" customHeight="1" x14ac:dyDescent="0.25">
      <c r="A28" s="205" t="s">
        <v>144</v>
      </c>
      <c r="B28" s="205">
        <v>2022</v>
      </c>
      <c r="C28" s="205" t="s">
        <v>659</v>
      </c>
      <c r="D28" s="206" t="s">
        <v>148</v>
      </c>
      <c r="E28" s="207" t="s">
        <v>749</v>
      </c>
      <c r="F28" s="189" t="s">
        <v>748</v>
      </c>
      <c r="G28" s="208" t="s">
        <v>13</v>
      </c>
      <c r="H28" s="189" t="s">
        <v>439</v>
      </c>
      <c r="I28" s="206" t="s">
        <v>16</v>
      </c>
      <c r="J28" s="205" t="s">
        <v>13</v>
      </c>
      <c r="K28" s="205" t="s">
        <v>465</v>
      </c>
      <c r="L28" s="205" t="s">
        <v>1162</v>
      </c>
      <c r="M28" s="205">
        <v>5</v>
      </c>
      <c r="N28" s="207" t="s">
        <v>412</v>
      </c>
      <c r="O28" s="189" t="s">
        <v>1859</v>
      </c>
      <c r="P28" s="206" t="s">
        <v>1860</v>
      </c>
      <c r="Q28" s="205" t="s">
        <v>1860</v>
      </c>
      <c r="R28" s="205" t="s">
        <v>1860</v>
      </c>
      <c r="S28" s="207" t="s">
        <v>1860</v>
      </c>
      <c r="T28" s="198" t="s">
        <v>1861</v>
      </c>
      <c r="U28" s="203" t="s">
        <v>1838</v>
      </c>
      <c r="V28" s="302" t="s">
        <v>13</v>
      </c>
      <c r="W28" s="303"/>
      <c r="X28" s="303"/>
      <c r="Y28" s="302"/>
      <c r="Z28" s="295"/>
      <c r="AA28" s="295"/>
      <c r="AB28" s="304" t="e">
        <f>IF(OR(W28/P28&lt;0.9,W28/P28&gt;1.5),"X","")</f>
        <v>#VALUE!</v>
      </c>
      <c r="AC28" s="308" t="str">
        <f>IF(OR(AA28="N",Z28="N",AA28="",Z28=""),"X","")</f>
        <v>X</v>
      </c>
      <c r="AD28" s="302" t="s">
        <v>1862</v>
      </c>
    </row>
    <row r="29" spans="1:30" ht="32.25" customHeight="1" x14ac:dyDescent="0.25">
      <c r="A29" s="189" t="s">
        <v>144</v>
      </c>
      <c r="B29" s="189">
        <v>2022</v>
      </c>
      <c r="C29" s="189" t="s">
        <v>1863</v>
      </c>
      <c r="D29" s="189" t="s">
        <v>148</v>
      </c>
      <c r="E29" s="200" t="s">
        <v>778</v>
      </c>
      <c r="F29" s="189" t="s">
        <v>777</v>
      </c>
      <c r="G29" s="191" t="s">
        <v>13</v>
      </c>
      <c r="H29" s="189" t="s">
        <v>439</v>
      </c>
      <c r="I29" s="190" t="s">
        <v>16</v>
      </c>
      <c r="J29" s="189" t="s">
        <v>13</v>
      </c>
      <c r="K29" s="189" t="s">
        <v>459</v>
      </c>
      <c r="L29" s="189">
        <v>6.7</v>
      </c>
      <c r="M29" s="189">
        <v>3.4</v>
      </c>
      <c r="N29" s="200" t="s">
        <v>412</v>
      </c>
      <c r="O29" s="189" t="s">
        <v>1859</v>
      </c>
      <c r="P29" s="190" t="s">
        <v>1864</v>
      </c>
      <c r="Q29" s="189" t="s">
        <v>1864</v>
      </c>
      <c r="R29" s="189" t="s">
        <v>1864</v>
      </c>
      <c r="S29" s="200" t="s">
        <v>1864</v>
      </c>
      <c r="T29" s="201" t="s">
        <v>1861</v>
      </c>
      <c r="U29" s="202" t="s">
        <v>1838</v>
      </c>
      <c r="V29" s="302" t="s">
        <v>13</v>
      </c>
      <c r="W29" s="303"/>
      <c r="X29" s="303"/>
      <c r="Y29" s="302"/>
      <c r="Z29" s="295"/>
      <c r="AA29" s="295"/>
      <c r="AB29" s="304" t="e">
        <f t="shared" si="2"/>
        <v>#VALUE!</v>
      </c>
      <c r="AC29" s="308" t="str">
        <f t="shared" si="3"/>
        <v>X</v>
      </c>
      <c r="AD29" s="302" t="s">
        <v>1865</v>
      </c>
    </row>
  </sheetData>
  <autoFilter ref="A2:AD2" xr:uid="{00000000-0009-0000-0000-00000B000000}"/>
  <hyperlinks>
    <hyperlink ref="T4" r:id="rId1" location="search=sisp%207" xr:uid="{00000000-0004-0000-0B00-000000000000}"/>
    <hyperlink ref="T7" r:id="rId2" location="search=sisp%207" xr:uid="{00000000-0004-0000-0B00-000001000000}"/>
    <hyperlink ref="T8" r:id="rId3" xr:uid="{00000000-0004-0000-0B00-000002000000}"/>
    <hyperlink ref="T22" r:id="rId4" xr:uid="{00000000-0004-0000-0B00-000003000000}"/>
    <hyperlink ref="T23" r:id="rId5" xr:uid="{00000000-0004-0000-0B00-000004000000}"/>
    <hyperlink ref="T10" r:id="rId6" xr:uid="{00000000-0004-0000-0B00-000005000000}"/>
    <hyperlink ref="T11" r:id="rId7" xr:uid="{00000000-0004-0000-0B00-000006000000}"/>
    <hyperlink ref="T14" r:id="rId8" xr:uid="{00000000-0004-0000-0B00-000007000000}"/>
    <hyperlink ref="T15" r:id="rId9" xr:uid="{00000000-0004-0000-0B00-000008000000}"/>
    <hyperlink ref="T19" r:id="rId10" location="search=sisp%207" xr:uid="{00000000-0004-0000-0B00-000009000000}"/>
    <hyperlink ref="T29" r:id="rId11" xr:uid="{00000000-0004-0000-0B00-00000A000000}"/>
    <hyperlink ref="T28" r:id="rId12" xr:uid="{00000000-0004-0000-0B00-00000B000000}"/>
    <hyperlink ref="T6" r:id="rId13" location="search=sisp%207" xr:uid="{00000000-0004-0000-0B00-00000C000000}"/>
    <hyperlink ref="T9" r:id="rId14" location="search=sisp%207" xr:uid="{00000000-0004-0000-0B00-00000D000000}"/>
    <hyperlink ref="T12" r:id="rId15" xr:uid="{00000000-0004-0000-0B00-00000E000000}"/>
    <hyperlink ref="T17" r:id="rId16" xr:uid="{00000000-0004-0000-0B00-00000F000000}"/>
    <hyperlink ref="T24" r:id="rId17" xr:uid="{00000000-0004-0000-0B00-000010000000}"/>
    <hyperlink ref="T26" r:id="rId18" xr:uid="{00000000-0004-0000-0B00-000011000000}"/>
    <hyperlink ref="T20" r:id="rId19" location="search=sisp%207" xr:uid="{00000000-0004-0000-0B00-000012000000}"/>
    <hyperlink ref="S23" r:id="rId20" display="https://www.ices.dk/data/data-portals/Pages/Eggs-and-larvae.aspx" xr:uid="{00000000-0004-0000-0B00-000013000000}"/>
    <hyperlink ref="T25" r:id="rId21" xr:uid="{00000000-0004-0000-0B00-000014000000}"/>
    <hyperlink ref="T27" r:id="rId22" xr:uid="{00000000-0004-0000-0B00-000015000000}"/>
  </hyperlinks>
  <pageMargins left="0.70866141732283472" right="0.70866141732283472" top="0.74803149606299213" bottom="0.74803149606299213" header="0.39370078740157483" footer="0"/>
  <pageSetup paperSize="8" scale="56" fitToWidth="2" fitToHeight="0" pageOrder="overThenDown" orientation="landscape" r:id="rId23"/>
  <headerFooter>
    <oddHeader>&amp;R&amp;F - &amp;A
&amp;P of &amp;N</oddHeader>
  </headerFooter>
  <colBreaks count="2" manualBreakCount="2">
    <brk id="8" max="1048575" man="1"/>
    <brk id="16" max="1048575" man="1"/>
  </colBreaks>
  <legacyDrawing r:id="rId2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B00-000000000000}">
          <x14:formula1>
            <xm:f>MasterCodeList!$C$2:$C$27</xm:f>
          </x14:formula1>
          <xm:sqref>A4:A6</xm:sqref>
        </x14:dataValidation>
        <x14:dataValidation type="list" allowBlank="1" showInputMessage="1" showErrorMessage="1" xr:uid="{00000000-0002-0000-0B00-000001000000}">
          <x14:formula1>
            <xm:f>MasterCodeList!$C$378:$C$384</xm:f>
          </x14:formula1>
          <xm:sqref>C4:C6</xm:sqref>
        </x14:dataValidation>
        <x14:dataValidation type="list" allowBlank="1" showInputMessage="1" showErrorMessage="1" xr:uid="{00000000-0002-0000-0B00-000002000000}">
          <x14:formula1>
            <xm:f>MasterCodeList!$C$28:$C$46</xm:f>
          </x14:formula1>
          <xm:sqref>D4:D6 O4:O6</xm:sqref>
        </x14:dataValidation>
        <x14:dataValidation type="list" allowBlank="1" showInputMessage="1" showErrorMessage="1" xr:uid="{00000000-0002-0000-0B00-000003000000}">
          <x14:formula1>
            <xm:f>MasterCodeList!$C$160:$C$167</xm:f>
          </x14:formula1>
          <xm:sqref>N4:N6</xm:sqref>
        </x14:dataValidation>
        <x14:dataValidation type="list" allowBlank="1" showInputMessage="1" showErrorMessage="1" xr:uid="{00000000-0002-0000-0B00-000004000000}">
          <x14:formula1>
            <xm:f>MasterCodeList!$C$183:$C$187</xm:f>
          </x14:formula1>
          <xm:sqref>K4:K6</xm:sqref>
        </x14:dataValidation>
        <x14:dataValidation type="list" allowBlank="1" showInputMessage="1" showErrorMessage="1" xr:uid="{00000000-0002-0000-0B00-000005000000}">
          <x14:formula1>
            <xm:f>MasterCodeList!$C$172:$C$174</xm:f>
          </x14:formula1>
          <xm:sqref>H4:H6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T997"/>
  <sheetViews>
    <sheetView zoomScale="115" zoomScaleNormal="115" zoomScaleSheetLayoutView="100" workbookViewId="0"/>
  </sheetViews>
  <sheetFormatPr defaultColWidth="14.44140625" defaultRowHeight="15" customHeight="1" x14ac:dyDescent="0.25"/>
  <cols>
    <col min="1" max="1" width="9.44140625" style="323" customWidth="1"/>
    <col min="2" max="2" width="19" style="323" customWidth="1"/>
    <col min="3" max="3" width="21.44140625" style="323" customWidth="1"/>
    <col min="4" max="4" width="18" style="323" customWidth="1"/>
    <col min="5" max="6" width="21.44140625" style="323" customWidth="1"/>
    <col min="7" max="7" width="21.109375" style="323" customWidth="1"/>
    <col min="8" max="8" width="52" style="323" customWidth="1"/>
    <col min="9" max="9" width="48.5546875" style="323" customWidth="1"/>
    <col min="10" max="10" width="22.44140625" style="323" customWidth="1"/>
    <col min="11" max="11" width="25.88671875" style="323" customWidth="1"/>
    <col min="12" max="12" width="20.88671875" style="323" bestFit="1" customWidth="1"/>
    <col min="13" max="13" width="26.88671875" style="323" customWidth="1"/>
    <col min="14" max="19" width="14.44140625" style="323" customWidth="1"/>
    <col min="20" max="20" width="60.109375" style="323" bestFit="1" customWidth="1"/>
    <col min="21" max="16384" width="14.44140625" style="323"/>
  </cols>
  <sheetData>
    <row r="1" spans="1:20" ht="15" customHeight="1" x14ac:dyDescent="0.25">
      <c r="A1" s="331" t="s">
        <v>1866</v>
      </c>
      <c r="C1" s="332"/>
    </row>
    <row r="2" spans="1:20" s="332" customFormat="1" ht="39.6" x14ac:dyDescent="0.25">
      <c r="A2" s="333" t="s">
        <v>91</v>
      </c>
      <c r="B2" s="334" t="s">
        <v>1867</v>
      </c>
      <c r="C2" s="333" t="s">
        <v>665</v>
      </c>
      <c r="D2" s="333" t="s">
        <v>332</v>
      </c>
      <c r="E2" s="333" t="s">
        <v>1868</v>
      </c>
      <c r="F2" s="334" t="s">
        <v>146</v>
      </c>
      <c r="G2" s="324" t="s">
        <v>362</v>
      </c>
      <c r="H2" s="324" t="s">
        <v>622</v>
      </c>
      <c r="I2" s="333" t="s">
        <v>1869</v>
      </c>
      <c r="J2" s="333" t="s">
        <v>1870</v>
      </c>
      <c r="K2" s="333" t="s">
        <v>1871</v>
      </c>
      <c r="L2" s="324" t="s">
        <v>1872</v>
      </c>
      <c r="M2" s="333" t="s">
        <v>863</v>
      </c>
      <c r="N2" s="330" t="s">
        <v>1873</v>
      </c>
      <c r="O2" s="338" t="s">
        <v>1874</v>
      </c>
      <c r="P2" s="339" t="s">
        <v>1875</v>
      </c>
      <c r="Q2" s="340" t="s">
        <v>1876</v>
      </c>
      <c r="R2" s="341" t="s">
        <v>1877</v>
      </c>
      <c r="S2" s="341" t="s">
        <v>1878</v>
      </c>
      <c r="T2" s="340" t="s">
        <v>865</v>
      </c>
    </row>
    <row r="3" spans="1:20" s="351" customFormat="1" ht="13.2" x14ac:dyDescent="0.25">
      <c r="A3" s="342" t="s">
        <v>144</v>
      </c>
      <c r="B3" s="343" t="s">
        <v>875</v>
      </c>
      <c r="C3" s="342" t="s">
        <v>666</v>
      </c>
      <c r="D3" s="342" t="s">
        <v>338</v>
      </c>
      <c r="E3" s="342" t="s">
        <v>1879</v>
      </c>
      <c r="F3" s="343" t="s">
        <v>148</v>
      </c>
      <c r="G3" s="342" t="s">
        <v>184</v>
      </c>
      <c r="H3" s="344" t="s">
        <v>1880</v>
      </c>
      <c r="I3" s="342" t="s">
        <v>1881</v>
      </c>
      <c r="J3" s="342" t="s">
        <v>375</v>
      </c>
      <c r="K3" s="342" t="s">
        <v>425</v>
      </c>
      <c r="L3" s="344">
        <v>1</v>
      </c>
      <c r="M3" s="344"/>
      <c r="N3" s="345">
        <v>2021</v>
      </c>
      <c r="O3" s="346">
        <v>23</v>
      </c>
      <c r="P3" s="347">
        <f>ROUNDUP(O3*L3,0)</f>
        <v>23</v>
      </c>
      <c r="Q3" s="348">
        <v>23</v>
      </c>
      <c r="R3" s="349">
        <f>Q3/P3</f>
        <v>1</v>
      </c>
      <c r="S3" s="350">
        <f>Q3/O3</f>
        <v>1</v>
      </c>
      <c r="T3" s="345"/>
    </row>
    <row r="4" spans="1:20" s="351" customFormat="1" ht="13.2" x14ac:dyDescent="0.25">
      <c r="A4" s="342" t="s">
        <v>144</v>
      </c>
      <c r="B4" s="343" t="s">
        <v>875</v>
      </c>
      <c r="C4" s="342" t="s">
        <v>666</v>
      </c>
      <c r="D4" s="342" t="s">
        <v>338</v>
      </c>
      <c r="E4" s="342" t="s">
        <v>1879</v>
      </c>
      <c r="F4" s="343" t="s">
        <v>148</v>
      </c>
      <c r="G4" s="342" t="s">
        <v>184</v>
      </c>
      <c r="H4" s="344" t="s">
        <v>1882</v>
      </c>
      <c r="I4" s="342" t="s">
        <v>1881</v>
      </c>
      <c r="J4" s="342" t="s">
        <v>375</v>
      </c>
      <c r="K4" s="342" t="s">
        <v>425</v>
      </c>
      <c r="L4" s="344">
        <v>1</v>
      </c>
      <c r="M4" s="344"/>
      <c r="N4" s="345">
        <v>2021</v>
      </c>
      <c r="O4" s="346">
        <v>125</v>
      </c>
      <c r="P4" s="347">
        <f t="shared" ref="P4:P26" si="0">ROUNDUP(O4*L4,0)</f>
        <v>125</v>
      </c>
      <c r="Q4" s="348">
        <v>125</v>
      </c>
      <c r="R4" s="349">
        <f t="shared" ref="R4:R26" si="1">Q4/P4</f>
        <v>1</v>
      </c>
      <c r="S4" s="350">
        <f t="shared" ref="S4:S26" si="2">Q4/O4</f>
        <v>1</v>
      </c>
      <c r="T4" s="345"/>
    </row>
    <row r="5" spans="1:20" s="351" customFormat="1" ht="13.2" x14ac:dyDescent="0.25">
      <c r="A5" s="342" t="s">
        <v>144</v>
      </c>
      <c r="B5" s="343" t="s">
        <v>875</v>
      </c>
      <c r="C5" s="342" t="s">
        <v>666</v>
      </c>
      <c r="D5" s="342" t="s">
        <v>338</v>
      </c>
      <c r="E5" s="342" t="s">
        <v>1879</v>
      </c>
      <c r="F5" s="343" t="s">
        <v>148</v>
      </c>
      <c r="G5" s="342" t="s">
        <v>184</v>
      </c>
      <c r="H5" s="344" t="s">
        <v>1883</v>
      </c>
      <c r="I5" s="342" t="s">
        <v>1881</v>
      </c>
      <c r="J5" s="342" t="s">
        <v>375</v>
      </c>
      <c r="K5" s="342" t="s">
        <v>425</v>
      </c>
      <c r="L5" s="344">
        <v>1</v>
      </c>
      <c r="M5" s="344" t="s">
        <v>1884</v>
      </c>
      <c r="N5" s="345">
        <v>2021</v>
      </c>
      <c r="O5" s="346">
        <v>12</v>
      </c>
      <c r="P5" s="347">
        <f t="shared" si="0"/>
        <v>12</v>
      </c>
      <c r="Q5" s="348">
        <v>12</v>
      </c>
      <c r="R5" s="349">
        <f t="shared" si="1"/>
        <v>1</v>
      </c>
      <c r="S5" s="350">
        <f t="shared" si="2"/>
        <v>1</v>
      </c>
      <c r="T5" s="345"/>
    </row>
    <row r="6" spans="1:20" s="351" customFormat="1" ht="13.2" x14ac:dyDescent="0.25">
      <c r="A6" s="342" t="s">
        <v>144</v>
      </c>
      <c r="B6" s="343" t="s">
        <v>875</v>
      </c>
      <c r="C6" s="342" t="s">
        <v>666</v>
      </c>
      <c r="D6" s="342" t="s">
        <v>338</v>
      </c>
      <c r="E6" s="342" t="s">
        <v>1879</v>
      </c>
      <c r="F6" s="343" t="s">
        <v>148</v>
      </c>
      <c r="G6" s="342" t="s">
        <v>184</v>
      </c>
      <c r="H6" s="344" t="s">
        <v>1885</v>
      </c>
      <c r="I6" s="342" t="s">
        <v>1881</v>
      </c>
      <c r="J6" s="342" t="s">
        <v>375</v>
      </c>
      <c r="K6" s="342" t="s">
        <v>425</v>
      </c>
      <c r="L6" s="344">
        <v>1</v>
      </c>
      <c r="M6" s="344" t="s">
        <v>1884</v>
      </c>
      <c r="N6" s="345">
        <v>2021</v>
      </c>
      <c r="O6" s="346">
        <v>5</v>
      </c>
      <c r="P6" s="347">
        <f t="shared" si="0"/>
        <v>5</v>
      </c>
      <c r="Q6" s="348">
        <v>5</v>
      </c>
      <c r="R6" s="349">
        <f t="shared" si="1"/>
        <v>1</v>
      </c>
      <c r="S6" s="350">
        <f t="shared" si="2"/>
        <v>1</v>
      </c>
      <c r="T6" s="345"/>
    </row>
    <row r="7" spans="1:20" s="351" customFormat="1" ht="13.2" x14ac:dyDescent="0.25">
      <c r="A7" s="342" t="s">
        <v>144</v>
      </c>
      <c r="B7" s="343" t="s">
        <v>875</v>
      </c>
      <c r="C7" s="342" t="s">
        <v>666</v>
      </c>
      <c r="D7" s="342" t="s">
        <v>338</v>
      </c>
      <c r="E7" s="342" t="s">
        <v>1879</v>
      </c>
      <c r="F7" s="343" t="s">
        <v>148</v>
      </c>
      <c r="G7" s="342" t="s">
        <v>184</v>
      </c>
      <c r="H7" s="344" t="s">
        <v>1886</v>
      </c>
      <c r="I7" s="342" t="s">
        <v>1881</v>
      </c>
      <c r="J7" s="342" t="s">
        <v>375</v>
      </c>
      <c r="K7" s="342" t="s">
        <v>425</v>
      </c>
      <c r="L7" s="344">
        <v>1</v>
      </c>
      <c r="M7" s="344" t="s">
        <v>1884</v>
      </c>
      <c r="N7" s="345">
        <v>2021</v>
      </c>
      <c r="O7" s="346">
        <v>7</v>
      </c>
      <c r="P7" s="347">
        <f t="shared" si="0"/>
        <v>7</v>
      </c>
      <c r="Q7" s="348">
        <v>7</v>
      </c>
      <c r="R7" s="349">
        <f t="shared" si="1"/>
        <v>1</v>
      </c>
      <c r="S7" s="350">
        <f t="shared" si="2"/>
        <v>1</v>
      </c>
      <c r="T7" s="345"/>
    </row>
    <row r="8" spans="1:20" s="351" customFormat="1" ht="13.2" x14ac:dyDescent="0.25">
      <c r="A8" s="342" t="s">
        <v>144</v>
      </c>
      <c r="B8" s="343" t="s">
        <v>875</v>
      </c>
      <c r="C8" s="342" t="s">
        <v>666</v>
      </c>
      <c r="D8" s="342" t="s">
        <v>338</v>
      </c>
      <c r="E8" s="342" t="s">
        <v>1879</v>
      </c>
      <c r="F8" s="343" t="s">
        <v>148</v>
      </c>
      <c r="G8" s="342" t="s">
        <v>184</v>
      </c>
      <c r="H8" s="344" t="s">
        <v>1887</v>
      </c>
      <c r="I8" s="342" t="s">
        <v>1881</v>
      </c>
      <c r="J8" s="342" t="s">
        <v>375</v>
      </c>
      <c r="K8" s="342" t="s">
        <v>425</v>
      </c>
      <c r="L8" s="344">
        <v>1</v>
      </c>
      <c r="M8" s="344" t="s">
        <v>1884</v>
      </c>
      <c r="N8" s="345">
        <v>2021</v>
      </c>
      <c r="O8" s="346">
        <v>185</v>
      </c>
      <c r="P8" s="347">
        <f t="shared" si="0"/>
        <v>185</v>
      </c>
      <c r="Q8" s="348">
        <v>185</v>
      </c>
      <c r="R8" s="349">
        <f t="shared" si="1"/>
        <v>1</v>
      </c>
      <c r="S8" s="350">
        <f t="shared" si="2"/>
        <v>1</v>
      </c>
      <c r="T8" s="345"/>
    </row>
    <row r="9" spans="1:20" s="351" customFormat="1" ht="13.2" x14ac:dyDescent="0.25">
      <c r="A9" s="342" t="s">
        <v>144</v>
      </c>
      <c r="B9" s="343" t="s">
        <v>875</v>
      </c>
      <c r="C9" s="342" t="s">
        <v>666</v>
      </c>
      <c r="D9" s="342" t="s">
        <v>338</v>
      </c>
      <c r="E9" s="342" t="s">
        <v>1879</v>
      </c>
      <c r="F9" s="343" t="s">
        <v>148</v>
      </c>
      <c r="G9" s="342" t="s">
        <v>184</v>
      </c>
      <c r="H9" s="344" t="s">
        <v>1888</v>
      </c>
      <c r="I9" s="342" t="s">
        <v>1881</v>
      </c>
      <c r="J9" s="342" t="s">
        <v>375</v>
      </c>
      <c r="K9" s="342" t="s">
        <v>425</v>
      </c>
      <c r="L9" s="344">
        <v>1</v>
      </c>
      <c r="M9" s="344" t="s">
        <v>1884</v>
      </c>
      <c r="N9" s="345">
        <v>2021</v>
      </c>
      <c r="O9" s="346">
        <v>138</v>
      </c>
      <c r="P9" s="347">
        <f t="shared" si="0"/>
        <v>138</v>
      </c>
      <c r="Q9" s="348">
        <v>138</v>
      </c>
      <c r="R9" s="349">
        <f t="shared" si="1"/>
        <v>1</v>
      </c>
      <c r="S9" s="350">
        <f t="shared" si="2"/>
        <v>1</v>
      </c>
      <c r="T9" s="345"/>
    </row>
    <row r="10" spans="1:20" s="351" customFormat="1" ht="13.2" x14ac:dyDescent="0.25">
      <c r="A10" s="342" t="s">
        <v>144</v>
      </c>
      <c r="B10" s="343" t="s">
        <v>875</v>
      </c>
      <c r="C10" s="342" t="s">
        <v>666</v>
      </c>
      <c r="D10" s="342" t="s">
        <v>338</v>
      </c>
      <c r="E10" s="342" t="s">
        <v>1879</v>
      </c>
      <c r="F10" s="343" t="s">
        <v>148</v>
      </c>
      <c r="G10" s="342" t="s">
        <v>184</v>
      </c>
      <c r="H10" s="344" t="s">
        <v>1889</v>
      </c>
      <c r="I10" s="342" t="s">
        <v>1881</v>
      </c>
      <c r="J10" s="342" t="s">
        <v>375</v>
      </c>
      <c r="K10" s="342" t="s">
        <v>425</v>
      </c>
      <c r="L10" s="344">
        <v>1</v>
      </c>
      <c r="M10" s="344" t="s">
        <v>1884</v>
      </c>
      <c r="N10" s="345">
        <v>2021</v>
      </c>
      <c r="O10" s="346">
        <v>6</v>
      </c>
      <c r="P10" s="347">
        <f t="shared" si="0"/>
        <v>6</v>
      </c>
      <c r="Q10" s="348">
        <v>6</v>
      </c>
      <c r="R10" s="349">
        <f t="shared" si="1"/>
        <v>1</v>
      </c>
      <c r="S10" s="350">
        <f t="shared" si="2"/>
        <v>1</v>
      </c>
      <c r="T10" s="345"/>
    </row>
    <row r="11" spans="1:20" s="351" customFormat="1" ht="13.2" x14ac:dyDescent="0.25">
      <c r="A11" s="342" t="s">
        <v>144</v>
      </c>
      <c r="B11" s="343" t="s">
        <v>875</v>
      </c>
      <c r="C11" s="342" t="s">
        <v>666</v>
      </c>
      <c r="D11" s="342" t="s">
        <v>338</v>
      </c>
      <c r="E11" s="342" t="s">
        <v>1879</v>
      </c>
      <c r="F11" s="343" t="s">
        <v>148</v>
      </c>
      <c r="G11" s="342" t="s">
        <v>184</v>
      </c>
      <c r="H11" s="344" t="s">
        <v>1880</v>
      </c>
      <c r="I11" s="342" t="s">
        <v>1890</v>
      </c>
      <c r="J11" s="342" t="s">
        <v>375</v>
      </c>
      <c r="K11" s="342" t="s">
        <v>425</v>
      </c>
      <c r="L11" s="344">
        <v>1</v>
      </c>
      <c r="M11" s="344"/>
      <c r="N11" s="345">
        <v>2021</v>
      </c>
      <c r="O11" s="346">
        <v>23</v>
      </c>
      <c r="P11" s="347">
        <f t="shared" si="0"/>
        <v>23</v>
      </c>
      <c r="Q11" s="348">
        <v>23</v>
      </c>
      <c r="R11" s="349">
        <f t="shared" si="1"/>
        <v>1</v>
      </c>
      <c r="S11" s="350">
        <f t="shared" si="2"/>
        <v>1</v>
      </c>
      <c r="T11" s="345"/>
    </row>
    <row r="12" spans="1:20" s="351" customFormat="1" ht="13.2" x14ac:dyDescent="0.25">
      <c r="A12" s="342" t="s">
        <v>144</v>
      </c>
      <c r="B12" s="343" t="s">
        <v>875</v>
      </c>
      <c r="C12" s="342" t="s">
        <v>666</v>
      </c>
      <c r="D12" s="342" t="s">
        <v>338</v>
      </c>
      <c r="E12" s="342" t="s">
        <v>1879</v>
      </c>
      <c r="F12" s="343" t="s">
        <v>148</v>
      </c>
      <c r="G12" s="342" t="s">
        <v>184</v>
      </c>
      <c r="H12" s="344" t="s">
        <v>1882</v>
      </c>
      <c r="I12" s="342" t="s">
        <v>1890</v>
      </c>
      <c r="J12" s="342" t="s">
        <v>375</v>
      </c>
      <c r="K12" s="342" t="s">
        <v>425</v>
      </c>
      <c r="L12" s="344">
        <v>1</v>
      </c>
      <c r="M12" s="344"/>
      <c r="N12" s="345">
        <v>2021</v>
      </c>
      <c r="O12" s="346">
        <v>125</v>
      </c>
      <c r="P12" s="347">
        <f t="shared" si="0"/>
        <v>125</v>
      </c>
      <c r="Q12" s="348">
        <v>125</v>
      </c>
      <c r="R12" s="349">
        <f t="shared" si="1"/>
        <v>1</v>
      </c>
      <c r="S12" s="350">
        <f t="shared" si="2"/>
        <v>1</v>
      </c>
      <c r="T12" s="345"/>
    </row>
    <row r="13" spans="1:20" s="351" customFormat="1" ht="13.2" x14ac:dyDescent="0.25">
      <c r="A13" s="342" t="s">
        <v>144</v>
      </c>
      <c r="B13" s="343" t="s">
        <v>875</v>
      </c>
      <c r="C13" s="342" t="s">
        <v>666</v>
      </c>
      <c r="D13" s="342" t="s">
        <v>338</v>
      </c>
      <c r="E13" s="342" t="s">
        <v>1879</v>
      </c>
      <c r="F13" s="343" t="s">
        <v>148</v>
      </c>
      <c r="G13" s="342" t="s">
        <v>184</v>
      </c>
      <c r="H13" s="344" t="s">
        <v>1883</v>
      </c>
      <c r="I13" s="342" t="s">
        <v>1890</v>
      </c>
      <c r="J13" s="342" t="s">
        <v>375</v>
      </c>
      <c r="K13" s="342" t="s">
        <v>425</v>
      </c>
      <c r="L13" s="344">
        <v>1</v>
      </c>
      <c r="M13" s="344" t="s">
        <v>1884</v>
      </c>
      <c r="N13" s="345">
        <v>2021</v>
      </c>
      <c r="O13" s="346">
        <v>12</v>
      </c>
      <c r="P13" s="347">
        <f t="shared" si="0"/>
        <v>12</v>
      </c>
      <c r="Q13" s="348">
        <v>12</v>
      </c>
      <c r="R13" s="349">
        <f t="shared" si="1"/>
        <v>1</v>
      </c>
      <c r="S13" s="350">
        <f t="shared" si="2"/>
        <v>1</v>
      </c>
      <c r="T13" s="345"/>
    </row>
    <row r="14" spans="1:20" s="351" customFormat="1" ht="13.2" x14ac:dyDescent="0.25">
      <c r="A14" s="342" t="s">
        <v>144</v>
      </c>
      <c r="B14" s="343" t="s">
        <v>875</v>
      </c>
      <c r="C14" s="342" t="s">
        <v>666</v>
      </c>
      <c r="D14" s="342" t="s">
        <v>338</v>
      </c>
      <c r="E14" s="342" t="s">
        <v>1879</v>
      </c>
      <c r="F14" s="343" t="s">
        <v>148</v>
      </c>
      <c r="G14" s="342" t="s">
        <v>184</v>
      </c>
      <c r="H14" s="344" t="s">
        <v>1885</v>
      </c>
      <c r="I14" s="342" t="s">
        <v>1890</v>
      </c>
      <c r="J14" s="342" t="s">
        <v>375</v>
      </c>
      <c r="K14" s="342" t="s">
        <v>425</v>
      </c>
      <c r="L14" s="344">
        <v>1</v>
      </c>
      <c r="M14" s="344" t="s">
        <v>1884</v>
      </c>
      <c r="N14" s="345">
        <v>2021</v>
      </c>
      <c r="O14" s="346">
        <v>5</v>
      </c>
      <c r="P14" s="347">
        <f t="shared" si="0"/>
        <v>5</v>
      </c>
      <c r="Q14" s="348">
        <v>5</v>
      </c>
      <c r="R14" s="349">
        <f t="shared" si="1"/>
        <v>1</v>
      </c>
      <c r="S14" s="350">
        <f t="shared" si="2"/>
        <v>1</v>
      </c>
      <c r="T14" s="345"/>
    </row>
    <row r="15" spans="1:20" s="351" customFormat="1" ht="13.2" x14ac:dyDescent="0.25">
      <c r="A15" s="342" t="s">
        <v>144</v>
      </c>
      <c r="B15" s="343" t="s">
        <v>875</v>
      </c>
      <c r="C15" s="342" t="s">
        <v>666</v>
      </c>
      <c r="D15" s="342" t="s">
        <v>338</v>
      </c>
      <c r="E15" s="342" t="s">
        <v>1879</v>
      </c>
      <c r="F15" s="343" t="s">
        <v>148</v>
      </c>
      <c r="G15" s="342" t="s">
        <v>184</v>
      </c>
      <c r="H15" s="344" t="s">
        <v>1886</v>
      </c>
      <c r="I15" s="342" t="s">
        <v>1890</v>
      </c>
      <c r="J15" s="342" t="s">
        <v>375</v>
      </c>
      <c r="K15" s="342" t="s">
        <v>425</v>
      </c>
      <c r="L15" s="344">
        <v>1</v>
      </c>
      <c r="M15" s="344" t="s">
        <v>1884</v>
      </c>
      <c r="N15" s="345">
        <v>2021</v>
      </c>
      <c r="O15" s="346">
        <v>7</v>
      </c>
      <c r="P15" s="347">
        <f t="shared" si="0"/>
        <v>7</v>
      </c>
      <c r="Q15" s="348">
        <v>7</v>
      </c>
      <c r="R15" s="349">
        <f t="shared" si="1"/>
        <v>1</v>
      </c>
      <c r="S15" s="350">
        <f t="shared" si="2"/>
        <v>1</v>
      </c>
      <c r="T15" s="345"/>
    </row>
    <row r="16" spans="1:20" s="351" customFormat="1" ht="13.2" x14ac:dyDescent="0.25">
      <c r="A16" s="342" t="s">
        <v>144</v>
      </c>
      <c r="B16" s="343" t="s">
        <v>875</v>
      </c>
      <c r="C16" s="342" t="s">
        <v>666</v>
      </c>
      <c r="D16" s="342" t="s">
        <v>338</v>
      </c>
      <c r="E16" s="342" t="s">
        <v>1879</v>
      </c>
      <c r="F16" s="343" t="s">
        <v>148</v>
      </c>
      <c r="G16" s="342" t="s">
        <v>184</v>
      </c>
      <c r="H16" s="344" t="s">
        <v>1887</v>
      </c>
      <c r="I16" s="342" t="s">
        <v>1890</v>
      </c>
      <c r="J16" s="342" t="s">
        <v>375</v>
      </c>
      <c r="K16" s="342" t="s">
        <v>425</v>
      </c>
      <c r="L16" s="344">
        <v>1</v>
      </c>
      <c r="M16" s="344" t="s">
        <v>1884</v>
      </c>
      <c r="N16" s="345">
        <v>2021</v>
      </c>
      <c r="O16" s="346">
        <v>185</v>
      </c>
      <c r="P16" s="347">
        <f t="shared" si="0"/>
        <v>185</v>
      </c>
      <c r="Q16" s="348">
        <v>185</v>
      </c>
      <c r="R16" s="349">
        <f t="shared" si="1"/>
        <v>1</v>
      </c>
      <c r="S16" s="350">
        <f t="shared" si="2"/>
        <v>1</v>
      </c>
      <c r="T16" s="345"/>
    </row>
    <row r="17" spans="1:20" s="351" customFormat="1" ht="13.2" x14ac:dyDescent="0.25">
      <c r="A17" s="342" t="s">
        <v>144</v>
      </c>
      <c r="B17" s="343" t="s">
        <v>875</v>
      </c>
      <c r="C17" s="342" t="s">
        <v>666</v>
      </c>
      <c r="D17" s="342" t="s">
        <v>338</v>
      </c>
      <c r="E17" s="342" t="s">
        <v>1879</v>
      </c>
      <c r="F17" s="343" t="s">
        <v>148</v>
      </c>
      <c r="G17" s="342" t="s">
        <v>184</v>
      </c>
      <c r="H17" s="344" t="s">
        <v>1888</v>
      </c>
      <c r="I17" s="342" t="s">
        <v>1890</v>
      </c>
      <c r="J17" s="342" t="s">
        <v>375</v>
      </c>
      <c r="K17" s="342" t="s">
        <v>425</v>
      </c>
      <c r="L17" s="344">
        <v>1</v>
      </c>
      <c r="M17" s="344" t="s">
        <v>1884</v>
      </c>
      <c r="N17" s="345">
        <v>2021</v>
      </c>
      <c r="O17" s="346">
        <v>138</v>
      </c>
      <c r="P17" s="347">
        <f t="shared" si="0"/>
        <v>138</v>
      </c>
      <c r="Q17" s="348">
        <v>138</v>
      </c>
      <c r="R17" s="349">
        <f t="shared" si="1"/>
        <v>1</v>
      </c>
      <c r="S17" s="350">
        <f t="shared" si="2"/>
        <v>1</v>
      </c>
      <c r="T17" s="345"/>
    </row>
    <row r="18" spans="1:20" s="351" customFormat="1" ht="13.2" x14ac:dyDescent="0.25">
      <c r="A18" s="342" t="s">
        <v>144</v>
      </c>
      <c r="B18" s="343" t="s">
        <v>875</v>
      </c>
      <c r="C18" s="342" t="s">
        <v>666</v>
      </c>
      <c r="D18" s="342" t="s">
        <v>338</v>
      </c>
      <c r="E18" s="342" t="s">
        <v>1879</v>
      </c>
      <c r="F18" s="343" t="s">
        <v>148</v>
      </c>
      <c r="G18" s="342" t="s">
        <v>184</v>
      </c>
      <c r="H18" s="344" t="s">
        <v>1889</v>
      </c>
      <c r="I18" s="342" t="s">
        <v>1890</v>
      </c>
      <c r="J18" s="342" t="s">
        <v>375</v>
      </c>
      <c r="K18" s="342" t="s">
        <v>425</v>
      </c>
      <c r="L18" s="344">
        <v>1</v>
      </c>
      <c r="M18" s="344" t="s">
        <v>1884</v>
      </c>
      <c r="N18" s="345">
        <v>2021</v>
      </c>
      <c r="O18" s="346">
        <v>6</v>
      </c>
      <c r="P18" s="347">
        <f t="shared" si="0"/>
        <v>6</v>
      </c>
      <c r="Q18" s="348">
        <v>6</v>
      </c>
      <c r="R18" s="349">
        <f t="shared" si="1"/>
        <v>1</v>
      </c>
      <c r="S18" s="350">
        <f t="shared" si="2"/>
        <v>1</v>
      </c>
      <c r="T18" s="345"/>
    </row>
    <row r="19" spans="1:20" s="351" customFormat="1" ht="13.2" x14ac:dyDescent="0.25">
      <c r="A19" s="342" t="s">
        <v>144</v>
      </c>
      <c r="B19" s="343" t="s">
        <v>875</v>
      </c>
      <c r="C19" s="342" t="s">
        <v>666</v>
      </c>
      <c r="D19" s="342" t="s">
        <v>338</v>
      </c>
      <c r="E19" s="342" t="s">
        <v>1879</v>
      </c>
      <c r="F19" s="343" t="s">
        <v>148</v>
      </c>
      <c r="G19" s="342" t="s">
        <v>184</v>
      </c>
      <c r="H19" s="344" t="s">
        <v>1880</v>
      </c>
      <c r="I19" s="342" t="s">
        <v>1891</v>
      </c>
      <c r="J19" s="342" t="s">
        <v>375</v>
      </c>
      <c r="K19" s="342" t="s">
        <v>425</v>
      </c>
      <c r="L19" s="344">
        <v>1</v>
      </c>
      <c r="M19" s="344"/>
      <c r="N19" s="345">
        <v>2021</v>
      </c>
      <c r="O19" s="346">
        <v>23</v>
      </c>
      <c r="P19" s="347">
        <f t="shared" si="0"/>
        <v>23</v>
      </c>
      <c r="Q19" s="348">
        <v>23</v>
      </c>
      <c r="R19" s="349">
        <f t="shared" si="1"/>
        <v>1</v>
      </c>
      <c r="S19" s="350">
        <f t="shared" si="2"/>
        <v>1</v>
      </c>
      <c r="T19" s="345"/>
    </row>
    <row r="20" spans="1:20" s="351" customFormat="1" ht="13.2" x14ac:dyDescent="0.25">
      <c r="A20" s="342" t="s">
        <v>144</v>
      </c>
      <c r="B20" s="343" t="s">
        <v>875</v>
      </c>
      <c r="C20" s="342" t="s">
        <v>666</v>
      </c>
      <c r="D20" s="342" t="s">
        <v>338</v>
      </c>
      <c r="E20" s="342" t="s">
        <v>1879</v>
      </c>
      <c r="F20" s="343" t="s">
        <v>148</v>
      </c>
      <c r="G20" s="342" t="s">
        <v>184</v>
      </c>
      <c r="H20" s="344" t="s">
        <v>1882</v>
      </c>
      <c r="I20" s="342" t="s">
        <v>1891</v>
      </c>
      <c r="J20" s="342" t="s">
        <v>375</v>
      </c>
      <c r="K20" s="342" t="s">
        <v>425</v>
      </c>
      <c r="L20" s="344">
        <v>1</v>
      </c>
      <c r="M20" s="344"/>
      <c r="N20" s="345">
        <v>2021</v>
      </c>
      <c r="O20" s="346">
        <v>125</v>
      </c>
      <c r="P20" s="347">
        <f t="shared" si="0"/>
        <v>125</v>
      </c>
      <c r="Q20" s="348">
        <v>125</v>
      </c>
      <c r="R20" s="349">
        <f t="shared" si="1"/>
        <v>1</v>
      </c>
      <c r="S20" s="350">
        <f t="shared" si="2"/>
        <v>1</v>
      </c>
      <c r="T20" s="345"/>
    </row>
    <row r="21" spans="1:20" s="351" customFormat="1" ht="13.2" x14ac:dyDescent="0.25">
      <c r="A21" s="342" t="s">
        <v>144</v>
      </c>
      <c r="B21" s="343" t="s">
        <v>875</v>
      </c>
      <c r="C21" s="342" t="s">
        <v>666</v>
      </c>
      <c r="D21" s="342" t="s">
        <v>338</v>
      </c>
      <c r="E21" s="342" t="s">
        <v>1879</v>
      </c>
      <c r="F21" s="343" t="s">
        <v>148</v>
      </c>
      <c r="G21" s="342" t="s">
        <v>184</v>
      </c>
      <c r="H21" s="344" t="s">
        <v>1883</v>
      </c>
      <c r="I21" s="342" t="s">
        <v>1891</v>
      </c>
      <c r="J21" s="342" t="s">
        <v>375</v>
      </c>
      <c r="K21" s="342" t="s">
        <v>425</v>
      </c>
      <c r="L21" s="344">
        <v>1</v>
      </c>
      <c r="M21" s="344" t="s">
        <v>1884</v>
      </c>
      <c r="N21" s="345">
        <v>2021</v>
      </c>
      <c r="O21" s="346">
        <v>12</v>
      </c>
      <c r="P21" s="347">
        <f t="shared" si="0"/>
        <v>12</v>
      </c>
      <c r="Q21" s="348">
        <v>12</v>
      </c>
      <c r="R21" s="349">
        <f t="shared" si="1"/>
        <v>1</v>
      </c>
      <c r="S21" s="350">
        <f t="shared" si="2"/>
        <v>1</v>
      </c>
      <c r="T21" s="345"/>
    </row>
    <row r="22" spans="1:20" s="351" customFormat="1" ht="13.2" x14ac:dyDescent="0.25">
      <c r="A22" s="342" t="s">
        <v>144</v>
      </c>
      <c r="B22" s="343" t="s">
        <v>875</v>
      </c>
      <c r="C22" s="342" t="s">
        <v>666</v>
      </c>
      <c r="D22" s="342" t="s">
        <v>338</v>
      </c>
      <c r="E22" s="342" t="s">
        <v>1879</v>
      </c>
      <c r="F22" s="343" t="s">
        <v>148</v>
      </c>
      <c r="G22" s="342" t="s">
        <v>184</v>
      </c>
      <c r="H22" s="344" t="s">
        <v>1885</v>
      </c>
      <c r="I22" s="342" t="s">
        <v>1891</v>
      </c>
      <c r="J22" s="342" t="s">
        <v>375</v>
      </c>
      <c r="K22" s="342" t="s">
        <v>425</v>
      </c>
      <c r="L22" s="344">
        <v>1</v>
      </c>
      <c r="M22" s="344" t="s">
        <v>1884</v>
      </c>
      <c r="N22" s="345">
        <v>2021</v>
      </c>
      <c r="O22" s="346">
        <v>5</v>
      </c>
      <c r="P22" s="347">
        <f t="shared" si="0"/>
        <v>5</v>
      </c>
      <c r="Q22" s="348">
        <v>5</v>
      </c>
      <c r="R22" s="349">
        <f t="shared" si="1"/>
        <v>1</v>
      </c>
      <c r="S22" s="350">
        <f t="shared" si="2"/>
        <v>1</v>
      </c>
      <c r="T22" s="345"/>
    </row>
    <row r="23" spans="1:20" s="351" customFormat="1" ht="13.2" x14ac:dyDescent="0.25">
      <c r="A23" s="342" t="s">
        <v>144</v>
      </c>
      <c r="B23" s="343" t="s">
        <v>875</v>
      </c>
      <c r="C23" s="342" t="s">
        <v>666</v>
      </c>
      <c r="D23" s="342" t="s">
        <v>338</v>
      </c>
      <c r="E23" s="342" t="s">
        <v>1879</v>
      </c>
      <c r="F23" s="343" t="s">
        <v>148</v>
      </c>
      <c r="G23" s="342" t="s">
        <v>184</v>
      </c>
      <c r="H23" s="344" t="s">
        <v>1886</v>
      </c>
      <c r="I23" s="342" t="s">
        <v>1891</v>
      </c>
      <c r="J23" s="342" t="s">
        <v>375</v>
      </c>
      <c r="K23" s="342" t="s">
        <v>425</v>
      </c>
      <c r="L23" s="344">
        <v>1</v>
      </c>
      <c r="M23" s="344" t="s">
        <v>1884</v>
      </c>
      <c r="N23" s="345">
        <v>2021</v>
      </c>
      <c r="O23" s="346">
        <v>7</v>
      </c>
      <c r="P23" s="347">
        <f t="shared" si="0"/>
        <v>7</v>
      </c>
      <c r="Q23" s="348">
        <v>7</v>
      </c>
      <c r="R23" s="349">
        <f t="shared" si="1"/>
        <v>1</v>
      </c>
      <c r="S23" s="350">
        <f t="shared" si="2"/>
        <v>1</v>
      </c>
      <c r="T23" s="345"/>
    </row>
    <row r="24" spans="1:20" s="351" customFormat="1" ht="13.2" x14ac:dyDescent="0.25">
      <c r="A24" s="342" t="s">
        <v>144</v>
      </c>
      <c r="B24" s="343" t="s">
        <v>875</v>
      </c>
      <c r="C24" s="342" t="s">
        <v>666</v>
      </c>
      <c r="D24" s="342" t="s">
        <v>338</v>
      </c>
      <c r="E24" s="342" t="s">
        <v>1879</v>
      </c>
      <c r="F24" s="343" t="s">
        <v>148</v>
      </c>
      <c r="G24" s="342" t="s">
        <v>184</v>
      </c>
      <c r="H24" s="344" t="s">
        <v>1887</v>
      </c>
      <c r="I24" s="342" t="s">
        <v>1891</v>
      </c>
      <c r="J24" s="342" t="s">
        <v>375</v>
      </c>
      <c r="K24" s="342" t="s">
        <v>425</v>
      </c>
      <c r="L24" s="344">
        <v>1</v>
      </c>
      <c r="M24" s="344" t="s">
        <v>1892</v>
      </c>
      <c r="N24" s="345">
        <v>2021</v>
      </c>
      <c r="O24" s="346">
        <v>185</v>
      </c>
      <c r="P24" s="347">
        <f t="shared" si="0"/>
        <v>185</v>
      </c>
      <c r="Q24" s="348">
        <v>185</v>
      </c>
      <c r="R24" s="349">
        <f t="shared" si="1"/>
        <v>1</v>
      </c>
      <c r="S24" s="350">
        <f t="shared" si="2"/>
        <v>1</v>
      </c>
      <c r="T24" s="345"/>
    </row>
    <row r="25" spans="1:20" s="351" customFormat="1" ht="13.2" x14ac:dyDescent="0.25">
      <c r="A25" s="342" t="s">
        <v>144</v>
      </c>
      <c r="B25" s="343" t="s">
        <v>875</v>
      </c>
      <c r="C25" s="342" t="s">
        <v>666</v>
      </c>
      <c r="D25" s="342" t="s">
        <v>338</v>
      </c>
      <c r="E25" s="342" t="s">
        <v>1879</v>
      </c>
      <c r="F25" s="343" t="s">
        <v>148</v>
      </c>
      <c r="G25" s="342" t="s">
        <v>184</v>
      </c>
      <c r="H25" s="344" t="s">
        <v>1888</v>
      </c>
      <c r="I25" s="342" t="s">
        <v>1891</v>
      </c>
      <c r="J25" s="342" t="s">
        <v>375</v>
      </c>
      <c r="K25" s="342" t="s">
        <v>425</v>
      </c>
      <c r="L25" s="344">
        <v>1</v>
      </c>
      <c r="M25" s="344" t="s">
        <v>1884</v>
      </c>
      <c r="N25" s="345">
        <v>2021</v>
      </c>
      <c r="O25" s="346">
        <v>138</v>
      </c>
      <c r="P25" s="347">
        <f t="shared" si="0"/>
        <v>138</v>
      </c>
      <c r="Q25" s="348">
        <v>138</v>
      </c>
      <c r="R25" s="349">
        <f t="shared" si="1"/>
        <v>1</v>
      </c>
      <c r="S25" s="350">
        <f t="shared" si="2"/>
        <v>1</v>
      </c>
      <c r="T25" s="345"/>
    </row>
    <row r="26" spans="1:20" s="351" customFormat="1" ht="13.2" x14ac:dyDescent="0.25">
      <c r="A26" s="342" t="s">
        <v>144</v>
      </c>
      <c r="B26" s="343" t="s">
        <v>875</v>
      </c>
      <c r="C26" s="342" t="s">
        <v>666</v>
      </c>
      <c r="D26" s="342" t="s">
        <v>338</v>
      </c>
      <c r="E26" s="342" t="s">
        <v>1879</v>
      </c>
      <c r="F26" s="343" t="s">
        <v>148</v>
      </c>
      <c r="G26" s="342" t="s">
        <v>184</v>
      </c>
      <c r="H26" s="344" t="s">
        <v>1889</v>
      </c>
      <c r="I26" s="342" t="s">
        <v>1891</v>
      </c>
      <c r="J26" s="342" t="s">
        <v>375</v>
      </c>
      <c r="K26" s="342" t="s">
        <v>425</v>
      </c>
      <c r="L26" s="344">
        <v>1</v>
      </c>
      <c r="M26" s="344" t="s">
        <v>1884</v>
      </c>
      <c r="N26" s="345">
        <v>2021</v>
      </c>
      <c r="O26" s="346">
        <v>6</v>
      </c>
      <c r="P26" s="347">
        <f t="shared" si="0"/>
        <v>6</v>
      </c>
      <c r="Q26" s="348">
        <v>6</v>
      </c>
      <c r="R26" s="349">
        <f t="shared" si="1"/>
        <v>1</v>
      </c>
      <c r="S26" s="350">
        <f t="shared" si="2"/>
        <v>1</v>
      </c>
      <c r="T26" s="345"/>
    </row>
    <row r="27" spans="1:20" ht="15.75" customHeight="1" x14ac:dyDescent="0.25">
      <c r="L27" s="352"/>
    </row>
    <row r="28" spans="1:20" ht="15.75" customHeight="1" x14ac:dyDescent="0.25">
      <c r="L28" s="352"/>
    </row>
    <row r="29" spans="1:20" ht="15.75" customHeight="1" x14ac:dyDescent="0.25">
      <c r="L29" s="352"/>
    </row>
    <row r="30" spans="1:20" ht="15.75" customHeight="1" x14ac:dyDescent="0.25">
      <c r="L30" s="352"/>
    </row>
    <row r="31" spans="1:20" ht="15.75" customHeight="1" x14ac:dyDescent="0.25">
      <c r="L31" s="352"/>
    </row>
    <row r="32" spans="1:20" ht="15.75" customHeight="1" x14ac:dyDescent="0.25">
      <c r="L32" s="352"/>
    </row>
    <row r="33" spans="12:12" ht="15.75" customHeight="1" x14ac:dyDescent="0.25">
      <c r="L33" s="352"/>
    </row>
    <row r="34" spans="12:12" ht="15.75" customHeight="1" x14ac:dyDescent="0.25">
      <c r="L34" s="352"/>
    </row>
    <row r="35" spans="12:12" ht="15.75" customHeight="1" x14ac:dyDescent="0.25">
      <c r="L35" s="352"/>
    </row>
    <row r="36" spans="12:12" ht="15.75" customHeight="1" x14ac:dyDescent="0.25">
      <c r="L36" s="352"/>
    </row>
    <row r="37" spans="12:12" ht="15.75" customHeight="1" x14ac:dyDescent="0.25"/>
    <row r="38" spans="12:12" ht="15.75" customHeight="1" x14ac:dyDescent="0.25"/>
    <row r="39" spans="12:12" ht="15.75" customHeight="1" x14ac:dyDescent="0.25"/>
    <row r="40" spans="12:12" ht="15.75" customHeight="1" x14ac:dyDescent="0.25"/>
    <row r="41" spans="12:12" ht="15.75" customHeight="1" x14ac:dyDescent="0.25"/>
    <row r="42" spans="12:12" ht="15.75" customHeight="1" x14ac:dyDescent="0.25"/>
    <row r="43" spans="12:12" ht="15.75" customHeight="1" x14ac:dyDescent="0.25"/>
    <row r="44" spans="12:12" ht="15.75" customHeight="1" x14ac:dyDescent="0.25"/>
    <row r="45" spans="12:12" ht="15.75" customHeight="1" x14ac:dyDescent="0.25"/>
    <row r="46" spans="12:12" ht="15.75" customHeight="1" x14ac:dyDescent="0.25"/>
    <row r="47" spans="12:12" ht="15.75" customHeight="1" x14ac:dyDescent="0.25"/>
    <row r="48" spans="12: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autoFilter ref="A2:T26" xr:uid="{00000000-0009-0000-0000-00000C000000}">
    <sortState xmlns:xlrd2="http://schemas.microsoft.com/office/spreadsheetml/2017/richdata2" ref="A3:T26">
      <sortCondition ref="I2:I26"/>
    </sortState>
  </autoFilter>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V21"/>
  <sheetViews>
    <sheetView zoomScaleNormal="100" zoomScaleSheetLayoutView="100" workbookViewId="0">
      <selection activeCell="S8" sqref="S8"/>
    </sheetView>
  </sheetViews>
  <sheetFormatPr defaultColWidth="14.44140625" defaultRowHeight="15" customHeight="1" x14ac:dyDescent="0.25"/>
  <cols>
    <col min="1" max="1" width="9" style="37" customWidth="1"/>
    <col min="2" max="2" width="9.44140625" style="37" customWidth="1"/>
    <col min="3" max="4" width="23.109375" style="37" customWidth="1"/>
    <col min="5" max="6" width="22.44140625" style="37" customWidth="1"/>
    <col min="7" max="8" width="23.44140625" style="37" customWidth="1"/>
    <col min="9" max="10" width="8.109375" style="37" customWidth="1"/>
    <col min="11" max="11" width="26.44140625" style="37" customWidth="1"/>
    <col min="12" max="12" width="28.109375" style="133" customWidth="1"/>
    <col min="13" max="15" width="26.44140625" style="37" customWidth="1"/>
    <col min="16" max="16" width="14.44140625" style="151"/>
    <col min="17" max="17" width="18.5546875" style="152" customWidth="1"/>
    <col min="18" max="18" width="19" style="152" customWidth="1"/>
    <col min="19" max="19" width="19.88671875" style="152" customWidth="1"/>
    <col min="20" max="20" width="20.109375" style="152" customWidth="1"/>
    <col min="21" max="21" width="68.5546875" style="37" customWidth="1"/>
    <col min="22" max="16384" width="14.44140625" style="37"/>
  </cols>
  <sheetData>
    <row r="1" spans="1:22" ht="13.2" x14ac:dyDescent="0.25">
      <c r="A1" s="38" t="s">
        <v>1893</v>
      </c>
      <c r="C1" s="101"/>
      <c r="D1" s="101"/>
      <c r="L1" s="37"/>
      <c r="M1" s="110"/>
      <c r="N1" s="110"/>
      <c r="O1" s="110"/>
      <c r="P1" s="110"/>
      <c r="Q1" s="110"/>
      <c r="R1" s="110"/>
      <c r="S1" s="110"/>
      <c r="T1" s="110"/>
    </row>
    <row r="2" spans="1:22" ht="52.8" x14ac:dyDescent="0.25">
      <c r="A2" s="102" t="s">
        <v>91</v>
      </c>
      <c r="B2" s="102" t="s">
        <v>860</v>
      </c>
      <c r="C2" s="102" t="s">
        <v>857</v>
      </c>
      <c r="D2" s="103" t="s">
        <v>146</v>
      </c>
      <c r="E2" s="102" t="s">
        <v>1566</v>
      </c>
      <c r="F2" s="104" t="s">
        <v>1355</v>
      </c>
      <c r="G2" s="104" t="s">
        <v>1356</v>
      </c>
      <c r="H2" s="104" t="s">
        <v>1357</v>
      </c>
      <c r="I2" s="102" t="s">
        <v>1360</v>
      </c>
      <c r="J2" s="102" t="s">
        <v>1894</v>
      </c>
      <c r="K2" s="102" t="s">
        <v>1895</v>
      </c>
      <c r="L2" s="102" t="s">
        <v>1896</v>
      </c>
      <c r="M2" s="111" t="s">
        <v>1897</v>
      </c>
      <c r="N2" s="112" t="s">
        <v>1898</v>
      </c>
      <c r="O2" s="112" t="s">
        <v>863</v>
      </c>
      <c r="P2" s="135" t="s">
        <v>1899</v>
      </c>
      <c r="Q2" s="135" t="s">
        <v>1900</v>
      </c>
      <c r="R2" s="135" t="s">
        <v>1901</v>
      </c>
      <c r="S2" s="137" t="s">
        <v>1902</v>
      </c>
      <c r="T2" s="137" t="s">
        <v>1813</v>
      </c>
      <c r="U2" s="265" t="s">
        <v>1104</v>
      </c>
    </row>
    <row r="3" spans="1:22" ht="66" x14ac:dyDescent="0.25">
      <c r="A3" s="113" t="s">
        <v>866</v>
      </c>
      <c r="B3" s="91" t="s">
        <v>1903</v>
      </c>
      <c r="C3" s="35" t="s">
        <v>867</v>
      </c>
      <c r="D3" s="105" t="s">
        <v>868</v>
      </c>
      <c r="E3" s="91" t="s">
        <v>1903</v>
      </c>
      <c r="F3" s="35" t="s">
        <v>1367</v>
      </c>
      <c r="G3" s="35" t="s">
        <v>1368</v>
      </c>
      <c r="H3" s="35" t="s">
        <v>1903</v>
      </c>
      <c r="I3" s="91" t="s">
        <v>1903</v>
      </c>
      <c r="J3" s="91" t="s">
        <v>1903</v>
      </c>
      <c r="K3" s="91" t="s">
        <v>1903</v>
      </c>
      <c r="L3" s="91" t="s">
        <v>1903</v>
      </c>
      <c r="M3" s="91" t="s">
        <v>1903</v>
      </c>
      <c r="N3" s="92" t="s">
        <v>1903</v>
      </c>
      <c r="O3" s="92" t="s">
        <v>1903</v>
      </c>
      <c r="P3" s="139" t="s">
        <v>1904</v>
      </c>
      <c r="Q3" s="139" t="s">
        <v>1904</v>
      </c>
      <c r="R3" s="139" t="s">
        <v>1904</v>
      </c>
      <c r="S3" s="153" t="s">
        <v>1905</v>
      </c>
      <c r="T3" s="261" t="s">
        <v>1906</v>
      </c>
      <c r="U3" s="256" t="s">
        <v>1904</v>
      </c>
      <c r="V3" s="107"/>
    </row>
    <row r="4" spans="1:22" ht="15" customHeight="1" x14ac:dyDescent="0.3">
      <c r="A4" s="209" t="s">
        <v>144</v>
      </c>
      <c r="B4" s="209">
        <v>2022</v>
      </c>
      <c r="C4" s="209" t="s">
        <v>658</v>
      </c>
      <c r="D4" s="210" t="s">
        <v>148</v>
      </c>
      <c r="E4" s="211" t="s">
        <v>1907</v>
      </c>
      <c r="F4" s="212" t="s">
        <v>483</v>
      </c>
      <c r="G4" s="213" t="s">
        <v>196</v>
      </c>
      <c r="H4" s="209" t="s">
        <v>722</v>
      </c>
      <c r="I4" s="214" t="s">
        <v>16</v>
      </c>
      <c r="J4" s="214">
        <v>1</v>
      </c>
      <c r="K4" s="215" t="s">
        <v>927</v>
      </c>
      <c r="L4" s="209">
        <v>500</v>
      </c>
      <c r="M4" s="214" t="s">
        <v>1908</v>
      </c>
      <c r="N4" s="214" t="s">
        <v>16</v>
      </c>
      <c r="O4" s="209"/>
      <c r="P4" s="219">
        <v>436</v>
      </c>
      <c r="Q4" s="154" t="s">
        <v>13</v>
      </c>
      <c r="R4" s="154" t="s">
        <v>13</v>
      </c>
      <c r="S4" s="155" t="str">
        <f>IF(P4/L4&lt;0.9,"X",IF(P4/L4&gt;1.5,"X",""))</f>
        <v>X</v>
      </c>
      <c r="T4" s="255" t="str">
        <f>IF(OR(Q4="N",R4="N",Q4="",R4=""),"X","")</f>
        <v/>
      </c>
      <c r="U4" s="254" t="s">
        <v>1909</v>
      </c>
      <c r="V4" s="107"/>
    </row>
    <row r="5" spans="1:22" ht="15" customHeight="1" x14ac:dyDescent="0.3">
      <c r="A5" s="209" t="s">
        <v>144</v>
      </c>
      <c r="B5" s="209">
        <v>2022</v>
      </c>
      <c r="C5" s="209" t="s">
        <v>658</v>
      </c>
      <c r="D5" s="210" t="s">
        <v>148</v>
      </c>
      <c r="E5" s="211" t="s">
        <v>1907</v>
      </c>
      <c r="F5" s="212" t="s">
        <v>483</v>
      </c>
      <c r="G5" s="213" t="s">
        <v>196</v>
      </c>
      <c r="H5" s="209" t="s">
        <v>722</v>
      </c>
      <c r="I5" s="214" t="s">
        <v>16</v>
      </c>
      <c r="J5" s="214">
        <v>1</v>
      </c>
      <c r="K5" s="215" t="s">
        <v>1128</v>
      </c>
      <c r="L5" s="209">
        <v>300</v>
      </c>
      <c r="M5" s="214" t="s">
        <v>1908</v>
      </c>
      <c r="N5" s="214" t="s">
        <v>16</v>
      </c>
      <c r="O5" s="209"/>
      <c r="P5" s="220">
        <v>346</v>
      </c>
      <c r="Q5" s="154" t="s">
        <v>13</v>
      </c>
      <c r="R5" s="154" t="s">
        <v>13</v>
      </c>
      <c r="S5" s="155" t="str">
        <f t="shared" ref="S5:S6" si="0">IF(P5/L5&lt;0.9,"X",IF(P5/L5&gt;1.5,"X",""))</f>
        <v/>
      </c>
      <c r="T5" s="255" t="str">
        <f t="shared" ref="T5:T6" si="1">IF(OR(Q5="N",R5="N",Q5="",R5=""),"X","")</f>
        <v/>
      </c>
      <c r="U5" s="257"/>
      <c r="V5" s="107"/>
    </row>
    <row r="6" spans="1:22" ht="15" customHeight="1" x14ac:dyDescent="0.3">
      <c r="A6" s="209" t="s">
        <v>144</v>
      </c>
      <c r="B6" s="209">
        <v>2022</v>
      </c>
      <c r="C6" s="209" t="s">
        <v>658</v>
      </c>
      <c r="D6" s="210" t="s">
        <v>148</v>
      </c>
      <c r="E6" s="211" t="s">
        <v>1907</v>
      </c>
      <c r="F6" s="212" t="s">
        <v>483</v>
      </c>
      <c r="G6" s="213" t="s">
        <v>196</v>
      </c>
      <c r="H6" s="209" t="s">
        <v>724</v>
      </c>
      <c r="I6" s="214" t="s">
        <v>16</v>
      </c>
      <c r="J6" s="214">
        <v>4</v>
      </c>
      <c r="K6" s="215" t="s">
        <v>927</v>
      </c>
      <c r="L6" s="209">
        <v>350</v>
      </c>
      <c r="M6" s="214" t="s">
        <v>1908</v>
      </c>
      <c r="N6" s="214" t="s">
        <v>16</v>
      </c>
      <c r="O6" s="209"/>
      <c r="P6" s="220">
        <v>383</v>
      </c>
      <c r="Q6" s="154" t="s">
        <v>13</v>
      </c>
      <c r="R6" s="154" t="s">
        <v>13</v>
      </c>
      <c r="S6" s="155" t="str">
        <f t="shared" si="0"/>
        <v/>
      </c>
      <c r="T6" s="255" t="str">
        <f t="shared" si="1"/>
        <v/>
      </c>
      <c r="U6" s="258"/>
      <c r="V6" s="107"/>
    </row>
    <row r="7" spans="1:22" ht="15" customHeight="1" x14ac:dyDescent="0.3">
      <c r="A7" s="209" t="s">
        <v>144</v>
      </c>
      <c r="B7" s="209">
        <v>2022</v>
      </c>
      <c r="C7" s="209" t="s">
        <v>658</v>
      </c>
      <c r="D7" s="210" t="s">
        <v>148</v>
      </c>
      <c r="E7" s="211" t="s">
        <v>1907</v>
      </c>
      <c r="F7" s="212" t="s">
        <v>483</v>
      </c>
      <c r="G7" s="213" t="s">
        <v>196</v>
      </c>
      <c r="H7" s="209" t="s">
        <v>724</v>
      </c>
      <c r="I7" s="214" t="s">
        <v>16</v>
      </c>
      <c r="J7" s="214">
        <v>4</v>
      </c>
      <c r="K7" s="215" t="s">
        <v>1128</v>
      </c>
      <c r="L7" s="209">
        <v>250</v>
      </c>
      <c r="M7" s="214" t="s">
        <v>1908</v>
      </c>
      <c r="N7" s="214" t="s">
        <v>16</v>
      </c>
      <c r="O7" s="209"/>
      <c r="P7" s="220">
        <v>277</v>
      </c>
      <c r="Q7" s="154" t="s">
        <v>13</v>
      </c>
      <c r="R7" s="154" t="s">
        <v>13</v>
      </c>
      <c r="S7" s="155" t="str">
        <f t="shared" ref="S7:S21" si="2">IF(P7/L7&lt;0.9,"X",IF(P7/L7&gt;1.5,"X",""))</f>
        <v/>
      </c>
      <c r="T7" s="255" t="str">
        <f t="shared" ref="T7:T21" si="3">IF(OR(Q7="N",R7="N",Q7="",R7=""),"X","")</f>
        <v/>
      </c>
      <c r="U7" s="259"/>
      <c r="V7" s="107"/>
    </row>
    <row r="8" spans="1:22" ht="15" customHeight="1" x14ac:dyDescent="0.3">
      <c r="A8" s="209" t="s">
        <v>144</v>
      </c>
      <c r="B8" s="209">
        <v>2022</v>
      </c>
      <c r="C8" s="209" t="s">
        <v>658</v>
      </c>
      <c r="D8" s="210" t="s">
        <v>148</v>
      </c>
      <c r="E8" s="211" t="s">
        <v>1123</v>
      </c>
      <c r="F8" s="212" t="s">
        <v>483</v>
      </c>
      <c r="G8" s="213" t="s">
        <v>196</v>
      </c>
      <c r="H8" s="209" t="s">
        <v>729</v>
      </c>
      <c r="I8" s="214" t="s">
        <v>16</v>
      </c>
      <c r="J8" s="214">
        <v>2</v>
      </c>
      <c r="K8" s="215" t="s">
        <v>1910</v>
      </c>
      <c r="L8" s="209">
        <v>200</v>
      </c>
      <c r="M8" s="214" t="s">
        <v>1908</v>
      </c>
      <c r="N8" s="214" t="s">
        <v>16</v>
      </c>
      <c r="O8" s="209"/>
      <c r="P8" s="220">
        <v>160</v>
      </c>
      <c r="Q8" s="154" t="s">
        <v>13</v>
      </c>
      <c r="R8" s="154" t="s">
        <v>13</v>
      </c>
      <c r="S8" s="155" t="str">
        <f t="shared" si="2"/>
        <v>X</v>
      </c>
      <c r="T8" s="255" t="str">
        <f t="shared" si="3"/>
        <v/>
      </c>
      <c r="U8" s="254" t="s">
        <v>1909</v>
      </c>
      <c r="V8" s="107"/>
    </row>
    <row r="9" spans="1:22" ht="15" customHeight="1" x14ac:dyDescent="0.3">
      <c r="A9" s="209" t="s">
        <v>144</v>
      </c>
      <c r="B9" s="209">
        <v>2022</v>
      </c>
      <c r="C9" s="209" t="s">
        <v>658</v>
      </c>
      <c r="D9" s="210" t="s">
        <v>148</v>
      </c>
      <c r="E9" s="211" t="s">
        <v>1123</v>
      </c>
      <c r="F9" s="212" t="s">
        <v>483</v>
      </c>
      <c r="G9" s="213" t="s">
        <v>196</v>
      </c>
      <c r="H9" s="209" t="s">
        <v>729</v>
      </c>
      <c r="I9" s="214" t="s">
        <v>16</v>
      </c>
      <c r="J9" s="214">
        <v>2</v>
      </c>
      <c r="K9" s="215" t="s">
        <v>1140</v>
      </c>
      <c r="L9" s="209">
        <v>200</v>
      </c>
      <c r="M9" s="214" t="s">
        <v>1908</v>
      </c>
      <c r="N9" s="214" t="s">
        <v>16</v>
      </c>
      <c r="O9" s="209"/>
      <c r="P9" s="220">
        <v>160</v>
      </c>
      <c r="Q9" s="154" t="s">
        <v>13</v>
      </c>
      <c r="R9" s="154" t="s">
        <v>13</v>
      </c>
      <c r="S9" s="155" t="str">
        <f t="shared" si="2"/>
        <v>X</v>
      </c>
      <c r="T9" s="255" t="str">
        <f t="shared" si="3"/>
        <v/>
      </c>
      <c r="U9" s="254" t="s">
        <v>1909</v>
      </c>
      <c r="V9" s="107"/>
    </row>
    <row r="10" spans="1:22" ht="15" customHeight="1" x14ac:dyDescent="0.3">
      <c r="A10" s="209" t="s">
        <v>144</v>
      </c>
      <c r="B10" s="209">
        <v>2022</v>
      </c>
      <c r="C10" s="209" t="s">
        <v>658</v>
      </c>
      <c r="D10" s="210" t="s">
        <v>148</v>
      </c>
      <c r="E10" s="216" t="s">
        <v>1123</v>
      </c>
      <c r="F10" s="212" t="s">
        <v>483</v>
      </c>
      <c r="G10" s="213" t="s">
        <v>196</v>
      </c>
      <c r="H10" s="209" t="s">
        <v>729</v>
      </c>
      <c r="I10" s="214" t="s">
        <v>16</v>
      </c>
      <c r="J10" s="214">
        <v>2</v>
      </c>
      <c r="K10" s="215" t="s">
        <v>927</v>
      </c>
      <c r="L10" s="209">
        <v>50</v>
      </c>
      <c r="M10" s="214" t="s">
        <v>1908</v>
      </c>
      <c r="N10" s="214" t="s">
        <v>16</v>
      </c>
      <c r="O10" s="209"/>
      <c r="P10" s="220">
        <v>36</v>
      </c>
      <c r="Q10" s="154" t="s">
        <v>13</v>
      </c>
      <c r="R10" s="154" t="s">
        <v>13</v>
      </c>
      <c r="S10" s="155" t="str">
        <f t="shared" si="2"/>
        <v>X</v>
      </c>
      <c r="T10" s="255" t="str">
        <f t="shared" si="3"/>
        <v/>
      </c>
      <c r="U10" s="254" t="s">
        <v>1909</v>
      </c>
      <c r="V10" s="107"/>
    </row>
    <row r="11" spans="1:22" ht="15" customHeight="1" x14ac:dyDescent="0.3">
      <c r="A11" s="209" t="s">
        <v>144</v>
      </c>
      <c r="B11" s="209">
        <v>2022</v>
      </c>
      <c r="C11" s="209" t="s">
        <v>658</v>
      </c>
      <c r="D11" s="210" t="s">
        <v>148</v>
      </c>
      <c r="E11" s="217" t="s">
        <v>1911</v>
      </c>
      <c r="F11" s="212" t="s">
        <v>483</v>
      </c>
      <c r="G11" s="213" t="s">
        <v>196</v>
      </c>
      <c r="H11" s="209" t="s">
        <v>725</v>
      </c>
      <c r="I11" s="214" t="s">
        <v>16</v>
      </c>
      <c r="J11" s="214">
        <v>4</v>
      </c>
      <c r="K11" s="215" t="s">
        <v>927</v>
      </c>
      <c r="L11" s="209">
        <v>100</v>
      </c>
      <c r="M11" s="214" t="s">
        <v>1908</v>
      </c>
      <c r="N11" s="214" t="s">
        <v>16</v>
      </c>
      <c r="O11" s="209" t="s">
        <v>1912</v>
      </c>
      <c r="P11" s="220">
        <v>55</v>
      </c>
      <c r="Q11" s="154" t="s">
        <v>13</v>
      </c>
      <c r="R11" s="154" t="s">
        <v>13</v>
      </c>
      <c r="S11" s="155" t="str">
        <f t="shared" si="2"/>
        <v>X</v>
      </c>
      <c r="T11" s="255" t="str">
        <f t="shared" si="3"/>
        <v/>
      </c>
      <c r="U11" s="254" t="s">
        <v>1909</v>
      </c>
      <c r="V11" s="107"/>
    </row>
    <row r="12" spans="1:22" ht="15" customHeight="1" x14ac:dyDescent="0.3">
      <c r="A12" s="209" t="s">
        <v>144</v>
      </c>
      <c r="B12" s="209">
        <v>2022</v>
      </c>
      <c r="C12" s="209" t="s">
        <v>658</v>
      </c>
      <c r="D12" s="210" t="s">
        <v>148</v>
      </c>
      <c r="E12" s="218" t="s">
        <v>1846</v>
      </c>
      <c r="F12" s="212" t="s">
        <v>483</v>
      </c>
      <c r="G12" s="213" t="s">
        <v>196</v>
      </c>
      <c r="H12" s="209" t="s">
        <v>1394</v>
      </c>
      <c r="I12" s="214" t="s">
        <v>16</v>
      </c>
      <c r="J12" s="214">
        <v>1</v>
      </c>
      <c r="K12" s="215" t="s">
        <v>927</v>
      </c>
      <c r="L12" s="209">
        <v>250</v>
      </c>
      <c r="M12" s="214" t="s">
        <v>1908</v>
      </c>
      <c r="N12" s="214" t="s">
        <v>16</v>
      </c>
      <c r="O12" s="209" t="s">
        <v>1913</v>
      </c>
      <c r="P12" s="220">
        <v>141</v>
      </c>
      <c r="Q12" s="154" t="s">
        <v>13</v>
      </c>
      <c r="R12" s="154" t="s">
        <v>13</v>
      </c>
      <c r="S12" s="155" t="str">
        <f t="shared" si="2"/>
        <v>X</v>
      </c>
      <c r="T12" s="255" t="str">
        <f t="shared" si="3"/>
        <v/>
      </c>
      <c r="U12" s="254" t="s">
        <v>1909</v>
      </c>
      <c r="V12" s="107"/>
    </row>
    <row r="13" spans="1:22" ht="15" customHeight="1" x14ac:dyDescent="0.3">
      <c r="A13" s="209" t="s">
        <v>144</v>
      </c>
      <c r="B13" s="209">
        <v>2022</v>
      </c>
      <c r="C13" s="209" t="s">
        <v>658</v>
      </c>
      <c r="D13" s="210" t="s">
        <v>148</v>
      </c>
      <c r="E13" s="218" t="s">
        <v>1846</v>
      </c>
      <c r="F13" s="212" t="s">
        <v>483</v>
      </c>
      <c r="G13" s="213" t="s">
        <v>196</v>
      </c>
      <c r="H13" s="209" t="s">
        <v>1396</v>
      </c>
      <c r="I13" s="214" t="s">
        <v>16</v>
      </c>
      <c r="J13" s="214">
        <v>4</v>
      </c>
      <c r="K13" s="215" t="s">
        <v>927</v>
      </c>
      <c r="L13" s="209">
        <v>100</v>
      </c>
      <c r="M13" s="214" t="s">
        <v>1908</v>
      </c>
      <c r="N13" s="214" t="s">
        <v>16</v>
      </c>
      <c r="O13" s="209" t="s">
        <v>1913</v>
      </c>
      <c r="P13" s="220">
        <v>118</v>
      </c>
      <c r="Q13" s="154" t="s">
        <v>13</v>
      </c>
      <c r="R13" s="154" t="s">
        <v>13</v>
      </c>
      <c r="S13" s="155" t="str">
        <f t="shared" si="2"/>
        <v/>
      </c>
      <c r="T13" s="255" t="str">
        <f t="shared" si="3"/>
        <v/>
      </c>
      <c r="U13" s="266"/>
      <c r="V13" s="107"/>
    </row>
    <row r="14" spans="1:22" ht="15" customHeight="1" x14ac:dyDescent="0.3">
      <c r="A14" s="209" t="s">
        <v>144</v>
      </c>
      <c r="B14" s="209">
        <v>2022</v>
      </c>
      <c r="C14" s="209" t="s">
        <v>659</v>
      </c>
      <c r="D14" s="210" t="s">
        <v>148</v>
      </c>
      <c r="E14" s="244" t="s">
        <v>1164</v>
      </c>
      <c r="F14" s="212" t="s">
        <v>483</v>
      </c>
      <c r="G14" s="213" t="s">
        <v>196</v>
      </c>
      <c r="H14" s="209" t="s">
        <v>737</v>
      </c>
      <c r="I14" s="214" t="s">
        <v>16</v>
      </c>
      <c r="J14" s="214">
        <v>1</v>
      </c>
      <c r="K14" s="215" t="s">
        <v>947</v>
      </c>
      <c r="L14" s="209">
        <v>200</v>
      </c>
      <c r="M14" s="214" t="s">
        <v>1908</v>
      </c>
      <c r="N14" s="209" t="s">
        <v>16</v>
      </c>
      <c r="O14" s="209" t="s">
        <v>1914</v>
      </c>
      <c r="P14" s="220">
        <v>310</v>
      </c>
      <c r="Q14" s="154" t="s">
        <v>13</v>
      </c>
      <c r="R14" s="154" t="s">
        <v>13</v>
      </c>
      <c r="S14" s="155" t="str">
        <f t="shared" si="2"/>
        <v>X</v>
      </c>
      <c r="T14" s="255" t="str">
        <f t="shared" si="3"/>
        <v/>
      </c>
      <c r="U14" s="254" t="s">
        <v>1915</v>
      </c>
      <c r="V14" s="107"/>
    </row>
    <row r="15" spans="1:22" ht="15" customHeight="1" x14ac:dyDescent="0.3">
      <c r="A15" s="223" t="s">
        <v>144</v>
      </c>
      <c r="B15" s="223">
        <v>2022</v>
      </c>
      <c r="C15" s="223" t="s">
        <v>659</v>
      </c>
      <c r="D15" s="224" t="s">
        <v>148</v>
      </c>
      <c r="E15" s="209" t="s">
        <v>1164</v>
      </c>
      <c r="F15" s="242" t="s">
        <v>483</v>
      </c>
      <c r="G15" s="225" t="s">
        <v>196</v>
      </c>
      <c r="H15" s="223" t="s">
        <v>739</v>
      </c>
      <c r="I15" s="226" t="s">
        <v>16</v>
      </c>
      <c r="J15" s="226">
        <v>3</v>
      </c>
      <c r="K15" s="227" t="s">
        <v>947</v>
      </c>
      <c r="L15" s="223">
        <v>200</v>
      </c>
      <c r="M15" s="226" t="s">
        <v>1908</v>
      </c>
      <c r="N15" s="223" t="s">
        <v>16</v>
      </c>
      <c r="O15" s="223" t="s">
        <v>1914</v>
      </c>
      <c r="P15" s="228">
        <v>275</v>
      </c>
      <c r="Q15" s="229" t="s">
        <v>13</v>
      </c>
      <c r="R15" s="229" t="s">
        <v>13</v>
      </c>
      <c r="S15" s="230" t="str">
        <f t="shared" si="2"/>
        <v/>
      </c>
      <c r="T15" s="262" t="str">
        <f t="shared" si="3"/>
        <v/>
      </c>
      <c r="U15" s="260"/>
      <c r="V15" s="107"/>
    </row>
    <row r="16" spans="1:22" ht="15" customHeight="1" x14ac:dyDescent="0.3">
      <c r="A16" s="245" t="s">
        <v>144</v>
      </c>
      <c r="B16" s="246">
        <v>2022</v>
      </c>
      <c r="C16" s="221" t="s">
        <v>659</v>
      </c>
      <c r="D16" s="247" t="s">
        <v>148</v>
      </c>
      <c r="E16" s="246" t="s">
        <v>1164</v>
      </c>
      <c r="F16" s="243" t="s">
        <v>483</v>
      </c>
      <c r="G16" s="241" t="s">
        <v>196</v>
      </c>
      <c r="H16" s="221" t="s">
        <v>739</v>
      </c>
      <c r="I16" s="221" t="s">
        <v>16</v>
      </c>
      <c r="J16" s="234">
        <v>3</v>
      </c>
      <c r="K16" s="231" t="s">
        <v>1188</v>
      </c>
      <c r="L16" s="236"/>
      <c r="M16" s="235" t="s">
        <v>1908</v>
      </c>
      <c r="N16" s="240" t="s">
        <v>16</v>
      </c>
      <c r="O16" s="221" t="s">
        <v>1916</v>
      </c>
      <c r="P16" s="222">
        <v>7</v>
      </c>
      <c r="Q16" s="154" t="s">
        <v>13</v>
      </c>
      <c r="R16" s="154" t="s">
        <v>13</v>
      </c>
      <c r="S16" s="250" t="e">
        <f t="shared" si="2"/>
        <v>#DIV/0!</v>
      </c>
      <c r="T16" s="263" t="str">
        <f t="shared" si="3"/>
        <v/>
      </c>
      <c r="U16" s="254" t="s">
        <v>1915</v>
      </c>
      <c r="V16" s="107"/>
    </row>
    <row r="17" spans="1:21" ht="15" customHeight="1" x14ac:dyDescent="0.3">
      <c r="A17" s="245" t="s">
        <v>144</v>
      </c>
      <c r="B17" s="245">
        <v>2022</v>
      </c>
      <c r="C17" s="221" t="s">
        <v>659</v>
      </c>
      <c r="D17" s="247" t="s">
        <v>148</v>
      </c>
      <c r="E17" s="246" t="s">
        <v>1164</v>
      </c>
      <c r="F17" s="243" t="s">
        <v>483</v>
      </c>
      <c r="G17" s="241" t="s">
        <v>196</v>
      </c>
      <c r="H17" s="221" t="s">
        <v>739</v>
      </c>
      <c r="I17" s="221" t="s">
        <v>16</v>
      </c>
      <c r="J17" s="235">
        <v>3</v>
      </c>
      <c r="K17" s="232" t="s">
        <v>1917</v>
      </c>
      <c r="L17" s="237"/>
      <c r="M17" s="235" t="s">
        <v>1908</v>
      </c>
      <c r="N17" s="240" t="s">
        <v>16</v>
      </c>
      <c r="O17" s="221" t="s">
        <v>1916</v>
      </c>
      <c r="P17" s="222">
        <v>13</v>
      </c>
      <c r="Q17" s="229" t="s">
        <v>13</v>
      </c>
      <c r="R17" s="229" t="s">
        <v>13</v>
      </c>
      <c r="S17" s="250" t="e">
        <f t="shared" si="2"/>
        <v>#DIV/0!</v>
      </c>
      <c r="T17" s="263" t="str">
        <f t="shared" si="3"/>
        <v/>
      </c>
      <c r="U17" s="254" t="s">
        <v>1915</v>
      </c>
    </row>
    <row r="18" spans="1:21" ht="15" customHeight="1" x14ac:dyDescent="0.3">
      <c r="A18" s="245" t="s">
        <v>144</v>
      </c>
      <c r="B18" s="246">
        <v>2022</v>
      </c>
      <c r="C18" s="221" t="s">
        <v>659</v>
      </c>
      <c r="D18" s="247" t="s">
        <v>148</v>
      </c>
      <c r="E18" s="246" t="s">
        <v>1164</v>
      </c>
      <c r="F18" s="243" t="s">
        <v>483</v>
      </c>
      <c r="G18" s="241" t="s">
        <v>196</v>
      </c>
      <c r="H18" s="221" t="s">
        <v>739</v>
      </c>
      <c r="I18" s="221" t="s">
        <v>16</v>
      </c>
      <c r="J18" s="234">
        <v>3</v>
      </c>
      <c r="K18" s="279" t="s">
        <v>1203</v>
      </c>
      <c r="L18" s="238"/>
      <c r="M18" s="235" t="s">
        <v>1908</v>
      </c>
      <c r="N18" s="240" t="s">
        <v>16</v>
      </c>
      <c r="O18" s="221" t="s">
        <v>1916</v>
      </c>
      <c r="P18" s="222">
        <v>1</v>
      </c>
      <c r="Q18" s="154" t="s">
        <v>13</v>
      </c>
      <c r="R18" s="154" t="s">
        <v>13</v>
      </c>
      <c r="S18" s="250" t="e">
        <f t="shared" si="2"/>
        <v>#DIV/0!</v>
      </c>
      <c r="T18" s="263" t="str">
        <f t="shared" si="3"/>
        <v/>
      </c>
      <c r="U18" s="254" t="s">
        <v>1915</v>
      </c>
    </row>
    <row r="19" spans="1:21" ht="15" customHeight="1" x14ac:dyDescent="0.3">
      <c r="A19" s="245" t="s">
        <v>144</v>
      </c>
      <c r="B19" s="245">
        <v>2022</v>
      </c>
      <c r="C19" s="221" t="s">
        <v>659</v>
      </c>
      <c r="D19" s="247" t="s">
        <v>148</v>
      </c>
      <c r="E19" s="246" t="s">
        <v>1164</v>
      </c>
      <c r="F19" s="243" t="s">
        <v>483</v>
      </c>
      <c r="G19" s="241" t="s">
        <v>196</v>
      </c>
      <c r="H19" s="221" t="s">
        <v>739</v>
      </c>
      <c r="I19" s="221" t="s">
        <v>16</v>
      </c>
      <c r="J19" s="235">
        <v>3</v>
      </c>
      <c r="K19" s="233" t="s">
        <v>1160</v>
      </c>
      <c r="L19" s="238"/>
      <c r="M19" s="235" t="s">
        <v>1908</v>
      </c>
      <c r="N19" s="240" t="s">
        <v>16</v>
      </c>
      <c r="O19" s="221" t="s">
        <v>1916</v>
      </c>
      <c r="P19" s="222">
        <v>5</v>
      </c>
      <c r="Q19" s="229" t="s">
        <v>13</v>
      </c>
      <c r="R19" s="229" t="s">
        <v>13</v>
      </c>
      <c r="S19" s="250" t="e">
        <f t="shared" si="2"/>
        <v>#DIV/0!</v>
      </c>
      <c r="T19" s="263" t="str">
        <f t="shared" si="3"/>
        <v/>
      </c>
      <c r="U19" s="254" t="s">
        <v>1915</v>
      </c>
    </row>
    <row r="20" spans="1:21" ht="15" customHeight="1" x14ac:dyDescent="0.3">
      <c r="A20" s="245" t="s">
        <v>144</v>
      </c>
      <c r="B20" s="245">
        <v>2022</v>
      </c>
      <c r="C20" s="221" t="s">
        <v>659</v>
      </c>
      <c r="D20" s="247" t="s">
        <v>148</v>
      </c>
      <c r="E20" s="246" t="s">
        <v>1164</v>
      </c>
      <c r="F20" s="243" t="s">
        <v>483</v>
      </c>
      <c r="G20" s="241" t="s">
        <v>196</v>
      </c>
      <c r="H20" s="221" t="s">
        <v>739</v>
      </c>
      <c r="I20" s="221" t="s">
        <v>16</v>
      </c>
      <c r="J20" s="234">
        <v>3</v>
      </c>
      <c r="K20" s="231" t="s">
        <v>1137</v>
      </c>
      <c r="L20" s="239"/>
      <c r="M20" s="235" t="s">
        <v>1908</v>
      </c>
      <c r="N20" s="240" t="s">
        <v>16</v>
      </c>
      <c r="O20" s="221" t="s">
        <v>1916</v>
      </c>
      <c r="P20" s="222">
        <v>14</v>
      </c>
      <c r="Q20" s="229" t="s">
        <v>13</v>
      </c>
      <c r="R20" s="229" t="s">
        <v>13</v>
      </c>
      <c r="S20" s="250" t="e">
        <f t="shared" si="2"/>
        <v>#DIV/0!</v>
      </c>
      <c r="T20" s="263" t="str">
        <f t="shared" si="3"/>
        <v/>
      </c>
      <c r="U20" s="254" t="s">
        <v>1915</v>
      </c>
    </row>
    <row r="21" spans="1:21" ht="15" customHeight="1" x14ac:dyDescent="0.3">
      <c r="A21" s="246" t="s">
        <v>144</v>
      </c>
      <c r="B21" s="246">
        <v>2022</v>
      </c>
      <c r="C21" s="240" t="s">
        <v>659</v>
      </c>
      <c r="D21" s="234" t="s">
        <v>148</v>
      </c>
      <c r="E21" s="249" t="s">
        <v>1164</v>
      </c>
      <c r="F21" s="248" t="s">
        <v>483</v>
      </c>
      <c r="G21" s="246" t="s">
        <v>196</v>
      </c>
      <c r="H21" s="240" t="s">
        <v>739</v>
      </c>
      <c r="I21" s="221" t="s">
        <v>16</v>
      </c>
      <c r="J21" s="235">
        <v>3</v>
      </c>
      <c r="K21" s="232" t="s">
        <v>1152</v>
      </c>
      <c r="L21" s="237"/>
      <c r="M21" s="235" t="s">
        <v>1908</v>
      </c>
      <c r="N21" s="240" t="s">
        <v>16</v>
      </c>
      <c r="O21" s="221" t="s">
        <v>1916</v>
      </c>
      <c r="P21" s="253">
        <v>2</v>
      </c>
      <c r="Q21" s="251" t="s">
        <v>13</v>
      </c>
      <c r="R21" s="251" t="s">
        <v>13</v>
      </c>
      <c r="S21" s="252" t="e">
        <f t="shared" si="2"/>
        <v>#DIV/0!</v>
      </c>
      <c r="T21" s="264" t="str">
        <f t="shared" si="3"/>
        <v/>
      </c>
      <c r="U21" s="254" t="s">
        <v>1915</v>
      </c>
    </row>
  </sheetData>
  <autoFilter ref="A2:U2" xr:uid="{00000000-0009-0000-0000-00000D000000}"/>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0000000}">
          <x14:formula1>
            <xm:f>MasterCodeList!$C$2:$C$27</xm:f>
          </x14:formula1>
          <xm:sqref>A4:A6</xm:sqref>
        </x14:dataValidation>
        <x14:dataValidation type="list" allowBlank="1" showInputMessage="1" showErrorMessage="1" xr:uid="{00000000-0002-0000-0D00-000001000000}">
          <x14:formula1>
            <xm:f>MasterCodeList!$C$378:$C$384</xm:f>
          </x14:formula1>
          <xm:sqref>C4:C6</xm:sqref>
        </x14:dataValidation>
        <x14:dataValidation type="list" allowBlank="1" showInputMessage="1" showErrorMessage="1" xr:uid="{00000000-0002-0000-0D00-000002000000}">
          <x14:formula1>
            <xm:f>MasterCodeList!$C$28:$C$46</xm:f>
          </x14:formula1>
          <xm:sqref>D4:D6</xm:sqref>
        </x14:dataValidation>
        <x14:dataValidation type="list" allowBlank="1" showInputMessage="1" showErrorMessage="1" xr:uid="{00000000-0002-0000-0D00-000003000000}">
          <x14:formula1>
            <xm:f>MasterCodeList!$C$210:$C$213</xm:f>
          </x14:formula1>
          <xm:sqref>F4:F6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96"/>
  <sheetViews>
    <sheetView topLeftCell="I1" zoomScale="115" zoomScaleNormal="115" zoomScaleSheetLayoutView="100" workbookViewId="0">
      <selection activeCell="M8" sqref="M8"/>
    </sheetView>
  </sheetViews>
  <sheetFormatPr defaultColWidth="14.44140625" defaultRowHeight="15" customHeight="1" x14ac:dyDescent="0.25"/>
  <cols>
    <col min="1" max="1" width="12" style="323" customWidth="1"/>
    <col min="2" max="2" width="24.44140625" style="323" customWidth="1"/>
    <col min="3" max="3" width="23.44140625" style="323" customWidth="1"/>
    <col min="4" max="4" width="17.44140625" style="323" customWidth="1"/>
    <col min="5" max="5" width="18.5546875" style="323" customWidth="1"/>
    <col min="6" max="6" width="38.44140625" style="323" bestFit="1" customWidth="1"/>
    <col min="7" max="7" width="26" style="323" bestFit="1" customWidth="1"/>
    <col min="8" max="8" width="48.44140625" style="323" bestFit="1" customWidth="1"/>
    <col min="9" max="9" width="17.44140625" style="323" customWidth="1"/>
    <col min="10" max="10" width="15.44140625" style="323" customWidth="1"/>
    <col min="11" max="11" width="13.109375" style="323" customWidth="1"/>
    <col min="12" max="12" width="18.44140625" style="323" customWidth="1"/>
    <col min="13" max="13" width="71.5546875" style="323" bestFit="1" customWidth="1"/>
    <col min="14" max="24" width="9.109375" style="323" customWidth="1"/>
    <col min="25" max="16384" width="14.44140625" style="323"/>
  </cols>
  <sheetData>
    <row r="1" spans="1:13" ht="15" customHeight="1" x14ac:dyDescent="0.25">
      <c r="A1" s="331" t="s">
        <v>1918</v>
      </c>
      <c r="C1" s="332"/>
    </row>
    <row r="2" spans="1:13" ht="26.4" x14ac:dyDescent="0.25">
      <c r="A2" s="333" t="s">
        <v>91</v>
      </c>
      <c r="B2" s="334" t="s">
        <v>1867</v>
      </c>
      <c r="C2" s="333" t="s">
        <v>1919</v>
      </c>
      <c r="D2" s="333" t="s">
        <v>332</v>
      </c>
      <c r="E2" s="333" t="s">
        <v>362</v>
      </c>
      <c r="F2" s="333" t="s">
        <v>603</v>
      </c>
      <c r="G2" s="333" t="s">
        <v>1920</v>
      </c>
      <c r="H2" s="333" t="s">
        <v>1921</v>
      </c>
      <c r="I2" s="333" t="s">
        <v>1922</v>
      </c>
      <c r="J2" s="333" t="s">
        <v>863</v>
      </c>
      <c r="K2" s="353" t="s">
        <v>1873</v>
      </c>
      <c r="L2" s="353" t="s">
        <v>1923</v>
      </c>
      <c r="M2" s="353" t="s">
        <v>1104</v>
      </c>
    </row>
    <row r="3" spans="1:13" ht="12.75" customHeight="1" x14ac:dyDescent="0.25">
      <c r="A3" s="326" t="s">
        <v>144</v>
      </c>
      <c r="B3" s="354" t="s">
        <v>875</v>
      </c>
      <c r="C3" s="327" t="s">
        <v>666</v>
      </c>
      <c r="D3" s="327" t="s">
        <v>338</v>
      </c>
      <c r="E3" s="327" t="s">
        <v>184</v>
      </c>
      <c r="F3" s="327" t="s">
        <v>607</v>
      </c>
      <c r="G3" s="354" t="s">
        <v>642</v>
      </c>
      <c r="H3" s="327" t="s">
        <v>1924</v>
      </c>
      <c r="I3" s="355">
        <v>12</v>
      </c>
      <c r="J3" s="327" t="s">
        <v>1925</v>
      </c>
      <c r="K3" s="329">
        <v>2021</v>
      </c>
      <c r="L3" s="356">
        <v>13</v>
      </c>
      <c r="M3" s="329"/>
    </row>
    <row r="4" spans="1:13" ht="12.75" customHeight="1" x14ac:dyDescent="0.25">
      <c r="A4" s="326" t="s">
        <v>144</v>
      </c>
      <c r="B4" s="354" t="s">
        <v>875</v>
      </c>
      <c r="C4" s="327" t="s">
        <v>666</v>
      </c>
      <c r="D4" s="327" t="s">
        <v>338</v>
      </c>
      <c r="E4" s="327" t="s">
        <v>184</v>
      </c>
      <c r="F4" s="327" t="s">
        <v>607</v>
      </c>
      <c r="G4" s="354" t="s">
        <v>636</v>
      </c>
      <c r="H4" s="327" t="s">
        <v>1926</v>
      </c>
      <c r="I4" s="355">
        <v>24</v>
      </c>
      <c r="J4" s="327" t="s">
        <v>1925</v>
      </c>
      <c r="K4" s="329">
        <v>2021</v>
      </c>
      <c r="L4" s="356">
        <v>22</v>
      </c>
      <c r="M4" s="329"/>
    </row>
    <row r="5" spans="1:13" ht="12.75" customHeight="1" x14ac:dyDescent="0.25">
      <c r="A5" s="326" t="s">
        <v>144</v>
      </c>
      <c r="B5" s="354" t="s">
        <v>875</v>
      </c>
      <c r="C5" s="327" t="s">
        <v>666</v>
      </c>
      <c r="D5" s="327" t="s">
        <v>338</v>
      </c>
      <c r="E5" s="327" t="s">
        <v>184</v>
      </c>
      <c r="F5" s="327" t="s">
        <v>607</v>
      </c>
      <c r="G5" s="354" t="s">
        <v>638</v>
      </c>
      <c r="H5" s="327" t="s">
        <v>1927</v>
      </c>
      <c r="I5" s="355">
        <v>66</v>
      </c>
      <c r="J5" s="327" t="s">
        <v>1925</v>
      </c>
      <c r="K5" s="329">
        <v>2021</v>
      </c>
      <c r="L5" s="356">
        <v>63</v>
      </c>
      <c r="M5" s="329"/>
    </row>
    <row r="6" spans="1:13" ht="12.75" customHeight="1" x14ac:dyDescent="0.25">
      <c r="A6" s="326" t="s">
        <v>144</v>
      </c>
      <c r="B6" s="354" t="s">
        <v>875</v>
      </c>
      <c r="C6" s="327" t="s">
        <v>666</v>
      </c>
      <c r="D6" s="327" t="s">
        <v>338</v>
      </c>
      <c r="E6" s="327" t="s">
        <v>184</v>
      </c>
      <c r="F6" s="327" t="s">
        <v>607</v>
      </c>
      <c r="G6" s="354" t="s">
        <v>640</v>
      </c>
      <c r="H6" s="327" t="s">
        <v>1928</v>
      </c>
      <c r="I6" s="355">
        <v>33</v>
      </c>
      <c r="J6" s="327" t="s">
        <v>1925</v>
      </c>
      <c r="K6" s="329">
        <v>2021</v>
      </c>
      <c r="L6" s="356">
        <v>30</v>
      </c>
      <c r="M6" s="329"/>
    </row>
    <row r="7" spans="1:13" ht="12.75" customHeight="1" x14ac:dyDescent="0.25">
      <c r="A7" s="326" t="s">
        <v>144</v>
      </c>
      <c r="B7" s="354" t="s">
        <v>875</v>
      </c>
      <c r="C7" s="327" t="s">
        <v>666</v>
      </c>
      <c r="D7" s="327" t="s">
        <v>338</v>
      </c>
      <c r="E7" s="327" t="s">
        <v>184</v>
      </c>
      <c r="F7" s="327" t="s">
        <v>607</v>
      </c>
      <c r="G7" s="354" t="s">
        <v>1929</v>
      </c>
      <c r="H7" s="327" t="s">
        <v>1930</v>
      </c>
      <c r="I7" s="355">
        <v>28</v>
      </c>
      <c r="J7" s="327" t="s">
        <v>1925</v>
      </c>
      <c r="K7" s="329">
        <v>2021</v>
      </c>
      <c r="L7" s="356">
        <v>28</v>
      </c>
      <c r="M7" s="329"/>
    </row>
    <row r="8" spans="1:13" ht="12.75" customHeight="1" x14ac:dyDescent="0.25">
      <c r="A8" s="326" t="s">
        <v>144</v>
      </c>
      <c r="B8" s="354" t="s">
        <v>875</v>
      </c>
      <c r="C8" s="327" t="s">
        <v>666</v>
      </c>
      <c r="D8" s="327" t="s">
        <v>338</v>
      </c>
      <c r="E8" s="327" t="s">
        <v>184</v>
      </c>
      <c r="F8" s="327" t="s">
        <v>607</v>
      </c>
      <c r="G8" s="354" t="s">
        <v>1931</v>
      </c>
      <c r="H8" s="327" t="s">
        <v>1932</v>
      </c>
      <c r="I8" s="355">
        <v>15</v>
      </c>
      <c r="J8" s="327" t="s">
        <v>1925</v>
      </c>
      <c r="K8" s="329">
        <v>2021</v>
      </c>
      <c r="L8" s="356">
        <v>0</v>
      </c>
      <c r="M8" s="329" t="s">
        <v>1933</v>
      </c>
    </row>
    <row r="9" spans="1:13" ht="12.75" customHeight="1" x14ac:dyDescent="0.25">
      <c r="A9" s="326" t="s">
        <v>144</v>
      </c>
      <c r="B9" s="354" t="s">
        <v>875</v>
      </c>
      <c r="C9" s="327" t="s">
        <v>666</v>
      </c>
      <c r="D9" s="327" t="s">
        <v>338</v>
      </c>
      <c r="E9" s="327" t="s">
        <v>184</v>
      </c>
      <c r="F9" s="327" t="s">
        <v>615</v>
      </c>
      <c r="G9" s="354" t="s">
        <v>634</v>
      </c>
      <c r="H9" s="327" t="s">
        <v>1934</v>
      </c>
      <c r="I9" s="355">
        <v>21</v>
      </c>
      <c r="J9" s="327" t="s">
        <v>1925</v>
      </c>
      <c r="K9" s="329">
        <v>2021</v>
      </c>
      <c r="L9" s="356">
        <v>23</v>
      </c>
      <c r="M9" s="329"/>
    </row>
    <row r="10" spans="1:13" ht="12.75" customHeight="1" x14ac:dyDescent="0.25">
      <c r="A10" s="326" t="s">
        <v>144</v>
      </c>
      <c r="B10" s="354" t="s">
        <v>875</v>
      </c>
      <c r="C10" s="327" t="s">
        <v>666</v>
      </c>
      <c r="D10" s="327" t="s">
        <v>338</v>
      </c>
      <c r="E10" s="327" t="s">
        <v>184</v>
      </c>
      <c r="F10" s="327" t="s">
        <v>615</v>
      </c>
      <c r="G10" s="354" t="s">
        <v>636</v>
      </c>
      <c r="H10" s="327" t="s">
        <v>1935</v>
      </c>
      <c r="I10" s="355">
        <v>6</v>
      </c>
      <c r="J10" s="327" t="s">
        <v>1925</v>
      </c>
      <c r="K10" s="329">
        <v>2021</v>
      </c>
      <c r="L10" s="356">
        <v>9</v>
      </c>
      <c r="M10" s="329"/>
    </row>
    <row r="11" spans="1:13" ht="12.75" customHeight="1" x14ac:dyDescent="0.25">
      <c r="A11" s="326" t="s">
        <v>144</v>
      </c>
      <c r="B11" s="354" t="s">
        <v>875</v>
      </c>
      <c r="C11" s="327" t="s">
        <v>666</v>
      </c>
      <c r="D11" s="327" t="s">
        <v>338</v>
      </c>
      <c r="E11" s="327" t="s">
        <v>184</v>
      </c>
      <c r="F11" s="327" t="s">
        <v>615</v>
      </c>
      <c r="G11" s="354" t="s">
        <v>638</v>
      </c>
      <c r="H11" s="327" t="s">
        <v>1936</v>
      </c>
      <c r="I11" s="355">
        <v>4</v>
      </c>
      <c r="J11" s="327" t="s">
        <v>1925</v>
      </c>
      <c r="K11" s="329">
        <v>2021</v>
      </c>
      <c r="L11" s="356">
        <v>8</v>
      </c>
      <c r="M11" s="329"/>
    </row>
    <row r="12" spans="1:13" ht="12.75" customHeight="1" x14ac:dyDescent="0.25">
      <c r="A12" s="326" t="s">
        <v>144</v>
      </c>
      <c r="B12" s="354" t="s">
        <v>875</v>
      </c>
      <c r="C12" s="327" t="s">
        <v>666</v>
      </c>
      <c r="D12" s="327" t="s">
        <v>338</v>
      </c>
      <c r="E12" s="327" t="s">
        <v>184</v>
      </c>
      <c r="F12" s="327" t="s">
        <v>615</v>
      </c>
      <c r="G12" s="354" t="s">
        <v>1937</v>
      </c>
      <c r="H12" s="327" t="s">
        <v>1938</v>
      </c>
      <c r="I12" s="355">
        <v>120</v>
      </c>
      <c r="J12" s="327" t="s">
        <v>1925</v>
      </c>
      <c r="K12" s="329">
        <v>2021</v>
      </c>
      <c r="L12" s="356">
        <v>125</v>
      </c>
      <c r="M12" s="329"/>
    </row>
    <row r="13" spans="1:13" ht="12.75" customHeight="1" x14ac:dyDescent="0.25">
      <c r="A13" s="326" t="s">
        <v>144</v>
      </c>
      <c r="B13" s="354" t="s">
        <v>875</v>
      </c>
      <c r="C13" s="327" t="s">
        <v>666</v>
      </c>
      <c r="D13" s="327" t="s">
        <v>338</v>
      </c>
      <c r="E13" s="327" t="s">
        <v>184</v>
      </c>
      <c r="F13" s="327" t="s">
        <v>615</v>
      </c>
      <c r="G13" s="354" t="s">
        <v>1929</v>
      </c>
      <c r="H13" s="327" t="s">
        <v>1939</v>
      </c>
      <c r="I13" s="355">
        <v>105</v>
      </c>
      <c r="J13" s="327" t="s">
        <v>1925</v>
      </c>
      <c r="K13" s="329">
        <v>2021</v>
      </c>
      <c r="L13" s="356">
        <v>97</v>
      </c>
      <c r="M13" s="329"/>
    </row>
    <row r="14" spans="1:13" ht="12.75" customHeight="1" x14ac:dyDescent="0.25">
      <c r="A14" s="326" t="s">
        <v>144</v>
      </c>
      <c r="B14" s="354" t="s">
        <v>875</v>
      </c>
      <c r="C14" s="327" t="s">
        <v>666</v>
      </c>
      <c r="D14" s="327" t="s">
        <v>338</v>
      </c>
      <c r="E14" s="327" t="s">
        <v>184</v>
      </c>
      <c r="F14" s="440" t="s">
        <v>621</v>
      </c>
      <c r="G14" s="441" t="s">
        <v>642</v>
      </c>
      <c r="H14" s="440" t="s">
        <v>1940</v>
      </c>
      <c r="I14" s="442">
        <v>3</v>
      </c>
      <c r="J14" s="440" t="s">
        <v>1925</v>
      </c>
      <c r="K14" s="329">
        <v>2021</v>
      </c>
      <c r="L14" s="356">
        <v>0</v>
      </c>
      <c r="M14" s="329"/>
    </row>
    <row r="15" spans="1:13" ht="12.75" customHeight="1" x14ac:dyDescent="0.25">
      <c r="A15" s="326" t="s">
        <v>144</v>
      </c>
      <c r="B15" s="354" t="s">
        <v>875</v>
      </c>
      <c r="C15" s="327" t="s">
        <v>666</v>
      </c>
      <c r="D15" s="327" t="s">
        <v>338</v>
      </c>
      <c r="E15" s="327" t="s">
        <v>184</v>
      </c>
      <c r="F15" s="440" t="s">
        <v>621</v>
      </c>
      <c r="G15" s="441" t="s">
        <v>636</v>
      </c>
      <c r="H15" s="440" t="s">
        <v>1941</v>
      </c>
      <c r="I15" s="442">
        <v>23</v>
      </c>
      <c r="J15" s="440" t="s">
        <v>1925</v>
      </c>
      <c r="K15" s="329">
        <v>2021</v>
      </c>
      <c r="L15" s="356">
        <v>5</v>
      </c>
      <c r="M15" s="329"/>
    </row>
    <row r="16" spans="1:13" ht="12.75" customHeight="1" x14ac:dyDescent="0.25">
      <c r="A16" s="326" t="s">
        <v>144</v>
      </c>
      <c r="B16" s="354" t="s">
        <v>875</v>
      </c>
      <c r="C16" s="327" t="s">
        <v>666</v>
      </c>
      <c r="D16" s="327" t="s">
        <v>338</v>
      </c>
      <c r="E16" s="327" t="s">
        <v>184</v>
      </c>
      <c r="F16" s="440" t="s">
        <v>621</v>
      </c>
      <c r="G16" s="441" t="s">
        <v>634</v>
      </c>
      <c r="H16" s="440" t="s">
        <v>1942</v>
      </c>
      <c r="I16" s="442">
        <v>182</v>
      </c>
      <c r="J16" s="440" t="s">
        <v>1925</v>
      </c>
      <c r="K16" s="329">
        <v>2021</v>
      </c>
      <c r="L16" s="356">
        <v>42</v>
      </c>
      <c r="M16" s="329"/>
    </row>
    <row r="17" spans="1:13" ht="12.75" customHeight="1" x14ac:dyDescent="0.25">
      <c r="A17" s="326" t="s">
        <v>144</v>
      </c>
      <c r="B17" s="354" t="s">
        <v>875</v>
      </c>
      <c r="C17" s="327" t="s">
        <v>666</v>
      </c>
      <c r="D17" s="327" t="s">
        <v>338</v>
      </c>
      <c r="E17" s="327" t="s">
        <v>184</v>
      </c>
      <c r="F17" s="440" t="s">
        <v>621</v>
      </c>
      <c r="G17" s="441" t="s">
        <v>640</v>
      </c>
      <c r="H17" s="440" t="s">
        <v>1943</v>
      </c>
      <c r="I17" s="442">
        <v>6</v>
      </c>
      <c r="J17" s="440" t="s">
        <v>1925</v>
      </c>
      <c r="K17" s="329">
        <v>2021</v>
      </c>
      <c r="L17" s="356">
        <v>0</v>
      </c>
      <c r="M17" s="329"/>
    </row>
    <row r="18" spans="1:13" ht="12.75" customHeight="1" x14ac:dyDescent="0.25">
      <c r="A18" s="326" t="s">
        <v>144</v>
      </c>
      <c r="B18" s="354" t="s">
        <v>875</v>
      </c>
      <c r="C18" s="327" t="s">
        <v>666</v>
      </c>
      <c r="D18" s="327" t="s">
        <v>338</v>
      </c>
      <c r="E18" s="327" t="s">
        <v>184</v>
      </c>
      <c r="F18" s="440" t="s">
        <v>621</v>
      </c>
      <c r="G18" s="441" t="s">
        <v>638</v>
      </c>
      <c r="H18" s="440" t="s">
        <v>1944</v>
      </c>
      <c r="I18" s="442">
        <v>10</v>
      </c>
      <c r="J18" s="440" t="s">
        <v>1925</v>
      </c>
      <c r="K18" s="329">
        <v>2021</v>
      </c>
      <c r="L18" s="356">
        <v>16</v>
      </c>
      <c r="M18" s="329"/>
    </row>
    <row r="19" spans="1:13" ht="12.75" customHeight="1" x14ac:dyDescent="0.25">
      <c r="A19" s="326" t="s">
        <v>144</v>
      </c>
      <c r="B19" s="354" t="s">
        <v>875</v>
      </c>
      <c r="C19" s="327" t="s">
        <v>666</v>
      </c>
      <c r="D19" s="327" t="s">
        <v>338</v>
      </c>
      <c r="E19" s="327" t="s">
        <v>184</v>
      </c>
      <c r="F19" s="440" t="s">
        <v>621</v>
      </c>
      <c r="G19" s="441" t="s">
        <v>1929</v>
      </c>
      <c r="H19" s="440" t="s">
        <v>1945</v>
      </c>
      <c r="I19" s="442">
        <v>1</v>
      </c>
      <c r="J19" s="440" t="s">
        <v>1925</v>
      </c>
      <c r="K19" s="329">
        <v>2021</v>
      </c>
      <c r="L19" s="356">
        <v>45</v>
      </c>
      <c r="M19" s="329"/>
    </row>
    <row r="20" spans="1:13" ht="12.75" customHeight="1" x14ac:dyDescent="0.25">
      <c r="A20" s="326" t="s">
        <v>144</v>
      </c>
      <c r="B20" s="354" t="s">
        <v>875</v>
      </c>
      <c r="C20" s="327" t="s">
        <v>666</v>
      </c>
      <c r="D20" s="327" t="s">
        <v>338</v>
      </c>
      <c r="E20" s="327" t="s">
        <v>184</v>
      </c>
      <c r="F20" s="327" t="s">
        <v>608</v>
      </c>
      <c r="G20" s="354" t="s">
        <v>640</v>
      </c>
      <c r="H20" s="327" t="s">
        <v>1946</v>
      </c>
      <c r="I20" s="355">
        <v>2</v>
      </c>
      <c r="J20" s="327" t="s">
        <v>1925</v>
      </c>
      <c r="K20" s="329">
        <v>2021</v>
      </c>
      <c r="L20" s="356">
        <v>5</v>
      </c>
      <c r="M20" s="329"/>
    </row>
    <row r="21" spans="1:13" ht="12.75" customHeight="1" x14ac:dyDescent="0.25">
      <c r="A21" s="326" t="s">
        <v>144</v>
      </c>
      <c r="B21" s="354" t="s">
        <v>875</v>
      </c>
      <c r="C21" s="327" t="s">
        <v>666</v>
      </c>
      <c r="D21" s="327" t="s">
        <v>338</v>
      </c>
      <c r="E21" s="327" t="s">
        <v>184</v>
      </c>
      <c r="F21" s="327" t="s">
        <v>608</v>
      </c>
      <c r="G21" s="354" t="s">
        <v>642</v>
      </c>
      <c r="H21" s="327" t="s">
        <v>1947</v>
      </c>
      <c r="I21" s="355">
        <v>8</v>
      </c>
      <c r="J21" s="327" t="s">
        <v>1925</v>
      </c>
      <c r="K21" s="329">
        <v>2021</v>
      </c>
      <c r="L21" s="356">
        <v>7</v>
      </c>
      <c r="M21" s="329"/>
    </row>
    <row r="22" spans="1:13" ht="12.75" customHeight="1" x14ac:dyDescent="0.25">
      <c r="A22" s="326" t="s">
        <v>144</v>
      </c>
      <c r="B22" s="354" t="s">
        <v>875</v>
      </c>
      <c r="C22" s="327" t="s">
        <v>666</v>
      </c>
      <c r="D22" s="327" t="s">
        <v>338</v>
      </c>
      <c r="E22" s="327" t="s">
        <v>184</v>
      </c>
      <c r="F22" s="327" t="s">
        <v>608</v>
      </c>
      <c r="G22" s="354" t="s">
        <v>644</v>
      </c>
      <c r="H22" s="327" t="s">
        <v>1948</v>
      </c>
      <c r="I22" s="355">
        <v>9</v>
      </c>
      <c r="J22" s="327" t="s">
        <v>1925</v>
      </c>
      <c r="K22" s="329">
        <v>2021</v>
      </c>
      <c r="L22" s="356">
        <v>10</v>
      </c>
      <c r="M22" s="329"/>
    </row>
    <row r="23" spans="1:13" ht="12.75" customHeight="1" x14ac:dyDescent="0.25">
      <c r="A23" s="326" t="s">
        <v>144</v>
      </c>
      <c r="B23" s="354" t="s">
        <v>875</v>
      </c>
      <c r="C23" s="327" t="s">
        <v>666</v>
      </c>
      <c r="D23" s="327" t="s">
        <v>338</v>
      </c>
      <c r="E23" s="327" t="s">
        <v>184</v>
      </c>
      <c r="F23" s="327" t="s">
        <v>608</v>
      </c>
      <c r="G23" s="354" t="s">
        <v>1929</v>
      </c>
      <c r="H23" s="327" t="s">
        <v>1949</v>
      </c>
      <c r="I23" s="355">
        <v>4</v>
      </c>
      <c r="J23" s="327" t="s">
        <v>1925</v>
      </c>
      <c r="K23" s="329">
        <v>2021</v>
      </c>
      <c r="L23" s="356">
        <v>7</v>
      </c>
      <c r="M23" s="329"/>
    </row>
    <row r="24" spans="1:13" ht="12.75" customHeight="1" x14ac:dyDescent="0.25">
      <c r="A24" s="326" t="s">
        <v>144</v>
      </c>
      <c r="B24" s="354" t="s">
        <v>875</v>
      </c>
      <c r="C24" s="327" t="s">
        <v>666</v>
      </c>
      <c r="D24" s="327" t="s">
        <v>338</v>
      </c>
      <c r="E24" s="327" t="s">
        <v>184</v>
      </c>
      <c r="F24" s="327" t="s">
        <v>608</v>
      </c>
      <c r="G24" s="354" t="s">
        <v>638</v>
      </c>
      <c r="H24" s="327" t="s">
        <v>1950</v>
      </c>
      <c r="I24" s="355">
        <v>1</v>
      </c>
      <c r="J24" s="327" t="s">
        <v>1925</v>
      </c>
      <c r="K24" s="329">
        <v>2021</v>
      </c>
      <c r="L24" s="356">
        <v>0</v>
      </c>
      <c r="M24" s="329"/>
    </row>
    <row r="25" spans="1:13" ht="12.75" customHeight="1" x14ac:dyDescent="0.25">
      <c r="A25" s="326" t="s">
        <v>144</v>
      </c>
      <c r="B25" s="354" t="s">
        <v>875</v>
      </c>
      <c r="C25" s="327" t="s">
        <v>666</v>
      </c>
      <c r="D25" s="327" t="s">
        <v>338</v>
      </c>
      <c r="E25" s="327" t="s">
        <v>184</v>
      </c>
      <c r="F25" s="327" t="s">
        <v>609</v>
      </c>
      <c r="G25" s="354" t="s">
        <v>638</v>
      </c>
      <c r="H25" s="327" t="s">
        <v>1951</v>
      </c>
      <c r="I25" s="355">
        <v>1</v>
      </c>
      <c r="J25" s="327" t="s">
        <v>1925</v>
      </c>
      <c r="K25" s="329">
        <v>2021</v>
      </c>
      <c r="L25" s="356">
        <v>1</v>
      </c>
      <c r="M25" s="329"/>
    </row>
    <row r="26" spans="1:13" ht="12.75" customHeight="1" x14ac:dyDescent="0.25">
      <c r="A26" s="326" t="s">
        <v>144</v>
      </c>
      <c r="B26" s="354" t="s">
        <v>875</v>
      </c>
      <c r="C26" s="327" t="s">
        <v>666</v>
      </c>
      <c r="D26" s="327" t="s">
        <v>338</v>
      </c>
      <c r="E26" s="327" t="s">
        <v>184</v>
      </c>
      <c r="F26" s="327" t="s">
        <v>613</v>
      </c>
      <c r="G26" s="354" t="s">
        <v>634</v>
      </c>
      <c r="H26" s="327" t="s">
        <v>1952</v>
      </c>
      <c r="I26" s="355">
        <v>14</v>
      </c>
      <c r="J26" s="327" t="s">
        <v>1925</v>
      </c>
      <c r="K26" s="329">
        <v>2021</v>
      </c>
      <c r="L26" s="356">
        <v>12</v>
      </c>
      <c r="M26" s="329"/>
    </row>
    <row r="27" spans="1:13" ht="12.75" customHeight="1" x14ac:dyDescent="0.25">
      <c r="A27" s="326" t="s">
        <v>144</v>
      </c>
      <c r="B27" s="354" t="s">
        <v>875</v>
      </c>
      <c r="C27" s="327" t="s">
        <v>666</v>
      </c>
      <c r="D27" s="327" t="s">
        <v>338</v>
      </c>
      <c r="E27" s="327" t="s">
        <v>184</v>
      </c>
      <c r="F27" s="327" t="s">
        <v>613</v>
      </c>
      <c r="G27" s="354" t="s">
        <v>636</v>
      </c>
      <c r="H27" s="327" t="s">
        <v>1953</v>
      </c>
      <c r="I27" s="355">
        <v>1</v>
      </c>
      <c r="J27" s="327" t="s">
        <v>1925</v>
      </c>
      <c r="K27" s="329">
        <v>2021</v>
      </c>
      <c r="L27" s="356">
        <v>2</v>
      </c>
      <c r="M27" s="329"/>
    </row>
    <row r="28" spans="1:13" ht="12.75" customHeight="1" x14ac:dyDescent="0.25">
      <c r="A28" s="326" t="s">
        <v>144</v>
      </c>
      <c r="B28" s="354" t="s">
        <v>875</v>
      </c>
      <c r="C28" s="327" t="s">
        <v>666</v>
      </c>
      <c r="D28" s="327" t="s">
        <v>338</v>
      </c>
      <c r="E28" s="327" t="s">
        <v>184</v>
      </c>
      <c r="F28" s="327" t="s">
        <v>613</v>
      </c>
      <c r="G28" s="354" t="s">
        <v>632</v>
      </c>
      <c r="H28" s="327" t="s">
        <v>1954</v>
      </c>
      <c r="I28" s="355">
        <v>1</v>
      </c>
      <c r="J28" s="327" t="s">
        <v>1925</v>
      </c>
      <c r="K28" s="329">
        <v>2021</v>
      </c>
      <c r="L28" s="356">
        <v>0</v>
      </c>
      <c r="M28" s="329"/>
    </row>
    <row r="29" spans="1:13" ht="12.75" customHeight="1" x14ac:dyDescent="0.25">
      <c r="A29" s="326" t="s">
        <v>144</v>
      </c>
      <c r="B29" s="354" t="s">
        <v>875</v>
      </c>
      <c r="C29" s="327" t="s">
        <v>666</v>
      </c>
      <c r="D29" s="327" t="s">
        <v>338</v>
      </c>
      <c r="E29" s="327" t="s">
        <v>184</v>
      </c>
      <c r="F29" s="327" t="s">
        <v>1955</v>
      </c>
      <c r="G29" s="354" t="s">
        <v>634</v>
      </c>
      <c r="H29" s="327" t="s">
        <v>1956</v>
      </c>
      <c r="I29" s="355">
        <v>6</v>
      </c>
      <c r="J29" s="327" t="s">
        <v>1925</v>
      </c>
      <c r="K29" s="329">
        <v>2021</v>
      </c>
      <c r="L29" s="356">
        <v>5</v>
      </c>
      <c r="M29" s="329"/>
    </row>
    <row r="30" spans="1:13" ht="12.75" customHeight="1" x14ac:dyDescent="0.25">
      <c r="A30" s="326" t="s">
        <v>144</v>
      </c>
      <c r="B30" s="354" t="s">
        <v>875</v>
      </c>
      <c r="C30" s="327" t="s">
        <v>666</v>
      </c>
      <c r="D30" s="327" t="s">
        <v>338</v>
      </c>
      <c r="E30" s="327" t="s">
        <v>184</v>
      </c>
      <c r="F30" s="327" t="s">
        <v>1957</v>
      </c>
      <c r="G30" s="354" t="s">
        <v>636</v>
      </c>
      <c r="H30" s="327" t="s">
        <v>1958</v>
      </c>
      <c r="I30" s="355">
        <v>1</v>
      </c>
      <c r="J30" s="327" t="s">
        <v>1925</v>
      </c>
      <c r="K30" s="329">
        <v>2021</v>
      </c>
      <c r="L30" s="356">
        <v>1</v>
      </c>
      <c r="M30" s="329"/>
    </row>
    <row r="31" spans="1:13" ht="12.75" customHeight="1" x14ac:dyDescent="0.25">
      <c r="A31" s="326" t="s">
        <v>144</v>
      </c>
      <c r="B31" s="354" t="s">
        <v>875</v>
      </c>
      <c r="C31" s="327" t="s">
        <v>666</v>
      </c>
      <c r="D31" s="327" t="s">
        <v>338</v>
      </c>
      <c r="E31" s="327" t="s">
        <v>184</v>
      </c>
      <c r="F31" s="327" t="s">
        <v>1957</v>
      </c>
      <c r="G31" s="354" t="s">
        <v>634</v>
      </c>
      <c r="H31" s="327" t="s">
        <v>1959</v>
      </c>
      <c r="I31" s="355">
        <v>12</v>
      </c>
      <c r="J31" s="327" t="s">
        <v>1925</v>
      </c>
      <c r="K31" s="329">
        <v>2021</v>
      </c>
      <c r="L31" s="356">
        <v>7</v>
      </c>
      <c r="M31" s="329"/>
    </row>
    <row r="32" spans="1:13" ht="12.75" customHeight="1" x14ac:dyDescent="0.25">
      <c r="A32" s="326" t="s">
        <v>144</v>
      </c>
      <c r="B32" s="354" t="s">
        <v>875</v>
      </c>
      <c r="C32" s="327" t="s">
        <v>666</v>
      </c>
      <c r="D32" s="327" t="s">
        <v>338</v>
      </c>
      <c r="E32" s="327" t="s">
        <v>184</v>
      </c>
      <c r="F32" s="327" t="s">
        <v>1957</v>
      </c>
      <c r="G32" s="354" t="s">
        <v>1937</v>
      </c>
      <c r="H32" s="327" t="s">
        <v>1960</v>
      </c>
      <c r="I32" s="355">
        <v>6</v>
      </c>
      <c r="J32" s="327" t="s">
        <v>1925</v>
      </c>
      <c r="K32" s="329">
        <v>2021</v>
      </c>
      <c r="L32" s="356">
        <v>6</v>
      </c>
      <c r="M32" s="329"/>
    </row>
    <row r="33" spans="1:13" ht="12.75" customHeight="1" x14ac:dyDescent="0.25">
      <c r="A33" s="326" t="s">
        <v>144</v>
      </c>
      <c r="B33" s="354" t="s">
        <v>875</v>
      </c>
      <c r="C33" s="327" t="s">
        <v>666</v>
      </c>
      <c r="D33" s="327" t="s">
        <v>338</v>
      </c>
      <c r="E33" s="327" t="s">
        <v>184</v>
      </c>
      <c r="F33" s="327" t="s">
        <v>1961</v>
      </c>
      <c r="G33" s="354" t="s">
        <v>638</v>
      </c>
      <c r="H33" s="327" t="s">
        <v>1962</v>
      </c>
      <c r="I33" s="355">
        <v>1</v>
      </c>
      <c r="J33" s="327" t="s">
        <v>1925</v>
      </c>
      <c r="K33" s="329">
        <v>2021</v>
      </c>
      <c r="L33" s="356">
        <v>1</v>
      </c>
      <c r="M33" s="329"/>
    </row>
    <row r="34" spans="1:13" ht="12.75" customHeight="1" x14ac:dyDescent="0.25">
      <c r="A34" s="326" t="s">
        <v>144</v>
      </c>
      <c r="B34" s="354" t="s">
        <v>875</v>
      </c>
      <c r="C34" s="327" t="s">
        <v>666</v>
      </c>
      <c r="D34" s="327" t="s">
        <v>338</v>
      </c>
      <c r="E34" s="327" t="s">
        <v>184</v>
      </c>
      <c r="F34" s="327" t="s">
        <v>1961</v>
      </c>
      <c r="G34" s="354" t="s">
        <v>634</v>
      </c>
      <c r="H34" s="327" t="s">
        <v>1963</v>
      </c>
      <c r="I34" s="355">
        <v>165</v>
      </c>
      <c r="J34" s="327" t="s">
        <v>1925</v>
      </c>
      <c r="K34" s="329">
        <v>2021</v>
      </c>
      <c r="L34" s="356">
        <v>185</v>
      </c>
      <c r="M34" s="329"/>
    </row>
    <row r="35" spans="1:13" ht="12.75" customHeight="1" x14ac:dyDescent="0.25">
      <c r="A35" s="326" t="s">
        <v>144</v>
      </c>
      <c r="B35" s="354" t="s">
        <v>875</v>
      </c>
      <c r="C35" s="327" t="s">
        <v>666</v>
      </c>
      <c r="D35" s="327" t="s">
        <v>338</v>
      </c>
      <c r="E35" s="327" t="s">
        <v>184</v>
      </c>
      <c r="F35" s="327" t="s">
        <v>1961</v>
      </c>
      <c r="G35" s="354" t="s">
        <v>636</v>
      </c>
      <c r="H35" s="327" t="s">
        <v>1964</v>
      </c>
      <c r="I35" s="355">
        <v>35</v>
      </c>
      <c r="J35" s="327" t="s">
        <v>1925</v>
      </c>
      <c r="K35" s="329">
        <v>2021</v>
      </c>
      <c r="L35" s="356">
        <v>37</v>
      </c>
      <c r="M35" s="329"/>
    </row>
    <row r="36" spans="1:13" ht="12.75" customHeight="1" x14ac:dyDescent="0.25">
      <c r="A36" s="326" t="s">
        <v>144</v>
      </c>
      <c r="B36" s="354" t="s">
        <v>875</v>
      </c>
      <c r="C36" s="327" t="s">
        <v>666</v>
      </c>
      <c r="D36" s="327" t="s">
        <v>338</v>
      </c>
      <c r="E36" s="327" t="s">
        <v>184</v>
      </c>
      <c r="F36" s="327" t="s">
        <v>1961</v>
      </c>
      <c r="G36" s="354" t="s">
        <v>1937</v>
      </c>
      <c r="H36" s="327" t="s">
        <v>1965</v>
      </c>
      <c r="I36" s="355">
        <v>106</v>
      </c>
      <c r="J36" s="327" t="s">
        <v>1925</v>
      </c>
      <c r="K36" s="329">
        <v>2021</v>
      </c>
      <c r="L36" s="356">
        <v>138</v>
      </c>
      <c r="M36" s="329"/>
    </row>
    <row r="37" spans="1:13" ht="12.75" customHeight="1" x14ac:dyDescent="0.25">
      <c r="A37" s="326" t="s">
        <v>144</v>
      </c>
      <c r="B37" s="354" t="s">
        <v>875</v>
      </c>
      <c r="C37" s="327" t="s">
        <v>666</v>
      </c>
      <c r="D37" s="327" t="s">
        <v>338</v>
      </c>
      <c r="E37" s="327" t="s">
        <v>184</v>
      </c>
      <c r="F37" s="327" t="s">
        <v>1961</v>
      </c>
      <c r="G37" s="354" t="s">
        <v>1929</v>
      </c>
      <c r="H37" s="327" t="s">
        <v>1966</v>
      </c>
      <c r="I37" s="355">
        <v>10</v>
      </c>
      <c r="J37" s="327" t="s">
        <v>1925</v>
      </c>
      <c r="K37" s="329">
        <v>2021</v>
      </c>
      <c r="L37" s="356">
        <v>12</v>
      </c>
      <c r="M37" s="329"/>
    </row>
    <row r="38" spans="1:13" ht="12.75" customHeight="1" x14ac:dyDescent="0.25">
      <c r="A38" s="493" t="s">
        <v>144</v>
      </c>
      <c r="B38" s="494" t="s">
        <v>875</v>
      </c>
      <c r="C38" s="493" t="s">
        <v>666</v>
      </c>
      <c r="D38" s="493" t="s">
        <v>338</v>
      </c>
      <c r="E38" s="493" t="s">
        <v>184</v>
      </c>
      <c r="F38" s="493" t="s">
        <v>607</v>
      </c>
      <c r="G38" s="494" t="s">
        <v>1937</v>
      </c>
      <c r="H38" s="493" t="s">
        <v>1967</v>
      </c>
      <c r="I38" s="495" t="s">
        <v>184</v>
      </c>
      <c r="J38" s="493" t="s">
        <v>1925</v>
      </c>
      <c r="K38" s="493">
        <v>2021</v>
      </c>
      <c r="L38" s="495">
        <v>1</v>
      </c>
      <c r="M38" s="493" t="s">
        <v>1968</v>
      </c>
    </row>
    <row r="39" spans="1:13" ht="12.75" customHeight="1" x14ac:dyDescent="0.25">
      <c r="A39" s="493" t="s">
        <v>144</v>
      </c>
      <c r="B39" s="494" t="s">
        <v>875</v>
      </c>
      <c r="C39" s="493" t="s">
        <v>666</v>
      </c>
      <c r="D39" s="493" t="s">
        <v>338</v>
      </c>
      <c r="E39" s="493" t="s">
        <v>184</v>
      </c>
      <c r="F39" s="493" t="s">
        <v>621</v>
      </c>
      <c r="G39" s="494" t="s">
        <v>1937</v>
      </c>
      <c r="H39" s="493" t="s">
        <v>1969</v>
      </c>
      <c r="I39" s="495" t="s">
        <v>184</v>
      </c>
      <c r="J39" s="493" t="s">
        <v>1925</v>
      </c>
      <c r="K39" s="493">
        <v>2021</v>
      </c>
      <c r="L39" s="495">
        <v>109</v>
      </c>
      <c r="M39" s="493" t="s">
        <v>1968</v>
      </c>
    </row>
    <row r="40" spans="1:13" ht="12.75" customHeight="1" x14ac:dyDescent="0.25">
      <c r="A40" s="493" t="s">
        <v>144</v>
      </c>
      <c r="B40" s="494" t="s">
        <v>875</v>
      </c>
      <c r="C40" s="493" t="s">
        <v>666</v>
      </c>
      <c r="D40" s="493" t="s">
        <v>338</v>
      </c>
      <c r="E40" s="493" t="s">
        <v>184</v>
      </c>
      <c r="F40" s="493" t="s">
        <v>609</v>
      </c>
      <c r="G40" s="494" t="s">
        <v>1929</v>
      </c>
      <c r="H40" s="493" t="s">
        <v>1970</v>
      </c>
      <c r="I40" s="495" t="s">
        <v>184</v>
      </c>
      <c r="J40" s="493" t="s">
        <v>1925</v>
      </c>
      <c r="K40" s="493">
        <v>2021</v>
      </c>
      <c r="L40" s="495">
        <v>1</v>
      </c>
      <c r="M40" s="493" t="s">
        <v>1968</v>
      </c>
    </row>
    <row r="41" spans="1:13" ht="12.75" customHeight="1" x14ac:dyDescent="0.25">
      <c r="A41" s="493" t="s">
        <v>144</v>
      </c>
      <c r="B41" s="494" t="s">
        <v>875</v>
      </c>
      <c r="C41" s="493" t="s">
        <v>666</v>
      </c>
      <c r="D41" s="493" t="s">
        <v>338</v>
      </c>
      <c r="E41" s="493" t="s">
        <v>184</v>
      </c>
      <c r="F41" s="493" t="s">
        <v>607</v>
      </c>
      <c r="G41" s="494" t="s">
        <v>634</v>
      </c>
      <c r="H41" s="493" t="s">
        <v>1932</v>
      </c>
      <c r="I41" s="495">
        <v>15</v>
      </c>
      <c r="J41" s="493" t="s">
        <v>1925</v>
      </c>
      <c r="K41" s="493">
        <v>2021</v>
      </c>
      <c r="L41" s="495">
        <v>14</v>
      </c>
      <c r="M41" s="493" t="s">
        <v>1971</v>
      </c>
    </row>
    <row r="42" spans="1:13" ht="12.75" customHeight="1" x14ac:dyDescent="0.25">
      <c r="B42" s="357"/>
      <c r="G42" s="357"/>
    </row>
    <row r="43" spans="1:13" ht="12.75" customHeight="1" x14ac:dyDescent="0.25">
      <c r="B43" s="357"/>
      <c r="G43" s="357"/>
    </row>
    <row r="44" spans="1:13" ht="12.75" customHeight="1" x14ac:dyDescent="0.25">
      <c r="B44" s="357"/>
      <c r="G44" s="357"/>
    </row>
    <row r="45" spans="1:13" ht="12.75" customHeight="1" x14ac:dyDescent="0.25">
      <c r="B45" s="357"/>
      <c r="G45" s="357"/>
    </row>
    <row r="46" spans="1:13" ht="12.75" customHeight="1" x14ac:dyDescent="0.25">
      <c r="B46" s="357"/>
      <c r="G46" s="357"/>
    </row>
    <row r="47" spans="1:13" ht="12.75" customHeight="1" x14ac:dyDescent="0.25">
      <c r="B47" s="357"/>
      <c r="G47" s="357"/>
    </row>
    <row r="48" spans="1:13" ht="12.75" customHeight="1" x14ac:dyDescent="0.25">
      <c r="B48" s="357"/>
      <c r="G48" s="357"/>
    </row>
    <row r="49" spans="2:7" ht="12.75" customHeight="1" x14ac:dyDescent="0.25">
      <c r="B49" s="357"/>
      <c r="G49" s="357"/>
    </row>
    <row r="50" spans="2:7" ht="12.75" customHeight="1" x14ac:dyDescent="0.25">
      <c r="B50" s="357"/>
      <c r="G50" s="357"/>
    </row>
    <row r="51" spans="2:7" ht="12.75" customHeight="1" x14ac:dyDescent="0.25">
      <c r="B51" s="357"/>
      <c r="G51" s="357"/>
    </row>
    <row r="52" spans="2:7" ht="12.75" customHeight="1" x14ac:dyDescent="0.25">
      <c r="B52" s="357"/>
      <c r="G52" s="357"/>
    </row>
    <row r="53" spans="2:7" ht="12.75" customHeight="1" x14ac:dyDescent="0.25">
      <c r="B53" s="357"/>
      <c r="G53" s="357"/>
    </row>
    <row r="54" spans="2:7" ht="12.75" customHeight="1" x14ac:dyDescent="0.25">
      <c r="B54" s="357"/>
      <c r="G54" s="357"/>
    </row>
    <row r="55" spans="2:7" ht="12.75" customHeight="1" x14ac:dyDescent="0.25">
      <c r="B55" s="357"/>
      <c r="G55" s="357"/>
    </row>
    <row r="56" spans="2:7" ht="12.75" customHeight="1" x14ac:dyDescent="0.25">
      <c r="B56" s="357"/>
      <c r="G56" s="357"/>
    </row>
    <row r="57" spans="2:7" ht="12.75" customHeight="1" x14ac:dyDescent="0.25">
      <c r="B57" s="357"/>
      <c r="G57" s="357"/>
    </row>
    <row r="58" spans="2:7" ht="12.75" customHeight="1" x14ac:dyDescent="0.25">
      <c r="B58" s="357"/>
      <c r="G58" s="357"/>
    </row>
    <row r="59" spans="2:7" ht="12.75" customHeight="1" x14ac:dyDescent="0.25">
      <c r="B59" s="357"/>
      <c r="G59" s="357"/>
    </row>
    <row r="60" spans="2:7" ht="12.75" customHeight="1" x14ac:dyDescent="0.25">
      <c r="B60" s="357"/>
      <c r="G60" s="357"/>
    </row>
    <row r="61" spans="2:7" ht="12.75" customHeight="1" x14ac:dyDescent="0.25">
      <c r="B61" s="357"/>
      <c r="G61" s="357"/>
    </row>
    <row r="62" spans="2:7" ht="12.75" customHeight="1" x14ac:dyDescent="0.25">
      <c r="B62" s="357"/>
      <c r="G62" s="357"/>
    </row>
    <row r="63" spans="2:7" ht="12.75" customHeight="1" x14ac:dyDescent="0.25">
      <c r="B63" s="357"/>
      <c r="G63" s="357"/>
    </row>
    <row r="64" spans="2:7" ht="12.75" customHeight="1" x14ac:dyDescent="0.25">
      <c r="B64" s="357"/>
      <c r="G64" s="357"/>
    </row>
    <row r="65" spans="2:7" ht="12.75" customHeight="1" x14ac:dyDescent="0.25">
      <c r="B65" s="357"/>
      <c r="G65" s="357"/>
    </row>
    <row r="66" spans="2:7" ht="12.75" customHeight="1" x14ac:dyDescent="0.25">
      <c r="B66" s="357"/>
      <c r="G66" s="357"/>
    </row>
    <row r="67" spans="2:7" ht="12.75" customHeight="1" x14ac:dyDescent="0.25">
      <c r="B67" s="357"/>
      <c r="G67" s="357"/>
    </row>
    <row r="68" spans="2:7" ht="12.75" customHeight="1" x14ac:dyDescent="0.25">
      <c r="B68" s="357"/>
      <c r="G68" s="357"/>
    </row>
    <row r="69" spans="2:7" ht="12.75" customHeight="1" x14ac:dyDescent="0.25">
      <c r="B69" s="357"/>
      <c r="G69" s="357"/>
    </row>
    <row r="70" spans="2:7" ht="12.75" customHeight="1" x14ac:dyDescent="0.25">
      <c r="B70" s="357"/>
      <c r="G70" s="357"/>
    </row>
    <row r="71" spans="2:7" ht="12.75" customHeight="1" x14ac:dyDescent="0.25">
      <c r="B71" s="357"/>
      <c r="G71" s="357"/>
    </row>
    <row r="72" spans="2:7" ht="12.75" customHeight="1" x14ac:dyDescent="0.25">
      <c r="B72" s="357"/>
      <c r="G72" s="357"/>
    </row>
    <row r="73" spans="2:7" ht="12.75" customHeight="1" x14ac:dyDescent="0.25">
      <c r="B73" s="357"/>
      <c r="G73" s="357"/>
    </row>
    <row r="74" spans="2:7" ht="12.75" customHeight="1" x14ac:dyDescent="0.25">
      <c r="B74" s="357"/>
      <c r="G74" s="357"/>
    </row>
    <row r="75" spans="2:7" ht="12.75" customHeight="1" x14ac:dyDescent="0.25">
      <c r="B75" s="357"/>
      <c r="G75" s="357"/>
    </row>
    <row r="76" spans="2:7" ht="12.75" customHeight="1" x14ac:dyDescent="0.25">
      <c r="B76" s="357"/>
      <c r="G76" s="357"/>
    </row>
    <row r="77" spans="2:7" ht="12.75" customHeight="1" x14ac:dyDescent="0.25">
      <c r="B77" s="357"/>
      <c r="G77" s="357"/>
    </row>
    <row r="78" spans="2:7" ht="12.75" customHeight="1" x14ac:dyDescent="0.25">
      <c r="B78" s="357"/>
      <c r="G78" s="357"/>
    </row>
    <row r="79" spans="2:7" ht="12.75" customHeight="1" x14ac:dyDescent="0.25">
      <c r="B79" s="357"/>
      <c r="G79" s="357"/>
    </row>
    <row r="80" spans="2:7" ht="12.75" customHeight="1" x14ac:dyDescent="0.25">
      <c r="B80" s="357"/>
      <c r="G80" s="357"/>
    </row>
    <row r="81" spans="2:7" ht="12.75" customHeight="1" x14ac:dyDescent="0.25">
      <c r="B81" s="357"/>
      <c r="G81" s="357"/>
    </row>
    <row r="82" spans="2:7" ht="12.75" customHeight="1" x14ac:dyDescent="0.25">
      <c r="B82" s="357"/>
      <c r="G82" s="357"/>
    </row>
    <row r="83" spans="2:7" ht="12.75" customHeight="1" x14ac:dyDescent="0.25">
      <c r="B83" s="357"/>
      <c r="G83" s="357"/>
    </row>
    <row r="84" spans="2:7" ht="12.75" customHeight="1" x14ac:dyDescent="0.25">
      <c r="B84" s="357"/>
      <c r="G84" s="357"/>
    </row>
    <row r="85" spans="2:7" ht="12.75" customHeight="1" x14ac:dyDescent="0.25">
      <c r="B85" s="357"/>
      <c r="G85" s="357"/>
    </row>
    <row r="86" spans="2:7" ht="12.75" customHeight="1" x14ac:dyDescent="0.25">
      <c r="B86" s="357"/>
      <c r="G86" s="357"/>
    </row>
    <row r="87" spans="2:7" ht="12.75" customHeight="1" x14ac:dyDescent="0.25">
      <c r="B87" s="357"/>
      <c r="G87" s="357"/>
    </row>
    <row r="88" spans="2:7" ht="12.75" customHeight="1" x14ac:dyDescent="0.25">
      <c r="B88" s="357"/>
      <c r="G88" s="357"/>
    </row>
    <row r="89" spans="2:7" ht="12.75" customHeight="1" x14ac:dyDescent="0.25">
      <c r="B89" s="357"/>
      <c r="G89" s="357"/>
    </row>
    <row r="90" spans="2:7" ht="12.75" customHeight="1" x14ac:dyDescent="0.25">
      <c r="B90" s="357"/>
      <c r="G90" s="357"/>
    </row>
    <row r="91" spans="2:7" ht="12.75" customHeight="1" x14ac:dyDescent="0.25">
      <c r="B91" s="357"/>
      <c r="G91" s="357"/>
    </row>
    <row r="92" spans="2:7" ht="12.75" customHeight="1" x14ac:dyDescent="0.25">
      <c r="B92" s="357"/>
      <c r="G92" s="357"/>
    </row>
    <row r="93" spans="2:7" ht="12.75" customHeight="1" x14ac:dyDescent="0.25">
      <c r="B93" s="357"/>
      <c r="G93" s="357"/>
    </row>
    <row r="94" spans="2:7" ht="12.75" customHeight="1" x14ac:dyDescent="0.25">
      <c r="B94" s="357"/>
      <c r="G94" s="357"/>
    </row>
    <row r="95" spans="2:7" ht="12.75" customHeight="1" x14ac:dyDescent="0.25">
      <c r="B95" s="357"/>
      <c r="G95" s="357"/>
    </row>
    <row r="96" spans="2:7" ht="12.75" customHeight="1" x14ac:dyDescent="0.25">
      <c r="B96" s="357"/>
      <c r="G96" s="357"/>
    </row>
    <row r="97" spans="2:7" ht="12.75" customHeight="1" x14ac:dyDescent="0.25">
      <c r="B97" s="357"/>
      <c r="G97" s="357"/>
    </row>
    <row r="98" spans="2:7" ht="12.75" customHeight="1" x14ac:dyDescent="0.25">
      <c r="B98" s="357"/>
      <c r="G98" s="357"/>
    </row>
    <row r="99" spans="2:7" ht="12.75" customHeight="1" x14ac:dyDescent="0.25">
      <c r="B99" s="357"/>
      <c r="G99" s="357"/>
    </row>
    <row r="100" spans="2:7" ht="12.75" customHeight="1" x14ac:dyDescent="0.25">
      <c r="B100" s="357"/>
      <c r="G100" s="357"/>
    </row>
    <row r="101" spans="2:7" ht="12.75" customHeight="1" x14ac:dyDescent="0.25">
      <c r="B101" s="357"/>
      <c r="G101" s="357"/>
    </row>
    <row r="102" spans="2:7" ht="12.75" customHeight="1" x14ac:dyDescent="0.25">
      <c r="B102" s="357"/>
      <c r="G102" s="357"/>
    </row>
    <row r="103" spans="2:7" ht="12.75" customHeight="1" x14ac:dyDescent="0.25">
      <c r="B103" s="357"/>
      <c r="G103" s="357"/>
    </row>
    <row r="104" spans="2:7" ht="12.75" customHeight="1" x14ac:dyDescent="0.25">
      <c r="B104" s="357"/>
      <c r="G104" s="357"/>
    </row>
    <row r="105" spans="2:7" ht="12.75" customHeight="1" x14ac:dyDescent="0.25">
      <c r="B105" s="357"/>
      <c r="G105" s="357"/>
    </row>
    <row r="106" spans="2:7" ht="12.75" customHeight="1" x14ac:dyDescent="0.25">
      <c r="B106" s="357"/>
      <c r="G106" s="357"/>
    </row>
    <row r="107" spans="2:7" ht="12.75" customHeight="1" x14ac:dyDescent="0.25">
      <c r="B107" s="357"/>
      <c r="G107" s="357"/>
    </row>
    <row r="108" spans="2:7" ht="12.75" customHeight="1" x14ac:dyDescent="0.25">
      <c r="B108" s="357"/>
      <c r="G108" s="357"/>
    </row>
    <row r="109" spans="2:7" ht="12.75" customHeight="1" x14ac:dyDescent="0.25">
      <c r="B109" s="357"/>
      <c r="G109" s="357"/>
    </row>
    <row r="110" spans="2:7" ht="12.75" customHeight="1" x14ac:dyDescent="0.25">
      <c r="B110" s="357"/>
      <c r="G110" s="357"/>
    </row>
    <row r="111" spans="2:7" ht="12.75" customHeight="1" x14ac:dyDescent="0.25">
      <c r="B111" s="357"/>
      <c r="G111" s="357"/>
    </row>
    <row r="112" spans="2:7" ht="12.75" customHeight="1" x14ac:dyDescent="0.25">
      <c r="B112" s="357"/>
      <c r="G112" s="357"/>
    </row>
    <row r="113" spans="2:7" ht="12.75" customHeight="1" x14ac:dyDescent="0.25">
      <c r="B113" s="357"/>
      <c r="G113" s="357"/>
    </row>
    <row r="114" spans="2:7" ht="12.75" customHeight="1" x14ac:dyDescent="0.25">
      <c r="B114" s="357"/>
      <c r="G114" s="357"/>
    </row>
    <row r="115" spans="2:7" ht="12.75" customHeight="1" x14ac:dyDescent="0.25">
      <c r="B115" s="357"/>
      <c r="G115" s="357"/>
    </row>
    <row r="116" spans="2:7" ht="12.75" customHeight="1" x14ac:dyDescent="0.25">
      <c r="B116" s="357"/>
      <c r="G116" s="357"/>
    </row>
    <row r="117" spans="2:7" ht="12.75" customHeight="1" x14ac:dyDescent="0.25">
      <c r="B117" s="357"/>
      <c r="G117" s="357"/>
    </row>
    <row r="118" spans="2:7" ht="12.75" customHeight="1" x14ac:dyDescent="0.25">
      <c r="B118" s="357"/>
      <c r="G118" s="357"/>
    </row>
    <row r="119" spans="2:7" ht="12.75" customHeight="1" x14ac:dyDescent="0.25">
      <c r="B119" s="357"/>
      <c r="G119" s="357"/>
    </row>
    <row r="120" spans="2:7" ht="12.75" customHeight="1" x14ac:dyDescent="0.25">
      <c r="B120" s="357"/>
      <c r="G120" s="357"/>
    </row>
    <row r="121" spans="2:7" ht="12.75" customHeight="1" x14ac:dyDescent="0.25">
      <c r="B121" s="357"/>
      <c r="G121" s="357"/>
    </row>
    <row r="122" spans="2:7" ht="12.75" customHeight="1" x14ac:dyDescent="0.25">
      <c r="B122" s="357"/>
      <c r="G122" s="357"/>
    </row>
    <row r="123" spans="2:7" ht="12.75" customHeight="1" x14ac:dyDescent="0.25">
      <c r="B123" s="357"/>
      <c r="G123" s="357"/>
    </row>
    <row r="124" spans="2:7" ht="12.75" customHeight="1" x14ac:dyDescent="0.25">
      <c r="B124" s="357"/>
      <c r="G124" s="357"/>
    </row>
    <row r="125" spans="2:7" ht="12.75" customHeight="1" x14ac:dyDescent="0.25">
      <c r="B125" s="357"/>
      <c r="G125" s="357"/>
    </row>
    <row r="126" spans="2:7" ht="12.75" customHeight="1" x14ac:dyDescent="0.25">
      <c r="B126" s="357"/>
      <c r="G126" s="357"/>
    </row>
    <row r="127" spans="2:7" ht="12.75" customHeight="1" x14ac:dyDescent="0.25">
      <c r="B127" s="357"/>
      <c r="G127" s="357"/>
    </row>
    <row r="128" spans="2:7" ht="12.75" customHeight="1" x14ac:dyDescent="0.25">
      <c r="B128" s="357"/>
      <c r="G128" s="357"/>
    </row>
    <row r="129" spans="2:7" ht="12.75" customHeight="1" x14ac:dyDescent="0.25">
      <c r="B129" s="357"/>
      <c r="G129" s="357"/>
    </row>
    <row r="130" spans="2:7" ht="12.75" customHeight="1" x14ac:dyDescent="0.25">
      <c r="B130" s="357"/>
      <c r="G130" s="357"/>
    </row>
    <row r="131" spans="2:7" ht="12.75" customHeight="1" x14ac:dyDescent="0.25">
      <c r="B131" s="357"/>
      <c r="G131" s="357"/>
    </row>
    <row r="132" spans="2:7" ht="12.75" customHeight="1" x14ac:dyDescent="0.25">
      <c r="B132" s="357"/>
      <c r="G132" s="357"/>
    </row>
    <row r="133" spans="2:7" ht="12.75" customHeight="1" x14ac:dyDescent="0.25">
      <c r="B133" s="357"/>
      <c r="G133" s="357"/>
    </row>
    <row r="134" spans="2:7" ht="12.75" customHeight="1" x14ac:dyDescent="0.25">
      <c r="B134" s="357"/>
      <c r="G134" s="357"/>
    </row>
    <row r="135" spans="2:7" ht="12.75" customHeight="1" x14ac:dyDescent="0.25">
      <c r="B135" s="357"/>
      <c r="G135" s="357"/>
    </row>
    <row r="136" spans="2:7" ht="12.75" customHeight="1" x14ac:dyDescent="0.25">
      <c r="B136" s="357"/>
      <c r="G136" s="357"/>
    </row>
    <row r="137" spans="2:7" ht="12.75" customHeight="1" x14ac:dyDescent="0.25">
      <c r="B137" s="357"/>
      <c r="G137" s="357"/>
    </row>
    <row r="138" spans="2:7" ht="12.75" customHeight="1" x14ac:dyDescent="0.25">
      <c r="B138" s="357"/>
      <c r="G138" s="357"/>
    </row>
    <row r="139" spans="2:7" ht="12.75" customHeight="1" x14ac:dyDescent="0.25">
      <c r="B139" s="357"/>
      <c r="G139" s="357"/>
    </row>
    <row r="140" spans="2:7" ht="12.75" customHeight="1" x14ac:dyDescent="0.25">
      <c r="B140" s="357"/>
      <c r="G140" s="357"/>
    </row>
    <row r="141" spans="2:7" ht="12.75" customHeight="1" x14ac:dyDescent="0.25">
      <c r="B141" s="357"/>
      <c r="G141" s="357"/>
    </row>
    <row r="142" spans="2:7" ht="12.75" customHeight="1" x14ac:dyDescent="0.25">
      <c r="B142" s="357"/>
      <c r="G142" s="357"/>
    </row>
    <row r="143" spans="2:7" ht="12.75" customHeight="1" x14ac:dyDescent="0.25">
      <c r="B143" s="357"/>
      <c r="G143" s="357"/>
    </row>
    <row r="144" spans="2:7" ht="12.75" customHeight="1" x14ac:dyDescent="0.25">
      <c r="B144" s="357"/>
      <c r="G144" s="357"/>
    </row>
    <row r="145" spans="2:7" ht="12.75" customHeight="1" x14ac:dyDescent="0.25">
      <c r="B145" s="357"/>
      <c r="G145" s="357"/>
    </row>
    <row r="146" spans="2:7" ht="12.75" customHeight="1" x14ac:dyDescent="0.25">
      <c r="B146" s="357"/>
      <c r="G146" s="357"/>
    </row>
    <row r="147" spans="2:7" ht="12.75" customHeight="1" x14ac:dyDescent="0.25">
      <c r="B147" s="357"/>
      <c r="G147" s="357"/>
    </row>
    <row r="148" spans="2:7" ht="12.75" customHeight="1" x14ac:dyDescent="0.25">
      <c r="B148" s="357"/>
      <c r="G148" s="357"/>
    </row>
    <row r="149" spans="2:7" ht="12.75" customHeight="1" x14ac:dyDescent="0.25">
      <c r="B149" s="357"/>
      <c r="G149" s="357"/>
    </row>
    <row r="150" spans="2:7" ht="12.75" customHeight="1" x14ac:dyDescent="0.25">
      <c r="B150" s="357"/>
      <c r="G150" s="357"/>
    </row>
    <row r="151" spans="2:7" ht="12.75" customHeight="1" x14ac:dyDescent="0.25">
      <c r="B151" s="357"/>
      <c r="G151" s="357"/>
    </row>
    <row r="152" spans="2:7" ht="12.75" customHeight="1" x14ac:dyDescent="0.25">
      <c r="B152" s="357"/>
      <c r="G152" s="357"/>
    </row>
    <row r="153" spans="2:7" ht="12.75" customHeight="1" x14ac:dyDescent="0.25">
      <c r="B153" s="357"/>
      <c r="G153" s="357"/>
    </row>
    <row r="154" spans="2:7" ht="12.75" customHeight="1" x14ac:dyDescent="0.25">
      <c r="B154" s="357"/>
      <c r="G154" s="357"/>
    </row>
    <row r="155" spans="2:7" ht="12.75" customHeight="1" x14ac:dyDescent="0.25">
      <c r="B155" s="357"/>
      <c r="G155" s="357"/>
    </row>
    <row r="156" spans="2:7" ht="12.75" customHeight="1" x14ac:dyDescent="0.25">
      <c r="B156" s="357"/>
      <c r="G156" s="357"/>
    </row>
    <row r="157" spans="2:7" ht="12.75" customHeight="1" x14ac:dyDescent="0.25">
      <c r="B157" s="357"/>
      <c r="G157" s="357"/>
    </row>
    <row r="158" spans="2:7" ht="12.75" customHeight="1" x14ac:dyDescent="0.25">
      <c r="B158" s="357"/>
      <c r="G158" s="357"/>
    </row>
    <row r="159" spans="2:7" ht="12.75" customHeight="1" x14ac:dyDescent="0.25">
      <c r="B159" s="357"/>
      <c r="G159" s="357"/>
    </row>
    <row r="160" spans="2:7" ht="12.75" customHeight="1" x14ac:dyDescent="0.25">
      <c r="B160" s="357"/>
      <c r="G160" s="357"/>
    </row>
    <row r="161" spans="2:7" ht="12.75" customHeight="1" x14ac:dyDescent="0.25">
      <c r="B161" s="357"/>
      <c r="G161" s="357"/>
    </row>
    <row r="162" spans="2:7" ht="12.75" customHeight="1" x14ac:dyDescent="0.25">
      <c r="B162" s="357"/>
      <c r="G162" s="357"/>
    </row>
    <row r="163" spans="2:7" ht="12.75" customHeight="1" x14ac:dyDescent="0.25">
      <c r="B163" s="357"/>
      <c r="G163" s="357"/>
    </row>
    <row r="164" spans="2:7" ht="12.75" customHeight="1" x14ac:dyDescent="0.25">
      <c r="B164" s="357"/>
      <c r="G164" s="357"/>
    </row>
    <row r="165" spans="2:7" ht="12.75" customHeight="1" x14ac:dyDescent="0.25">
      <c r="B165" s="357"/>
      <c r="G165" s="357"/>
    </row>
    <row r="166" spans="2:7" ht="12.75" customHeight="1" x14ac:dyDescent="0.25">
      <c r="B166" s="357"/>
      <c r="G166" s="357"/>
    </row>
    <row r="167" spans="2:7" ht="12.75" customHeight="1" x14ac:dyDescent="0.25">
      <c r="B167" s="357"/>
      <c r="G167" s="357"/>
    </row>
    <row r="168" spans="2:7" ht="12.75" customHeight="1" x14ac:dyDescent="0.25">
      <c r="B168" s="357"/>
      <c r="G168" s="357"/>
    </row>
    <row r="169" spans="2:7" ht="12.75" customHeight="1" x14ac:dyDescent="0.25">
      <c r="B169" s="357"/>
      <c r="G169" s="357"/>
    </row>
    <row r="170" spans="2:7" ht="12.75" customHeight="1" x14ac:dyDescent="0.25">
      <c r="B170" s="357"/>
      <c r="G170" s="357"/>
    </row>
    <row r="171" spans="2:7" ht="12.75" customHeight="1" x14ac:dyDescent="0.25">
      <c r="B171" s="357"/>
      <c r="G171" s="357"/>
    </row>
    <row r="172" spans="2:7" ht="12.75" customHeight="1" x14ac:dyDescent="0.25">
      <c r="B172" s="357"/>
      <c r="G172" s="357"/>
    </row>
    <row r="173" spans="2:7" ht="12.75" customHeight="1" x14ac:dyDescent="0.25">
      <c r="B173" s="357"/>
      <c r="G173" s="357"/>
    </row>
    <row r="174" spans="2:7" ht="12.75" customHeight="1" x14ac:dyDescent="0.25">
      <c r="B174" s="357"/>
      <c r="G174" s="357"/>
    </row>
    <row r="175" spans="2:7" ht="12.75" customHeight="1" x14ac:dyDescent="0.25">
      <c r="B175" s="357"/>
      <c r="G175" s="357"/>
    </row>
    <row r="176" spans="2:7" ht="12.75" customHeight="1" x14ac:dyDescent="0.25">
      <c r="B176" s="357"/>
      <c r="G176" s="357"/>
    </row>
    <row r="177" spans="2:7" ht="12.75" customHeight="1" x14ac:dyDescent="0.25">
      <c r="B177" s="357"/>
      <c r="G177" s="357"/>
    </row>
    <row r="178" spans="2:7" ht="12.75" customHeight="1" x14ac:dyDescent="0.25">
      <c r="B178" s="357"/>
      <c r="G178" s="357"/>
    </row>
    <row r="179" spans="2:7" ht="12.75" customHeight="1" x14ac:dyDescent="0.25">
      <c r="B179" s="357"/>
      <c r="G179" s="357"/>
    </row>
    <row r="180" spans="2:7" ht="12.75" customHeight="1" x14ac:dyDescent="0.25">
      <c r="B180" s="357"/>
      <c r="G180" s="357"/>
    </row>
    <row r="181" spans="2:7" ht="12.75" customHeight="1" x14ac:dyDescent="0.25">
      <c r="B181" s="357"/>
      <c r="G181" s="357"/>
    </row>
    <row r="182" spans="2:7" ht="12.75" customHeight="1" x14ac:dyDescent="0.25">
      <c r="B182" s="357"/>
      <c r="G182" s="357"/>
    </row>
    <row r="183" spans="2:7" ht="12.75" customHeight="1" x14ac:dyDescent="0.25">
      <c r="B183" s="357"/>
      <c r="G183" s="357"/>
    </row>
    <row r="184" spans="2:7" ht="12.75" customHeight="1" x14ac:dyDescent="0.25">
      <c r="B184" s="357"/>
      <c r="G184" s="357"/>
    </row>
    <row r="185" spans="2:7" ht="12.75" customHeight="1" x14ac:dyDescent="0.25">
      <c r="B185" s="357"/>
      <c r="G185" s="357"/>
    </row>
    <row r="186" spans="2:7" ht="12.75" customHeight="1" x14ac:dyDescent="0.25">
      <c r="B186" s="357"/>
      <c r="G186" s="357"/>
    </row>
    <row r="187" spans="2:7" ht="12.75" customHeight="1" x14ac:dyDescent="0.25">
      <c r="B187" s="357"/>
      <c r="G187" s="357"/>
    </row>
    <row r="188" spans="2:7" ht="12.75" customHeight="1" x14ac:dyDescent="0.25">
      <c r="B188" s="357"/>
      <c r="G188" s="357"/>
    </row>
    <row r="189" spans="2:7" ht="12.75" customHeight="1" x14ac:dyDescent="0.25">
      <c r="B189" s="357"/>
      <c r="G189" s="357"/>
    </row>
    <row r="190" spans="2:7" ht="12.75" customHeight="1" x14ac:dyDescent="0.25">
      <c r="B190" s="357"/>
      <c r="G190" s="357"/>
    </row>
    <row r="191" spans="2:7" ht="12.75" customHeight="1" x14ac:dyDescent="0.25">
      <c r="B191" s="357"/>
      <c r="G191" s="357"/>
    </row>
    <row r="192" spans="2:7" ht="12.75" customHeight="1" x14ac:dyDescent="0.25">
      <c r="B192" s="357"/>
      <c r="G192" s="357"/>
    </row>
    <row r="193" spans="2:7" ht="12.75" customHeight="1" x14ac:dyDescent="0.25">
      <c r="B193" s="357"/>
      <c r="G193" s="357"/>
    </row>
    <row r="194" spans="2:7" ht="12.75" customHeight="1" x14ac:dyDescent="0.25">
      <c r="B194" s="357"/>
      <c r="G194" s="357"/>
    </row>
    <row r="195" spans="2:7" ht="12.75" customHeight="1" x14ac:dyDescent="0.25">
      <c r="B195" s="357"/>
      <c r="G195" s="357"/>
    </row>
    <row r="196" spans="2:7" ht="12.75" customHeight="1" x14ac:dyDescent="0.25">
      <c r="B196" s="357"/>
      <c r="G196" s="357"/>
    </row>
    <row r="197" spans="2:7" ht="12.75" customHeight="1" x14ac:dyDescent="0.25">
      <c r="B197" s="357"/>
      <c r="G197" s="357"/>
    </row>
    <row r="198" spans="2:7" ht="12.75" customHeight="1" x14ac:dyDescent="0.25">
      <c r="B198" s="357"/>
      <c r="G198" s="357"/>
    </row>
    <row r="199" spans="2:7" ht="12.75" customHeight="1" x14ac:dyDescent="0.25">
      <c r="B199" s="357"/>
      <c r="G199" s="357"/>
    </row>
    <row r="200" spans="2:7" ht="12.75" customHeight="1" x14ac:dyDescent="0.25">
      <c r="B200" s="357"/>
      <c r="G200" s="357"/>
    </row>
    <row r="201" spans="2:7" ht="12.75" customHeight="1" x14ac:dyDescent="0.25">
      <c r="B201" s="357"/>
      <c r="G201" s="357"/>
    </row>
    <row r="202" spans="2:7" ht="12.75" customHeight="1" x14ac:dyDescent="0.25">
      <c r="B202" s="357"/>
      <c r="G202" s="357"/>
    </row>
    <row r="203" spans="2:7" ht="12.75" customHeight="1" x14ac:dyDescent="0.25">
      <c r="B203" s="357"/>
      <c r="G203" s="357"/>
    </row>
    <row r="204" spans="2:7" ht="12.75" customHeight="1" x14ac:dyDescent="0.25">
      <c r="B204" s="357"/>
      <c r="G204" s="357"/>
    </row>
    <row r="205" spans="2:7" ht="12.75" customHeight="1" x14ac:dyDescent="0.25">
      <c r="B205" s="357"/>
      <c r="G205" s="357"/>
    </row>
    <row r="206" spans="2:7" ht="12.75" customHeight="1" x14ac:dyDescent="0.25">
      <c r="B206" s="357"/>
      <c r="G206" s="357"/>
    </row>
    <row r="207" spans="2:7" ht="12.75" customHeight="1" x14ac:dyDescent="0.25">
      <c r="B207" s="357"/>
      <c r="G207" s="357"/>
    </row>
    <row r="208" spans="2:7" ht="12.75" customHeight="1" x14ac:dyDescent="0.25">
      <c r="B208" s="357"/>
      <c r="G208" s="357"/>
    </row>
    <row r="209" spans="2:7" ht="12.75" customHeight="1" x14ac:dyDescent="0.25">
      <c r="B209" s="357"/>
      <c r="G209" s="357"/>
    </row>
    <row r="210" spans="2:7" ht="12.75" customHeight="1" x14ac:dyDescent="0.25">
      <c r="B210" s="357"/>
      <c r="G210" s="357"/>
    </row>
    <row r="211" spans="2:7" ht="12.75" customHeight="1" x14ac:dyDescent="0.25">
      <c r="B211" s="357"/>
      <c r="G211" s="357"/>
    </row>
    <row r="212" spans="2:7" ht="12.75" customHeight="1" x14ac:dyDescent="0.25">
      <c r="B212" s="357"/>
      <c r="G212" s="357"/>
    </row>
    <row r="213" spans="2:7" ht="12.75" customHeight="1" x14ac:dyDescent="0.25">
      <c r="B213" s="357"/>
      <c r="G213" s="357"/>
    </row>
    <row r="214" spans="2:7" ht="12.75" customHeight="1" x14ac:dyDescent="0.25">
      <c r="B214" s="357"/>
      <c r="G214" s="357"/>
    </row>
    <row r="215" spans="2:7" ht="12.75" customHeight="1" x14ac:dyDescent="0.25">
      <c r="B215" s="357"/>
      <c r="G215" s="357"/>
    </row>
    <row r="216" spans="2:7" ht="12.75" customHeight="1" x14ac:dyDescent="0.25">
      <c r="B216" s="357"/>
      <c r="G216" s="357"/>
    </row>
    <row r="217" spans="2:7" ht="12.75" customHeight="1" x14ac:dyDescent="0.25">
      <c r="B217" s="357"/>
      <c r="G217" s="357"/>
    </row>
    <row r="218" spans="2:7" ht="12.75" customHeight="1" x14ac:dyDescent="0.25">
      <c r="B218" s="357"/>
      <c r="G218" s="357"/>
    </row>
    <row r="219" spans="2:7" ht="12.75" customHeight="1" x14ac:dyDescent="0.25">
      <c r="B219" s="357"/>
      <c r="G219" s="357"/>
    </row>
    <row r="220" spans="2:7" ht="12.75" customHeight="1" x14ac:dyDescent="0.25">
      <c r="B220" s="357"/>
      <c r="G220" s="357"/>
    </row>
    <row r="221" spans="2:7" ht="12.75" customHeight="1" x14ac:dyDescent="0.25">
      <c r="B221" s="357"/>
      <c r="G221" s="357"/>
    </row>
    <row r="222" spans="2:7" ht="12.75" customHeight="1" x14ac:dyDescent="0.25">
      <c r="B222" s="357"/>
      <c r="G222" s="357"/>
    </row>
    <row r="223" spans="2:7" ht="12.75" customHeight="1" x14ac:dyDescent="0.25">
      <c r="B223" s="357"/>
      <c r="G223" s="357"/>
    </row>
    <row r="224" spans="2:7" ht="12.75" customHeight="1" x14ac:dyDescent="0.25">
      <c r="B224" s="357"/>
      <c r="G224" s="357"/>
    </row>
    <row r="225" spans="2:7" ht="12.75" customHeight="1" x14ac:dyDescent="0.25">
      <c r="B225" s="357"/>
      <c r="G225" s="357"/>
    </row>
    <row r="226" spans="2:7" ht="12.75" customHeight="1" x14ac:dyDescent="0.25">
      <c r="B226" s="357"/>
      <c r="G226" s="357"/>
    </row>
    <row r="227" spans="2:7" ht="12.75" customHeight="1" x14ac:dyDescent="0.25">
      <c r="B227" s="357"/>
      <c r="G227" s="357"/>
    </row>
    <row r="228" spans="2:7" ht="12.75" customHeight="1" x14ac:dyDescent="0.25">
      <c r="B228" s="357"/>
      <c r="G228" s="357"/>
    </row>
    <row r="229" spans="2:7" ht="12.75" customHeight="1" x14ac:dyDescent="0.25">
      <c r="B229" s="357"/>
      <c r="G229" s="357"/>
    </row>
    <row r="230" spans="2:7" ht="12.75" customHeight="1" x14ac:dyDescent="0.25">
      <c r="B230" s="357"/>
      <c r="G230" s="357"/>
    </row>
    <row r="231" spans="2:7" ht="12.75" customHeight="1" x14ac:dyDescent="0.25">
      <c r="B231" s="357"/>
      <c r="G231" s="357"/>
    </row>
    <row r="232" spans="2:7" ht="12.75" customHeight="1" x14ac:dyDescent="0.25">
      <c r="B232" s="357"/>
      <c r="G232" s="357"/>
    </row>
    <row r="233" spans="2:7" ht="12.75" customHeight="1" x14ac:dyDescent="0.25">
      <c r="B233" s="357"/>
      <c r="G233" s="357"/>
    </row>
    <row r="234" spans="2:7" ht="12.75" customHeight="1" x14ac:dyDescent="0.25">
      <c r="B234" s="357"/>
      <c r="G234" s="357"/>
    </row>
    <row r="235" spans="2:7" ht="12.75" customHeight="1" x14ac:dyDescent="0.25">
      <c r="B235" s="357"/>
      <c r="G235" s="357"/>
    </row>
    <row r="236" spans="2:7" ht="12.75" customHeight="1" x14ac:dyDescent="0.25">
      <c r="B236" s="357"/>
      <c r="G236" s="357"/>
    </row>
    <row r="237" spans="2:7" ht="12.75" customHeight="1" x14ac:dyDescent="0.25">
      <c r="B237" s="357"/>
      <c r="G237" s="357"/>
    </row>
    <row r="238" spans="2:7" ht="12.75" customHeight="1" x14ac:dyDescent="0.25">
      <c r="B238" s="357"/>
      <c r="G238" s="357"/>
    </row>
    <row r="239" spans="2:7" ht="12.75" customHeight="1" x14ac:dyDescent="0.25">
      <c r="B239" s="357"/>
      <c r="G239" s="357"/>
    </row>
    <row r="240" spans="2:7" ht="12.75" customHeight="1" x14ac:dyDescent="0.25">
      <c r="B240" s="357"/>
      <c r="G240" s="357"/>
    </row>
    <row r="241" spans="2:7" ht="12.75" customHeight="1" x14ac:dyDescent="0.25">
      <c r="B241" s="357"/>
      <c r="G241" s="357"/>
    </row>
    <row r="242" spans="2:7" ht="12.75" customHeight="1" x14ac:dyDescent="0.25">
      <c r="B242" s="357"/>
      <c r="G242" s="357"/>
    </row>
    <row r="243" spans="2:7" ht="12.75" customHeight="1" x14ac:dyDescent="0.25">
      <c r="B243" s="357"/>
      <c r="G243" s="357"/>
    </row>
    <row r="244" spans="2:7" ht="12.75" customHeight="1" x14ac:dyDescent="0.25">
      <c r="B244" s="357"/>
      <c r="G244" s="357"/>
    </row>
    <row r="245" spans="2:7" ht="12.75" customHeight="1" x14ac:dyDescent="0.25">
      <c r="B245" s="357"/>
      <c r="G245" s="357"/>
    </row>
    <row r="246" spans="2:7" ht="12.75" customHeight="1" x14ac:dyDescent="0.25">
      <c r="B246" s="357"/>
      <c r="G246" s="357"/>
    </row>
    <row r="247" spans="2:7" ht="12.75" customHeight="1" x14ac:dyDescent="0.25">
      <c r="B247" s="357"/>
      <c r="G247" s="357"/>
    </row>
    <row r="248" spans="2:7" ht="12.75" customHeight="1" x14ac:dyDescent="0.25">
      <c r="B248" s="357"/>
      <c r="G248" s="357"/>
    </row>
    <row r="249" spans="2:7" ht="12.75" customHeight="1" x14ac:dyDescent="0.25">
      <c r="B249" s="357"/>
      <c r="G249" s="357"/>
    </row>
    <row r="250" spans="2:7" ht="12.75" customHeight="1" x14ac:dyDescent="0.25">
      <c r="B250" s="357"/>
      <c r="G250" s="357"/>
    </row>
    <row r="251" spans="2:7" ht="12.75" customHeight="1" x14ac:dyDescent="0.25">
      <c r="B251" s="357"/>
      <c r="G251" s="357"/>
    </row>
    <row r="252" spans="2:7" ht="12.75" customHeight="1" x14ac:dyDescent="0.25">
      <c r="B252" s="357"/>
      <c r="G252" s="357"/>
    </row>
    <row r="253" spans="2:7" ht="12.75" customHeight="1" x14ac:dyDescent="0.25">
      <c r="B253" s="357"/>
      <c r="G253" s="357"/>
    </row>
    <row r="254" spans="2:7" ht="12.75" customHeight="1" x14ac:dyDescent="0.25">
      <c r="B254" s="357"/>
      <c r="G254" s="357"/>
    </row>
    <row r="255" spans="2:7" ht="12.75" customHeight="1" x14ac:dyDescent="0.25">
      <c r="B255" s="357"/>
      <c r="G255" s="357"/>
    </row>
    <row r="256" spans="2:7" ht="12.75" customHeight="1" x14ac:dyDescent="0.25">
      <c r="B256" s="357"/>
      <c r="G256" s="357"/>
    </row>
    <row r="257" spans="2:7" ht="12.75" customHeight="1" x14ac:dyDescent="0.25">
      <c r="B257" s="357"/>
      <c r="G257" s="357"/>
    </row>
    <row r="258" spans="2:7" ht="12.75" customHeight="1" x14ac:dyDescent="0.25">
      <c r="B258" s="357"/>
      <c r="G258" s="357"/>
    </row>
    <row r="259" spans="2:7" ht="12.75" customHeight="1" x14ac:dyDescent="0.25">
      <c r="B259" s="357"/>
      <c r="G259" s="357"/>
    </row>
    <row r="260" spans="2:7" ht="12.75" customHeight="1" x14ac:dyDescent="0.25">
      <c r="B260" s="357"/>
      <c r="G260" s="357"/>
    </row>
    <row r="261" spans="2:7" ht="12.75" customHeight="1" x14ac:dyDescent="0.25">
      <c r="B261" s="357"/>
      <c r="G261" s="357"/>
    </row>
    <row r="262" spans="2:7" ht="12.75" customHeight="1" x14ac:dyDescent="0.25">
      <c r="B262" s="357"/>
      <c r="G262" s="357"/>
    </row>
    <row r="263" spans="2:7" ht="12.75" customHeight="1" x14ac:dyDescent="0.25">
      <c r="B263" s="357"/>
      <c r="G263" s="357"/>
    </row>
    <row r="264" spans="2:7" ht="12.75" customHeight="1" x14ac:dyDescent="0.25">
      <c r="B264" s="357"/>
      <c r="G264" s="357"/>
    </row>
    <row r="265" spans="2:7" ht="12.75" customHeight="1" x14ac:dyDescent="0.25">
      <c r="B265" s="357"/>
      <c r="G265" s="357"/>
    </row>
    <row r="266" spans="2:7" ht="12.75" customHeight="1" x14ac:dyDescent="0.25">
      <c r="B266" s="357"/>
      <c r="G266" s="357"/>
    </row>
    <row r="267" spans="2:7" ht="12.75" customHeight="1" x14ac:dyDescent="0.25">
      <c r="B267" s="357"/>
      <c r="G267" s="357"/>
    </row>
    <row r="268" spans="2:7" ht="12.75" customHeight="1" x14ac:dyDescent="0.25">
      <c r="B268" s="357"/>
      <c r="G268" s="357"/>
    </row>
    <row r="269" spans="2:7" ht="12.75" customHeight="1" x14ac:dyDescent="0.25">
      <c r="B269" s="357"/>
      <c r="G269" s="357"/>
    </row>
    <row r="270" spans="2:7" ht="12.75" customHeight="1" x14ac:dyDescent="0.25">
      <c r="B270" s="357"/>
      <c r="G270" s="357"/>
    </row>
    <row r="271" spans="2:7" ht="12.75" customHeight="1" x14ac:dyDescent="0.25">
      <c r="B271" s="357"/>
      <c r="G271" s="357"/>
    </row>
    <row r="272" spans="2:7" ht="12.75" customHeight="1" x14ac:dyDescent="0.25">
      <c r="B272" s="357"/>
      <c r="G272" s="357"/>
    </row>
    <row r="273" spans="2:7" ht="12.75" customHeight="1" x14ac:dyDescent="0.25">
      <c r="B273" s="357"/>
      <c r="G273" s="357"/>
    </row>
    <row r="274" spans="2:7" ht="12.75" customHeight="1" x14ac:dyDescent="0.25">
      <c r="B274" s="357"/>
      <c r="G274" s="357"/>
    </row>
    <row r="275" spans="2:7" ht="12.75" customHeight="1" x14ac:dyDescent="0.25">
      <c r="B275" s="357"/>
      <c r="G275" s="357"/>
    </row>
    <row r="276" spans="2:7" ht="12.75" customHeight="1" x14ac:dyDescent="0.25">
      <c r="B276" s="357"/>
      <c r="G276" s="357"/>
    </row>
    <row r="277" spans="2:7" ht="12.75" customHeight="1" x14ac:dyDescent="0.25">
      <c r="B277" s="357"/>
      <c r="G277" s="357"/>
    </row>
    <row r="278" spans="2:7" ht="12.75" customHeight="1" x14ac:dyDescent="0.25">
      <c r="B278" s="357"/>
      <c r="G278" s="357"/>
    </row>
    <row r="279" spans="2:7" ht="12.75" customHeight="1" x14ac:dyDescent="0.25">
      <c r="B279" s="357"/>
      <c r="G279" s="357"/>
    </row>
    <row r="280" spans="2:7" ht="12.75" customHeight="1" x14ac:dyDescent="0.25">
      <c r="B280" s="357"/>
      <c r="G280" s="357"/>
    </row>
    <row r="281" spans="2:7" ht="12.75" customHeight="1" x14ac:dyDescent="0.25">
      <c r="B281" s="357"/>
      <c r="G281" s="357"/>
    </row>
    <row r="282" spans="2:7" ht="12.75" customHeight="1" x14ac:dyDescent="0.25">
      <c r="B282" s="357"/>
      <c r="G282" s="357"/>
    </row>
    <row r="283" spans="2:7" ht="12.75" customHeight="1" x14ac:dyDescent="0.25">
      <c r="B283" s="357"/>
      <c r="G283" s="357"/>
    </row>
    <row r="284" spans="2:7" ht="12.75" customHeight="1" x14ac:dyDescent="0.25">
      <c r="B284" s="357"/>
      <c r="G284" s="357"/>
    </row>
    <row r="285" spans="2:7" ht="12.75" customHeight="1" x14ac:dyDescent="0.25">
      <c r="B285" s="357"/>
      <c r="G285" s="357"/>
    </row>
    <row r="286" spans="2:7" ht="12.75" customHeight="1" x14ac:dyDescent="0.25">
      <c r="B286" s="357"/>
      <c r="G286" s="357"/>
    </row>
    <row r="287" spans="2:7" ht="12.75" customHeight="1" x14ac:dyDescent="0.25">
      <c r="B287" s="357"/>
      <c r="G287" s="357"/>
    </row>
    <row r="288" spans="2:7" ht="12.75" customHeight="1" x14ac:dyDescent="0.25">
      <c r="B288" s="357"/>
      <c r="G288" s="357"/>
    </row>
    <row r="289" spans="2:7" ht="12.75" customHeight="1" x14ac:dyDescent="0.25">
      <c r="B289" s="357"/>
      <c r="G289" s="357"/>
    </row>
    <row r="290" spans="2:7" ht="12.75" customHeight="1" x14ac:dyDescent="0.25">
      <c r="B290" s="357"/>
      <c r="G290" s="357"/>
    </row>
    <row r="291" spans="2:7" ht="12.75" customHeight="1" x14ac:dyDescent="0.25">
      <c r="B291" s="357"/>
      <c r="G291" s="357"/>
    </row>
    <row r="292" spans="2:7" ht="12.75" customHeight="1" x14ac:dyDescent="0.25">
      <c r="B292" s="357"/>
      <c r="G292" s="357"/>
    </row>
    <row r="293" spans="2:7" ht="12.75" customHeight="1" x14ac:dyDescent="0.25">
      <c r="B293" s="357"/>
      <c r="G293" s="357"/>
    </row>
    <row r="294" spans="2:7" ht="12.75" customHeight="1" x14ac:dyDescent="0.25">
      <c r="B294" s="357"/>
      <c r="G294" s="357"/>
    </row>
    <row r="295" spans="2:7" ht="12.75" customHeight="1" x14ac:dyDescent="0.25">
      <c r="B295" s="357"/>
      <c r="G295" s="357"/>
    </row>
    <row r="296" spans="2:7" ht="12.75" customHeight="1" x14ac:dyDescent="0.25">
      <c r="B296" s="357"/>
      <c r="G296" s="357"/>
    </row>
    <row r="297" spans="2:7" ht="12.75" customHeight="1" x14ac:dyDescent="0.25">
      <c r="B297" s="357"/>
      <c r="G297" s="357"/>
    </row>
    <row r="298" spans="2:7" ht="12.75" customHeight="1" x14ac:dyDescent="0.25">
      <c r="B298" s="357"/>
      <c r="G298" s="357"/>
    </row>
    <row r="299" spans="2:7" ht="12.75" customHeight="1" x14ac:dyDescent="0.25">
      <c r="B299" s="357"/>
      <c r="G299" s="357"/>
    </row>
    <row r="300" spans="2:7" ht="12.75" customHeight="1" x14ac:dyDescent="0.25">
      <c r="B300" s="357"/>
      <c r="G300" s="357"/>
    </row>
    <row r="301" spans="2:7" ht="12.75" customHeight="1" x14ac:dyDescent="0.25">
      <c r="B301" s="357"/>
      <c r="G301" s="357"/>
    </row>
    <row r="302" spans="2:7" ht="12.75" customHeight="1" x14ac:dyDescent="0.25">
      <c r="B302" s="357"/>
      <c r="G302" s="357"/>
    </row>
    <row r="303" spans="2:7" ht="12.75" customHeight="1" x14ac:dyDescent="0.25">
      <c r="B303" s="357"/>
      <c r="G303" s="357"/>
    </row>
    <row r="304" spans="2:7" ht="12.75" customHeight="1" x14ac:dyDescent="0.25">
      <c r="B304" s="357"/>
      <c r="G304" s="357"/>
    </row>
    <row r="305" spans="2:7" ht="12.75" customHeight="1" x14ac:dyDescent="0.25">
      <c r="B305" s="357"/>
      <c r="G305" s="357"/>
    </row>
    <row r="306" spans="2:7" ht="12.75" customHeight="1" x14ac:dyDescent="0.25">
      <c r="B306" s="357"/>
      <c r="G306" s="357"/>
    </row>
    <row r="307" spans="2:7" ht="12.75" customHeight="1" x14ac:dyDescent="0.25">
      <c r="B307" s="357"/>
      <c r="G307" s="357"/>
    </row>
    <row r="308" spans="2:7" ht="12.75" customHeight="1" x14ac:dyDescent="0.25">
      <c r="B308" s="357"/>
      <c r="G308" s="357"/>
    </row>
    <row r="309" spans="2:7" ht="12.75" customHeight="1" x14ac:dyDescent="0.25">
      <c r="B309" s="357"/>
      <c r="G309" s="357"/>
    </row>
    <row r="310" spans="2:7" ht="12.75" customHeight="1" x14ac:dyDescent="0.25">
      <c r="B310" s="357"/>
      <c r="G310" s="357"/>
    </row>
    <row r="311" spans="2:7" ht="12.75" customHeight="1" x14ac:dyDescent="0.25">
      <c r="B311" s="357"/>
      <c r="G311" s="357"/>
    </row>
    <row r="312" spans="2:7" ht="12.75" customHeight="1" x14ac:dyDescent="0.25">
      <c r="B312" s="357"/>
      <c r="G312" s="357"/>
    </row>
    <row r="313" spans="2:7" ht="12.75" customHeight="1" x14ac:dyDescent="0.25">
      <c r="B313" s="357"/>
      <c r="G313" s="357"/>
    </row>
    <row r="314" spans="2:7" ht="12.75" customHeight="1" x14ac:dyDescent="0.25">
      <c r="B314" s="357"/>
      <c r="G314" s="357"/>
    </row>
    <row r="315" spans="2:7" ht="12.75" customHeight="1" x14ac:dyDescent="0.25">
      <c r="B315" s="357"/>
      <c r="G315" s="357"/>
    </row>
    <row r="316" spans="2:7" ht="12.75" customHeight="1" x14ac:dyDescent="0.25">
      <c r="B316" s="357"/>
      <c r="G316" s="357"/>
    </row>
    <row r="317" spans="2:7" ht="12.75" customHeight="1" x14ac:dyDescent="0.25">
      <c r="B317" s="357"/>
      <c r="G317" s="357"/>
    </row>
    <row r="318" spans="2:7" ht="12.75" customHeight="1" x14ac:dyDescent="0.25">
      <c r="B318" s="357"/>
      <c r="G318" s="357"/>
    </row>
    <row r="319" spans="2:7" ht="12.75" customHeight="1" x14ac:dyDescent="0.25">
      <c r="B319" s="357"/>
      <c r="G319" s="357"/>
    </row>
    <row r="320" spans="2:7" ht="12.75" customHeight="1" x14ac:dyDescent="0.25">
      <c r="B320" s="357"/>
      <c r="G320" s="357"/>
    </row>
    <row r="321" spans="2:7" ht="12.75" customHeight="1" x14ac:dyDescent="0.25">
      <c r="B321" s="357"/>
      <c r="G321" s="357"/>
    </row>
    <row r="322" spans="2:7" ht="12.75" customHeight="1" x14ac:dyDescent="0.25">
      <c r="B322" s="357"/>
      <c r="G322" s="357"/>
    </row>
    <row r="323" spans="2:7" ht="12.75" customHeight="1" x14ac:dyDescent="0.25">
      <c r="B323" s="357"/>
      <c r="G323" s="357"/>
    </row>
    <row r="324" spans="2:7" ht="12.75" customHeight="1" x14ac:dyDescent="0.25">
      <c r="B324" s="357"/>
      <c r="G324" s="357"/>
    </row>
    <row r="325" spans="2:7" ht="12.75" customHeight="1" x14ac:dyDescent="0.25">
      <c r="B325" s="357"/>
      <c r="G325" s="357"/>
    </row>
    <row r="326" spans="2:7" ht="12.75" customHeight="1" x14ac:dyDescent="0.25">
      <c r="B326" s="357"/>
      <c r="G326" s="357"/>
    </row>
    <row r="327" spans="2:7" ht="12.75" customHeight="1" x14ac:dyDescent="0.25">
      <c r="B327" s="357"/>
      <c r="G327" s="357"/>
    </row>
    <row r="328" spans="2:7" ht="12.75" customHeight="1" x14ac:dyDescent="0.25">
      <c r="B328" s="357"/>
      <c r="G328" s="357"/>
    </row>
    <row r="329" spans="2:7" ht="12.75" customHeight="1" x14ac:dyDescent="0.25">
      <c r="B329" s="357"/>
      <c r="G329" s="357"/>
    </row>
    <row r="330" spans="2:7" ht="12.75" customHeight="1" x14ac:dyDescent="0.25">
      <c r="B330" s="357"/>
      <c r="G330" s="357"/>
    </row>
    <row r="331" spans="2:7" ht="12.75" customHeight="1" x14ac:dyDescent="0.25">
      <c r="B331" s="357"/>
      <c r="G331" s="357"/>
    </row>
    <row r="332" spans="2:7" ht="12.75" customHeight="1" x14ac:dyDescent="0.25">
      <c r="B332" s="357"/>
      <c r="G332" s="357"/>
    </row>
    <row r="333" spans="2:7" ht="12.75" customHeight="1" x14ac:dyDescent="0.25">
      <c r="B333" s="357"/>
      <c r="G333" s="357"/>
    </row>
    <row r="334" spans="2:7" ht="12.75" customHeight="1" x14ac:dyDescent="0.25">
      <c r="B334" s="357"/>
      <c r="G334" s="357"/>
    </row>
    <row r="335" spans="2:7" ht="12.75" customHeight="1" x14ac:dyDescent="0.25">
      <c r="B335" s="357"/>
      <c r="G335" s="357"/>
    </row>
    <row r="336" spans="2:7" ht="12.75" customHeight="1" x14ac:dyDescent="0.25">
      <c r="B336" s="357"/>
      <c r="G336" s="357"/>
    </row>
    <row r="337" spans="2:7" ht="12.75" customHeight="1" x14ac:dyDescent="0.25">
      <c r="B337" s="357"/>
      <c r="G337" s="357"/>
    </row>
    <row r="338" spans="2:7" ht="12.75" customHeight="1" x14ac:dyDescent="0.25">
      <c r="B338" s="357"/>
      <c r="G338" s="357"/>
    </row>
    <row r="339" spans="2:7" ht="12.75" customHeight="1" x14ac:dyDescent="0.25">
      <c r="B339" s="357"/>
      <c r="G339" s="357"/>
    </row>
    <row r="340" spans="2:7" ht="12.75" customHeight="1" x14ac:dyDescent="0.25">
      <c r="B340" s="357"/>
      <c r="G340" s="357"/>
    </row>
    <row r="341" spans="2:7" ht="12.75" customHeight="1" x14ac:dyDescent="0.25">
      <c r="B341" s="357"/>
      <c r="G341" s="357"/>
    </row>
    <row r="342" spans="2:7" ht="12.75" customHeight="1" x14ac:dyDescent="0.25">
      <c r="B342" s="357"/>
      <c r="G342" s="357"/>
    </row>
    <row r="343" spans="2:7" ht="12.75" customHeight="1" x14ac:dyDescent="0.25">
      <c r="B343" s="357"/>
      <c r="G343" s="357"/>
    </row>
    <row r="344" spans="2:7" ht="12.75" customHeight="1" x14ac:dyDescent="0.25">
      <c r="B344" s="357"/>
      <c r="G344" s="357"/>
    </row>
    <row r="345" spans="2:7" ht="12.75" customHeight="1" x14ac:dyDescent="0.25">
      <c r="B345" s="357"/>
      <c r="G345" s="357"/>
    </row>
    <row r="346" spans="2:7" ht="12.75" customHeight="1" x14ac:dyDescent="0.25">
      <c r="B346" s="357"/>
      <c r="G346" s="357"/>
    </row>
    <row r="347" spans="2:7" ht="12.75" customHeight="1" x14ac:dyDescent="0.25">
      <c r="B347" s="357"/>
      <c r="G347" s="357"/>
    </row>
    <row r="348" spans="2:7" ht="12.75" customHeight="1" x14ac:dyDescent="0.25">
      <c r="B348" s="357"/>
      <c r="G348" s="357"/>
    </row>
    <row r="349" spans="2:7" ht="12.75" customHeight="1" x14ac:dyDescent="0.25">
      <c r="B349" s="357"/>
      <c r="G349" s="357"/>
    </row>
    <row r="350" spans="2:7" ht="12.75" customHeight="1" x14ac:dyDescent="0.25">
      <c r="B350" s="357"/>
      <c r="G350" s="357"/>
    </row>
    <row r="351" spans="2:7" ht="12.75" customHeight="1" x14ac:dyDescent="0.25">
      <c r="B351" s="357"/>
      <c r="G351" s="357"/>
    </row>
    <row r="352" spans="2:7" ht="12.75" customHeight="1" x14ac:dyDescent="0.25">
      <c r="B352" s="357"/>
      <c r="G352" s="357"/>
    </row>
    <row r="353" spans="2:7" ht="12.75" customHeight="1" x14ac:dyDescent="0.25">
      <c r="B353" s="357"/>
      <c r="G353" s="357"/>
    </row>
    <row r="354" spans="2:7" ht="12.75" customHeight="1" x14ac:dyDescent="0.25">
      <c r="B354" s="357"/>
      <c r="G354" s="357"/>
    </row>
    <row r="355" spans="2:7" ht="12.75" customHeight="1" x14ac:dyDescent="0.25">
      <c r="B355" s="357"/>
      <c r="G355" s="357"/>
    </row>
    <row r="356" spans="2:7" ht="12.75" customHeight="1" x14ac:dyDescent="0.25">
      <c r="B356" s="357"/>
      <c r="G356" s="357"/>
    </row>
    <row r="357" spans="2:7" ht="12.75" customHeight="1" x14ac:dyDescent="0.25">
      <c r="B357" s="357"/>
      <c r="G357" s="357"/>
    </row>
    <row r="358" spans="2:7" ht="12.75" customHeight="1" x14ac:dyDescent="0.25">
      <c r="B358" s="357"/>
      <c r="G358" s="357"/>
    </row>
    <row r="359" spans="2:7" ht="12.75" customHeight="1" x14ac:dyDescent="0.25">
      <c r="B359" s="357"/>
      <c r="G359" s="357"/>
    </row>
    <row r="360" spans="2:7" ht="12.75" customHeight="1" x14ac:dyDescent="0.25">
      <c r="B360" s="357"/>
      <c r="G360" s="357"/>
    </row>
    <row r="361" spans="2:7" ht="12.75" customHeight="1" x14ac:dyDescent="0.25">
      <c r="B361" s="357"/>
      <c r="G361" s="357"/>
    </row>
    <row r="362" spans="2:7" ht="12.75" customHeight="1" x14ac:dyDescent="0.25">
      <c r="B362" s="357"/>
      <c r="G362" s="357"/>
    </row>
    <row r="363" spans="2:7" ht="12.75" customHeight="1" x14ac:dyDescent="0.25">
      <c r="B363" s="357"/>
      <c r="G363" s="357"/>
    </row>
    <row r="364" spans="2:7" ht="12.75" customHeight="1" x14ac:dyDescent="0.25">
      <c r="B364" s="357"/>
      <c r="G364" s="357"/>
    </row>
    <row r="365" spans="2:7" ht="12.75" customHeight="1" x14ac:dyDescent="0.25">
      <c r="B365" s="357"/>
      <c r="G365" s="357"/>
    </row>
    <row r="366" spans="2:7" ht="12.75" customHeight="1" x14ac:dyDescent="0.25">
      <c r="B366" s="357"/>
      <c r="G366" s="357"/>
    </row>
    <row r="367" spans="2:7" ht="12.75" customHeight="1" x14ac:dyDescent="0.25">
      <c r="B367" s="357"/>
      <c r="G367" s="357"/>
    </row>
    <row r="368" spans="2:7" ht="12.75" customHeight="1" x14ac:dyDescent="0.25">
      <c r="B368" s="357"/>
      <c r="G368" s="357"/>
    </row>
    <row r="369" spans="2:7" ht="12.75" customHeight="1" x14ac:dyDescent="0.25">
      <c r="B369" s="357"/>
      <c r="G369" s="357"/>
    </row>
    <row r="370" spans="2:7" ht="12.75" customHeight="1" x14ac:dyDescent="0.25">
      <c r="B370" s="357"/>
      <c r="G370" s="357"/>
    </row>
    <row r="371" spans="2:7" ht="12.75" customHeight="1" x14ac:dyDescent="0.25">
      <c r="B371" s="357"/>
      <c r="G371" s="357"/>
    </row>
    <row r="372" spans="2:7" ht="12.75" customHeight="1" x14ac:dyDescent="0.25">
      <c r="B372" s="357"/>
      <c r="G372" s="357"/>
    </row>
    <row r="373" spans="2:7" ht="12.75" customHeight="1" x14ac:dyDescent="0.25">
      <c r="B373" s="357"/>
      <c r="G373" s="357"/>
    </row>
    <row r="374" spans="2:7" ht="12.75" customHeight="1" x14ac:dyDescent="0.25">
      <c r="B374" s="357"/>
      <c r="G374" s="357"/>
    </row>
    <row r="375" spans="2:7" ht="12.75" customHeight="1" x14ac:dyDescent="0.25">
      <c r="B375" s="357"/>
      <c r="G375" s="357"/>
    </row>
    <row r="376" spans="2:7" ht="12.75" customHeight="1" x14ac:dyDescent="0.25">
      <c r="B376" s="357"/>
      <c r="G376" s="357"/>
    </row>
    <row r="377" spans="2:7" ht="12.75" customHeight="1" x14ac:dyDescent="0.25">
      <c r="B377" s="357"/>
      <c r="G377" s="357"/>
    </row>
    <row r="378" spans="2:7" ht="12.75" customHeight="1" x14ac:dyDescent="0.25">
      <c r="B378" s="357"/>
      <c r="G378" s="357"/>
    </row>
    <row r="379" spans="2:7" ht="12.75" customHeight="1" x14ac:dyDescent="0.25">
      <c r="B379" s="357"/>
      <c r="G379" s="357"/>
    </row>
    <row r="380" spans="2:7" ht="12.75" customHeight="1" x14ac:dyDescent="0.25">
      <c r="B380" s="357"/>
      <c r="G380" s="357"/>
    </row>
    <row r="381" spans="2:7" ht="12.75" customHeight="1" x14ac:dyDescent="0.25">
      <c r="B381" s="357"/>
      <c r="G381" s="357"/>
    </row>
    <row r="382" spans="2:7" ht="12.75" customHeight="1" x14ac:dyDescent="0.25">
      <c r="B382" s="357"/>
      <c r="G382" s="357"/>
    </row>
    <row r="383" spans="2:7" ht="12.75" customHeight="1" x14ac:dyDescent="0.25">
      <c r="B383" s="357"/>
      <c r="G383" s="357"/>
    </row>
    <row r="384" spans="2:7" ht="12.75" customHeight="1" x14ac:dyDescent="0.25">
      <c r="B384" s="357"/>
      <c r="G384" s="357"/>
    </row>
    <row r="385" spans="2:7" ht="12.75" customHeight="1" x14ac:dyDescent="0.25">
      <c r="B385" s="357"/>
      <c r="G385" s="357"/>
    </row>
    <row r="386" spans="2:7" ht="12.75" customHeight="1" x14ac:dyDescent="0.25">
      <c r="B386" s="357"/>
      <c r="G386" s="357"/>
    </row>
    <row r="387" spans="2:7" ht="12.75" customHeight="1" x14ac:dyDescent="0.25">
      <c r="B387" s="357"/>
      <c r="G387" s="357"/>
    </row>
    <row r="388" spans="2:7" ht="12.75" customHeight="1" x14ac:dyDescent="0.25">
      <c r="B388" s="357"/>
      <c r="G388" s="357"/>
    </row>
    <row r="389" spans="2:7" ht="12.75" customHeight="1" x14ac:dyDescent="0.25">
      <c r="B389" s="357"/>
      <c r="G389" s="357"/>
    </row>
    <row r="390" spans="2:7" ht="12.75" customHeight="1" x14ac:dyDescent="0.25">
      <c r="B390" s="357"/>
      <c r="G390" s="357"/>
    </row>
    <row r="391" spans="2:7" ht="12.75" customHeight="1" x14ac:dyDescent="0.25">
      <c r="B391" s="357"/>
      <c r="G391" s="357"/>
    </row>
    <row r="392" spans="2:7" ht="12.75" customHeight="1" x14ac:dyDescent="0.25">
      <c r="B392" s="357"/>
      <c r="G392" s="357"/>
    </row>
    <row r="393" spans="2:7" ht="12.75" customHeight="1" x14ac:dyDescent="0.25">
      <c r="B393" s="357"/>
      <c r="G393" s="357"/>
    </row>
    <row r="394" spans="2:7" ht="12.75" customHeight="1" x14ac:dyDescent="0.25">
      <c r="B394" s="357"/>
      <c r="G394" s="357"/>
    </row>
    <row r="395" spans="2:7" ht="12.75" customHeight="1" x14ac:dyDescent="0.25">
      <c r="B395" s="357"/>
      <c r="G395" s="357"/>
    </row>
    <row r="396" spans="2:7" ht="12.75" customHeight="1" x14ac:dyDescent="0.25">
      <c r="B396" s="357"/>
      <c r="G396" s="357"/>
    </row>
    <row r="397" spans="2:7" ht="12.75" customHeight="1" x14ac:dyDescent="0.25">
      <c r="B397" s="357"/>
      <c r="G397" s="357"/>
    </row>
    <row r="398" spans="2:7" ht="12.75" customHeight="1" x14ac:dyDescent="0.25">
      <c r="B398" s="357"/>
      <c r="G398" s="357"/>
    </row>
    <row r="399" spans="2:7" ht="12.75" customHeight="1" x14ac:dyDescent="0.25">
      <c r="B399" s="357"/>
      <c r="G399" s="357"/>
    </row>
    <row r="400" spans="2:7" ht="12.75" customHeight="1" x14ac:dyDescent="0.25">
      <c r="B400" s="357"/>
      <c r="G400" s="357"/>
    </row>
    <row r="401" spans="2:7" ht="12.75" customHeight="1" x14ac:dyDescent="0.25">
      <c r="B401" s="357"/>
      <c r="G401" s="357"/>
    </row>
    <row r="402" spans="2:7" ht="12.75" customHeight="1" x14ac:dyDescent="0.25">
      <c r="B402" s="357"/>
      <c r="G402" s="357"/>
    </row>
    <row r="403" spans="2:7" ht="12.75" customHeight="1" x14ac:dyDescent="0.25">
      <c r="B403" s="357"/>
      <c r="G403" s="357"/>
    </row>
    <row r="404" spans="2:7" ht="12.75" customHeight="1" x14ac:dyDescent="0.25">
      <c r="B404" s="357"/>
      <c r="G404" s="357"/>
    </row>
    <row r="405" spans="2:7" ht="12.75" customHeight="1" x14ac:dyDescent="0.25">
      <c r="B405" s="357"/>
      <c r="G405" s="357"/>
    </row>
    <row r="406" spans="2:7" ht="12.75" customHeight="1" x14ac:dyDescent="0.25">
      <c r="B406" s="357"/>
      <c r="G406" s="357"/>
    </row>
    <row r="407" spans="2:7" ht="12.75" customHeight="1" x14ac:dyDescent="0.25">
      <c r="B407" s="357"/>
      <c r="G407" s="357"/>
    </row>
    <row r="408" spans="2:7" ht="12.75" customHeight="1" x14ac:dyDescent="0.25">
      <c r="B408" s="357"/>
      <c r="G408" s="357"/>
    </row>
    <row r="409" spans="2:7" ht="12.75" customHeight="1" x14ac:dyDescent="0.25">
      <c r="B409" s="357"/>
      <c r="G409" s="357"/>
    </row>
    <row r="410" spans="2:7" ht="12.75" customHeight="1" x14ac:dyDescent="0.25">
      <c r="B410" s="357"/>
      <c r="G410" s="357"/>
    </row>
    <row r="411" spans="2:7" ht="12.75" customHeight="1" x14ac:dyDescent="0.25">
      <c r="B411" s="357"/>
      <c r="G411" s="357"/>
    </row>
    <row r="412" spans="2:7" ht="12.75" customHeight="1" x14ac:dyDescent="0.25">
      <c r="B412" s="357"/>
      <c r="G412" s="357"/>
    </row>
    <row r="413" spans="2:7" ht="12.75" customHeight="1" x14ac:dyDescent="0.25">
      <c r="B413" s="357"/>
      <c r="G413" s="357"/>
    </row>
    <row r="414" spans="2:7" ht="12.75" customHeight="1" x14ac:dyDescent="0.25">
      <c r="B414" s="357"/>
      <c r="G414" s="357"/>
    </row>
    <row r="415" spans="2:7" ht="12.75" customHeight="1" x14ac:dyDescent="0.25">
      <c r="B415" s="357"/>
      <c r="G415" s="357"/>
    </row>
    <row r="416" spans="2:7" ht="12.75" customHeight="1" x14ac:dyDescent="0.25">
      <c r="B416" s="357"/>
      <c r="G416" s="357"/>
    </row>
    <row r="417" spans="2:7" ht="12.75" customHeight="1" x14ac:dyDescent="0.25">
      <c r="B417" s="357"/>
      <c r="G417" s="357"/>
    </row>
    <row r="418" spans="2:7" ht="12.75" customHeight="1" x14ac:dyDescent="0.25">
      <c r="B418" s="357"/>
      <c r="G418" s="357"/>
    </row>
    <row r="419" spans="2:7" ht="12.75" customHeight="1" x14ac:dyDescent="0.25">
      <c r="B419" s="357"/>
      <c r="G419" s="357"/>
    </row>
    <row r="420" spans="2:7" ht="12.75" customHeight="1" x14ac:dyDescent="0.25">
      <c r="B420" s="357"/>
      <c r="G420" s="357"/>
    </row>
    <row r="421" spans="2:7" ht="12.75" customHeight="1" x14ac:dyDescent="0.25">
      <c r="B421" s="357"/>
      <c r="G421" s="357"/>
    </row>
    <row r="422" spans="2:7" ht="12.75" customHeight="1" x14ac:dyDescent="0.25">
      <c r="B422" s="357"/>
      <c r="G422" s="357"/>
    </row>
    <row r="423" spans="2:7" ht="12.75" customHeight="1" x14ac:dyDescent="0.25">
      <c r="B423" s="357"/>
      <c r="G423" s="357"/>
    </row>
    <row r="424" spans="2:7" ht="12.75" customHeight="1" x14ac:dyDescent="0.25">
      <c r="B424" s="357"/>
      <c r="G424" s="357"/>
    </row>
    <row r="425" spans="2:7" ht="12.75" customHeight="1" x14ac:dyDescent="0.25">
      <c r="B425" s="357"/>
      <c r="G425" s="357"/>
    </row>
    <row r="426" spans="2:7" ht="12.75" customHeight="1" x14ac:dyDescent="0.25">
      <c r="B426" s="357"/>
      <c r="G426" s="357"/>
    </row>
    <row r="427" spans="2:7" ht="12.75" customHeight="1" x14ac:dyDescent="0.25">
      <c r="B427" s="357"/>
      <c r="G427" s="357"/>
    </row>
    <row r="428" spans="2:7" ht="12.75" customHeight="1" x14ac:dyDescent="0.25">
      <c r="B428" s="357"/>
      <c r="G428" s="357"/>
    </row>
    <row r="429" spans="2:7" ht="12.75" customHeight="1" x14ac:dyDescent="0.25">
      <c r="B429" s="357"/>
      <c r="G429" s="357"/>
    </row>
    <row r="430" spans="2:7" ht="12.75" customHeight="1" x14ac:dyDescent="0.25">
      <c r="B430" s="357"/>
      <c r="G430" s="357"/>
    </row>
    <row r="431" spans="2:7" ht="12.75" customHeight="1" x14ac:dyDescent="0.25">
      <c r="B431" s="357"/>
      <c r="G431" s="357"/>
    </row>
    <row r="432" spans="2:7" ht="12.75" customHeight="1" x14ac:dyDescent="0.25">
      <c r="B432" s="357"/>
      <c r="G432" s="357"/>
    </row>
    <row r="433" spans="2:7" ht="12.75" customHeight="1" x14ac:dyDescent="0.25">
      <c r="B433" s="357"/>
      <c r="G433" s="357"/>
    </row>
    <row r="434" spans="2:7" ht="12.75" customHeight="1" x14ac:dyDescent="0.25">
      <c r="B434" s="357"/>
      <c r="G434" s="357"/>
    </row>
    <row r="435" spans="2:7" ht="12.75" customHeight="1" x14ac:dyDescent="0.25">
      <c r="B435" s="357"/>
      <c r="G435" s="357"/>
    </row>
    <row r="436" spans="2:7" ht="12.75" customHeight="1" x14ac:dyDescent="0.25">
      <c r="B436" s="357"/>
      <c r="G436" s="357"/>
    </row>
    <row r="437" spans="2:7" ht="12.75" customHeight="1" x14ac:dyDescent="0.25">
      <c r="B437" s="357"/>
      <c r="G437" s="357"/>
    </row>
    <row r="438" spans="2:7" ht="12.75" customHeight="1" x14ac:dyDescent="0.25">
      <c r="B438" s="357"/>
      <c r="G438" s="357"/>
    </row>
    <row r="439" spans="2:7" ht="12.75" customHeight="1" x14ac:dyDescent="0.25">
      <c r="B439" s="357"/>
      <c r="G439" s="357"/>
    </row>
    <row r="440" spans="2:7" ht="12.75" customHeight="1" x14ac:dyDescent="0.25">
      <c r="B440" s="357"/>
      <c r="G440" s="357"/>
    </row>
    <row r="441" spans="2:7" ht="12.75" customHeight="1" x14ac:dyDescent="0.25">
      <c r="B441" s="357"/>
      <c r="G441" s="357"/>
    </row>
    <row r="442" spans="2:7" ht="12.75" customHeight="1" x14ac:dyDescent="0.25">
      <c r="B442" s="357"/>
      <c r="G442" s="357"/>
    </row>
    <row r="443" spans="2:7" ht="12.75" customHeight="1" x14ac:dyDescent="0.25">
      <c r="B443" s="357"/>
      <c r="G443" s="357"/>
    </row>
    <row r="444" spans="2:7" ht="12.75" customHeight="1" x14ac:dyDescent="0.25">
      <c r="B444" s="357"/>
      <c r="G444" s="357"/>
    </row>
    <row r="445" spans="2:7" ht="12.75" customHeight="1" x14ac:dyDescent="0.25">
      <c r="B445" s="357"/>
      <c r="G445" s="357"/>
    </row>
    <row r="446" spans="2:7" ht="12.75" customHeight="1" x14ac:dyDescent="0.25">
      <c r="B446" s="357"/>
      <c r="G446" s="357"/>
    </row>
    <row r="447" spans="2:7" ht="12.75" customHeight="1" x14ac:dyDescent="0.25">
      <c r="B447" s="357"/>
      <c r="G447" s="357"/>
    </row>
    <row r="448" spans="2:7" ht="12.75" customHeight="1" x14ac:dyDescent="0.25">
      <c r="B448" s="357"/>
      <c r="G448" s="357"/>
    </row>
    <row r="449" spans="2:7" ht="12.75" customHeight="1" x14ac:dyDescent="0.25">
      <c r="B449" s="357"/>
      <c r="G449" s="357"/>
    </row>
    <row r="450" spans="2:7" ht="12.75" customHeight="1" x14ac:dyDescent="0.25">
      <c r="B450" s="357"/>
      <c r="G450" s="357"/>
    </row>
    <row r="451" spans="2:7" ht="12.75" customHeight="1" x14ac:dyDescent="0.25">
      <c r="B451" s="357"/>
      <c r="G451" s="357"/>
    </row>
    <row r="452" spans="2:7" ht="12.75" customHeight="1" x14ac:dyDescent="0.25">
      <c r="B452" s="357"/>
      <c r="G452" s="357"/>
    </row>
    <row r="453" spans="2:7" ht="12.75" customHeight="1" x14ac:dyDescent="0.25">
      <c r="B453" s="357"/>
      <c r="G453" s="357"/>
    </row>
    <row r="454" spans="2:7" ht="12.75" customHeight="1" x14ac:dyDescent="0.25">
      <c r="B454" s="357"/>
      <c r="G454" s="357"/>
    </row>
    <row r="455" spans="2:7" ht="12.75" customHeight="1" x14ac:dyDescent="0.25">
      <c r="B455" s="357"/>
      <c r="G455" s="357"/>
    </row>
    <row r="456" spans="2:7" ht="12.75" customHeight="1" x14ac:dyDescent="0.25">
      <c r="B456" s="357"/>
      <c r="G456" s="357"/>
    </row>
    <row r="457" spans="2:7" ht="12.75" customHeight="1" x14ac:dyDescent="0.25">
      <c r="B457" s="357"/>
      <c r="G457" s="357"/>
    </row>
    <row r="458" spans="2:7" ht="12.75" customHeight="1" x14ac:dyDescent="0.25">
      <c r="B458" s="357"/>
      <c r="G458" s="357"/>
    </row>
    <row r="459" spans="2:7" ht="12.75" customHeight="1" x14ac:dyDescent="0.25">
      <c r="B459" s="357"/>
      <c r="G459" s="357"/>
    </row>
    <row r="460" spans="2:7" ht="12.75" customHeight="1" x14ac:dyDescent="0.25">
      <c r="B460" s="357"/>
      <c r="G460" s="357"/>
    </row>
    <row r="461" spans="2:7" ht="12.75" customHeight="1" x14ac:dyDescent="0.25">
      <c r="B461" s="357"/>
      <c r="G461" s="357"/>
    </row>
    <row r="462" spans="2:7" ht="12.75" customHeight="1" x14ac:dyDescent="0.25">
      <c r="B462" s="357"/>
      <c r="G462" s="357"/>
    </row>
    <row r="463" spans="2:7" ht="12.75" customHeight="1" x14ac:dyDescent="0.25">
      <c r="B463" s="357"/>
      <c r="G463" s="357"/>
    </row>
    <row r="464" spans="2:7" ht="12.75" customHeight="1" x14ac:dyDescent="0.25">
      <c r="B464" s="357"/>
      <c r="G464" s="357"/>
    </row>
    <row r="465" spans="2:7" ht="12.75" customHeight="1" x14ac:dyDescent="0.25">
      <c r="B465" s="357"/>
      <c r="G465" s="357"/>
    </row>
    <row r="466" spans="2:7" ht="12.75" customHeight="1" x14ac:dyDescent="0.25">
      <c r="B466" s="357"/>
      <c r="G466" s="357"/>
    </row>
    <row r="467" spans="2:7" ht="12.75" customHeight="1" x14ac:dyDescent="0.25">
      <c r="B467" s="357"/>
      <c r="G467" s="357"/>
    </row>
    <row r="468" spans="2:7" ht="12.75" customHeight="1" x14ac:dyDescent="0.25">
      <c r="B468" s="357"/>
      <c r="G468" s="357"/>
    </row>
    <row r="469" spans="2:7" ht="12.75" customHeight="1" x14ac:dyDescent="0.25">
      <c r="B469" s="357"/>
      <c r="G469" s="357"/>
    </row>
    <row r="470" spans="2:7" ht="12.75" customHeight="1" x14ac:dyDescent="0.25">
      <c r="B470" s="357"/>
      <c r="G470" s="357"/>
    </row>
    <row r="471" spans="2:7" ht="12.75" customHeight="1" x14ac:dyDescent="0.25">
      <c r="B471" s="357"/>
      <c r="G471" s="357"/>
    </row>
    <row r="472" spans="2:7" ht="12.75" customHeight="1" x14ac:dyDescent="0.25">
      <c r="B472" s="357"/>
      <c r="G472" s="357"/>
    </row>
    <row r="473" spans="2:7" ht="12.75" customHeight="1" x14ac:dyDescent="0.25">
      <c r="B473" s="357"/>
      <c r="G473" s="357"/>
    </row>
    <row r="474" spans="2:7" ht="12.75" customHeight="1" x14ac:dyDescent="0.25">
      <c r="B474" s="357"/>
      <c r="G474" s="357"/>
    </row>
    <row r="475" spans="2:7" ht="12.75" customHeight="1" x14ac:dyDescent="0.25">
      <c r="B475" s="357"/>
      <c r="G475" s="357"/>
    </row>
    <row r="476" spans="2:7" ht="12.75" customHeight="1" x14ac:dyDescent="0.25">
      <c r="B476" s="357"/>
      <c r="G476" s="357"/>
    </row>
    <row r="477" spans="2:7" ht="12.75" customHeight="1" x14ac:dyDescent="0.25">
      <c r="B477" s="357"/>
      <c r="G477" s="357"/>
    </row>
    <row r="478" spans="2:7" ht="12.75" customHeight="1" x14ac:dyDescent="0.25">
      <c r="B478" s="357"/>
      <c r="G478" s="357"/>
    </row>
    <row r="479" spans="2:7" ht="12.75" customHeight="1" x14ac:dyDescent="0.25">
      <c r="B479" s="357"/>
      <c r="G479" s="357"/>
    </row>
    <row r="480" spans="2:7" ht="12.75" customHeight="1" x14ac:dyDescent="0.25">
      <c r="B480" s="357"/>
      <c r="G480" s="357"/>
    </row>
    <row r="481" spans="2:7" ht="12.75" customHeight="1" x14ac:dyDescent="0.25">
      <c r="B481" s="357"/>
      <c r="G481" s="357"/>
    </row>
    <row r="482" spans="2:7" ht="12.75" customHeight="1" x14ac:dyDescent="0.25">
      <c r="B482" s="357"/>
      <c r="G482" s="357"/>
    </row>
    <row r="483" spans="2:7" ht="12.75" customHeight="1" x14ac:dyDescent="0.25">
      <c r="B483" s="357"/>
      <c r="G483" s="357"/>
    </row>
    <row r="484" spans="2:7" ht="12.75" customHeight="1" x14ac:dyDescent="0.25">
      <c r="B484" s="357"/>
      <c r="G484" s="357"/>
    </row>
    <row r="485" spans="2:7" ht="12.75" customHeight="1" x14ac:dyDescent="0.25">
      <c r="B485" s="357"/>
      <c r="G485" s="357"/>
    </row>
    <row r="486" spans="2:7" ht="12.75" customHeight="1" x14ac:dyDescent="0.25">
      <c r="B486" s="357"/>
      <c r="G486" s="357"/>
    </row>
    <row r="487" spans="2:7" ht="12.75" customHeight="1" x14ac:dyDescent="0.25">
      <c r="B487" s="357"/>
      <c r="G487" s="357"/>
    </row>
    <row r="488" spans="2:7" ht="12.75" customHeight="1" x14ac:dyDescent="0.25">
      <c r="B488" s="357"/>
      <c r="G488" s="357"/>
    </row>
    <row r="489" spans="2:7" ht="12.75" customHeight="1" x14ac:dyDescent="0.25">
      <c r="B489" s="357"/>
      <c r="G489" s="357"/>
    </row>
    <row r="490" spans="2:7" ht="12.75" customHeight="1" x14ac:dyDescent="0.25">
      <c r="B490" s="357"/>
      <c r="G490" s="357"/>
    </row>
    <row r="491" spans="2:7" ht="12.75" customHeight="1" x14ac:dyDescent="0.25">
      <c r="B491" s="357"/>
      <c r="G491" s="357"/>
    </row>
    <row r="492" spans="2:7" ht="12.75" customHeight="1" x14ac:dyDescent="0.25">
      <c r="B492" s="357"/>
      <c r="G492" s="357"/>
    </row>
    <row r="493" spans="2:7" ht="12.75" customHeight="1" x14ac:dyDescent="0.25">
      <c r="B493" s="357"/>
      <c r="G493" s="357"/>
    </row>
    <row r="494" spans="2:7" ht="12.75" customHeight="1" x14ac:dyDescent="0.25">
      <c r="B494" s="357"/>
      <c r="G494" s="357"/>
    </row>
    <row r="495" spans="2:7" ht="12.75" customHeight="1" x14ac:dyDescent="0.25">
      <c r="B495" s="357"/>
      <c r="G495" s="357"/>
    </row>
    <row r="496" spans="2:7" ht="12.75" customHeight="1" x14ac:dyDescent="0.25">
      <c r="B496" s="357"/>
      <c r="G496" s="357"/>
    </row>
    <row r="497" spans="2:7" ht="12.75" customHeight="1" x14ac:dyDescent="0.25">
      <c r="B497" s="357"/>
      <c r="G497" s="357"/>
    </row>
    <row r="498" spans="2:7" ht="12.75" customHeight="1" x14ac:dyDescent="0.25">
      <c r="B498" s="357"/>
      <c r="G498" s="357"/>
    </row>
    <row r="499" spans="2:7" ht="12.75" customHeight="1" x14ac:dyDescent="0.25">
      <c r="B499" s="357"/>
      <c r="G499" s="357"/>
    </row>
    <row r="500" spans="2:7" ht="12.75" customHeight="1" x14ac:dyDescent="0.25">
      <c r="B500" s="357"/>
      <c r="G500" s="357"/>
    </row>
    <row r="501" spans="2:7" ht="12.75" customHeight="1" x14ac:dyDescent="0.25">
      <c r="B501" s="357"/>
      <c r="G501" s="357"/>
    </row>
    <row r="502" spans="2:7" ht="12.75" customHeight="1" x14ac:dyDescent="0.25">
      <c r="B502" s="357"/>
      <c r="G502" s="357"/>
    </row>
    <row r="503" spans="2:7" ht="12.75" customHeight="1" x14ac:dyDescent="0.25">
      <c r="B503" s="357"/>
      <c r="G503" s="357"/>
    </row>
    <row r="504" spans="2:7" ht="12.75" customHeight="1" x14ac:dyDescent="0.25">
      <c r="B504" s="357"/>
      <c r="G504" s="357"/>
    </row>
    <row r="505" spans="2:7" ht="12.75" customHeight="1" x14ac:dyDescent="0.25">
      <c r="B505" s="357"/>
      <c r="G505" s="357"/>
    </row>
    <row r="506" spans="2:7" ht="12.75" customHeight="1" x14ac:dyDescent="0.25">
      <c r="B506" s="357"/>
      <c r="G506" s="357"/>
    </row>
    <row r="507" spans="2:7" ht="12.75" customHeight="1" x14ac:dyDescent="0.25">
      <c r="B507" s="357"/>
      <c r="G507" s="357"/>
    </row>
    <row r="508" spans="2:7" ht="12.75" customHeight="1" x14ac:dyDescent="0.25">
      <c r="B508" s="357"/>
      <c r="G508" s="357"/>
    </row>
    <row r="509" spans="2:7" ht="12.75" customHeight="1" x14ac:dyDescent="0.25">
      <c r="B509" s="357"/>
      <c r="G509" s="357"/>
    </row>
    <row r="510" spans="2:7" ht="12.75" customHeight="1" x14ac:dyDescent="0.25">
      <c r="B510" s="357"/>
      <c r="G510" s="357"/>
    </row>
    <row r="511" spans="2:7" ht="12.75" customHeight="1" x14ac:dyDescent="0.25">
      <c r="B511" s="357"/>
      <c r="G511" s="357"/>
    </row>
    <row r="512" spans="2:7" ht="12.75" customHeight="1" x14ac:dyDescent="0.25">
      <c r="B512" s="357"/>
      <c r="G512" s="357"/>
    </row>
    <row r="513" spans="2:7" ht="12.75" customHeight="1" x14ac:dyDescent="0.25">
      <c r="B513" s="357"/>
      <c r="G513" s="357"/>
    </row>
    <row r="514" spans="2:7" ht="12.75" customHeight="1" x14ac:dyDescent="0.25">
      <c r="B514" s="357"/>
      <c r="G514" s="357"/>
    </row>
    <row r="515" spans="2:7" ht="12.75" customHeight="1" x14ac:dyDescent="0.25">
      <c r="B515" s="357"/>
      <c r="G515" s="357"/>
    </row>
    <row r="516" spans="2:7" ht="12.75" customHeight="1" x14ac:dyDescent="0.25">
      <c r="B516" s="357"/>
      <c r="G516" s="357"/>
    </row>
    <row r="517" spans="2:7" ht="12.75" customHeight="1" x14ac:dyDescent="0.25">
      <c r="B517" s="357"/>
      <c r="G517" s="357"/>
    </row>
    <row r="518" spans="2:7" ht="12.75" customHeight="1" x14ac:dyDescent="0.25">
      <c r="B518" s="357"/>
      <c r="G518" s="357"/>
    </row>
    <row r="519" spans="2:7" ht="12.75" customHeight="1" x14ac:dyDescent="0.25">
      <c r="B519" s="357"/>
      <c r="G519" s="357"/>
    </row>
    <row r="520" spans="2:7" ht="12.75" customHeight="1" x14ac:dyDescent="0.25">
      <c r="B520" s="357"/>
      <c r="G520" s="357"/>
    </row>
    <row r="521" spans="2:7" ht="12.75" customHeight="1" x14ac:dyDescent="0.25">
      <c r="B521" s="357"/>
      <c r="G521" s="357"/>
    </row>
    <row r="522" spans="2:7" ht="12.75" customHeight="1" x14ac:dyDescent="0.25">
      <c r="B522" s="357"/>
      <c r="G522" s="357"/>
    </row>
    <row r="523" spans="2:7" ht="12.75" customHeight="1" x14ac:dyDescent="0.25">
      <c r="B523" s="357"/>
      <c r="G523" s="357"/>
    </row>
    <row r="524" spans="2:7" ht="12.75" customHeight="1" x14ac:dyDescent="0.25">
      <c r="B524" s="357"/>
      <c r="G524" s="357"/>
    </row>
    <row r="525" spans="2:7" ht="12.75" customHeight="1" x14ac:dyDescent="0.25">
      <c r="B525" s="357"/>
      <c r="G525" s="357"/>
    </row>
    <row r="526" spans="2:7" ht="12.75" customHeight="1" x14ac:dyDescent="0.25">
      <c r="B526" s="357"/>
      <c r="G526" s="357"/>
    </row>
    <row r="527" spans="2:7" ht="12.75" customHeight="1" x14ac:dyDescent="0.25">
      <c r="B527" s="357"/>
      <c r="G527" s="357"/>
    </row>
    <row r="528" spans="2:7" ht="12.75" customHeight="1" x14ac:dyDescent="0.25">
      <c r="B528" s="357"/>
      <c r="G528" s="357"/>
    </row>
    <row r="529" spans="2:7" ht="12.75" customHeight="1" x14ac:dyDescent="0.25">
      <c r="B529" s="357"/>
      <c r="G529" s="357"/>
    </row>
    <row r="530" spans="2:7" ht="12.75" customHeight="1" x14ac:dyDescent="0.25">
      <c r="B530" s="357"/>
      <c r="G530" s="357"/>
    </row>
    <row r="531" spans="2:7" ht="12.75" customHeight="1" x14ac:dyDescent="0.25">
      <c r="B531" s="357"/>
      <c r="G531" s="357"/>
    </row>
    <row r="532" spans="2:7" ht="12.75" customHeight="1" x14ac:dyDescent="0.25">
      <c r="B532" s="357"/>
      <c r="G532" s="357"/>
    </row>
    <row r="533" spans="2:7" ht="12.75" customHeight="1" x14ac:dyDescent="0.25">
      <c r="B533" s="357"/>
      <c r="G533" s="357"/>
    </row>
    <row r="534" spans="2:7" ht="12.75" customHeight="1" x14ac:dyDescent="0.25">
      <c r="B534" s="357"/>
      <c r="G534" s="357"/>
    </row>
    <row r="535" spans="2:7" ht="12.75" customHeight="1" x14ac:dyDescent="0.25">
      <c r="B535" s="357"/>
      <c r="G535" s="357"/>
    </row>
    <row r="536" spans="2:7" ht="12.75" customHeight="1" x14ac:dyDescent="0.25">
      <c r="B536" s="357"/>
      <c r="G536" s="357"/>
    </row>
    <row r="537" spans="2:7" ht="12.75" customHeight="1" x14ac:dyDescent="0.25">
      <c r="B537" s="357"/>
      <c r="G537" s="357"/>
    </row>
    <row r="538" spans="2:7" ht="12.75" customHeight="1" x14ac:dyDescent="0.25">
      <c r="B538" s="357"/>
      <c r="G538" s="357"/>
    </row>
    <row r="539" spans="2:7" ht="12.75" customHeight="1" x14ac:dyDescent="0.25">
      <c r="B539" s="357"/>
      <c r="G539" s="357"/>
    </row>
    <row r="540" spans="2:7" ht="12.75" customHeight="1" x14ac:dyDescent="0.25">
      <c r="B540" s="357"/>
      <c r="G540" s="357"/>
    </row>
    <row r="541" spans="2:7" ht="12.75" customHeight="1" x14ac:dyDescent="0.25">
      <c r="B541" s="357"/>
      <c r="G541" s="357"/>
    </row>
    <row r="542" spans="2:7" ht="12.75" customHeight="1" x14ac:dyDescent="0.25">
      <c r="B542" s="357"/>
      <c r="G542" s="357"/>
    </row>
    <row r="543" spans="2:7" ht="12.75" customHeight="1" x14ac:dyDescent="0.25">
      <c r="B543" s="357"/>
      <c r="G543" s="357"/>
    </row>
    <row r="544" spans="2:7" ht="12.75" customHeight="1" x14ac:dyDescent="0.25">
      <c r="B544" s="357"/>
      <c r="G544" s="357"/>
    </row>
    <row r="545" spans="2:7" ht="12.75" customHeight="1" x14ac:dyDescent="0.25">
      <c r="B545" s="357"/>
      <c r="G545" s="357"/>
    </row>
    <row r="546" spans="2:7" ht="12.75" customHeight="1" x14ac:dyDescent="0.25">
      <c r="B546" s="357"/>
      <c r="G546" s="357"/>
    </row>
    <row r="547" spans="2:7" ht="12.75" customHeight="1" x14ac:dyDescent="0.25">
      <c r="B547" s="357"/>
      <c r="G547" s="357"/>
    </row>
    <row r="548" spans="2:7" ht="12.75" customHeight="1" x14ac:dyDescent="0.25">
      <c r="B548" s="357"/>
      <c r="G548" s="357"/>
    </row>
    <row r="549" spans="2:7" ht="12.75" customHeight="1" x14ac:dyDescent="0.25">
      <c r="B549" s="357"/>
      <c r="G549" s="357"/>
    </row>
    <row r="550" spans="2:7" ht="12.75" customHeight="1" x14ac:dyDescent="0.25">
      <c r="B550" s="357"/>
      <c r="G550" s="357"/>
    </row>
    <row r="551" spans="2:7" ht="12.75" customHeight="1" x14ac:dyDescent="0.25">
      <c r="B551" s="357"/>
      <c r="G551" s="357"/>
    </row>
    <row r="552" spans="2:7" ht="12.75" customHeight="1" x14ac:dyDescent="0.25">
      <c r="B552" s="357"/>
      <c r="G552" s="357"/>
    </row>
    <row r="553" spans="2:7" ht="12.75" customHeight="1" x14ac:dyDescent="0.25">
      <c r="B553" s="357"/>
      <c r="G553" s="357"/>
    </row>
    <row r="554" spans="2:7" ht="12.75" customHeight="1" x14ac:dyDescent="0.25">
      <c r="B554" s="357"/>
      <c r="G554" s="357"/>
    </row>
    <row r="555" spans="2:7" ht="12.75" customHeight="1" x14ac:dyDescent="0.25">
      <c r="B555" s="357"/>
      <c r="G555" s="357"/>
    </row>
    <row r="556" spans="2:7" ht="12.75" customHeight="1" x14ac:dyDescent="0.25">
      <c r="B556" s="357"/>
      <c r="G556" s="357"/>
    </row>
    <row r="557" spans="2:7" ht="12.75" customHeight="1" x14ac:dyDescent="0.25">
      <c r="B557" s="357"/>
      <c r="G557" s="357"/>
    </row>
    <row r="558" spans="2:7" ht="12.75" customHeight="1" x14ac:dyDescent="0.25">
      <c r="B558" s="357"/>
      <c r="G558" s="357"/>
    </row>
    <row r="559" spans="2:7" ht="12.75" customHeight="1" x14ac:dyDescent="0.25">
      <c r="B559" s="357"/>
      <c r="G559" s="357"/>
    </row>
    <row r="560" spans="2:7" ht="12.75" customHeight="1" x14ac:dyDescent="0.25">
      <c r="B560" s="357"/>
      <c r="G560" s="357"/>
    </row>
    <row r="561" spans="2:7" ht="12.75" customHeight="1" x14ac:dyDescent="0.25">
      <c r="B561" s="357"/>
      <c r="G561" s="357"/>
    </row>
    <row r="562" spans="2:7" ht="12.75" customHeight="1" x14ac:dyDescent="0.25">
      <c r="B562" s="357"/>
      <c r="G562" s="357"/>
    </row>
    <row r="563" spans="2:7" ht="12.75" customHeight="1" x14ac:dyDescent="0.25">
      <c r="B563" s="357"/>
      <c r="G563" s="357"/>
    </row>
    <row r="564" spans="2:7" ht="12.75" customHeight="1" x14ac:dyDescent="0.25">
      <c r="B564" s="357"/>
      <c r="G564" s="357"/>
    </row>
    <row r="565" spans="2:7" ht="12.75" customHeight="1" x14ac:dyDescent="0.25">
      <c r="B565" s="357"/>
      <c r="G565" s="357"/>
    </row>
    <row r="566" spans="2:7" ht="12.75" customHeight="1" x14ac:dyDescent="0.25">
      <c r="B566" s="357"/>
      <c r="G566" s="357"/>
    </row>
    <row r="567" spans="2:7" ht="12.75" customHeight="1" x14ac:dyDescent="0.25">
      <c r="B567" s="357"/>
      <c r="G567" s="357"/>
    </row>
    <row r="568" spans="2:7" ht="12.75" customHeight="1" x14ac:dyDescent="0.25">
      <c r="B568" s="357"/>
      <c r="G568" s="357"/>
    </row>
    <row r="569" spans="2:7" ht="12.75" customHeight="1" x14ac:dyDescent="0.25">
      <c r="B569" s="357"/>
      <c r="G569" s="357"/>
    </row>
    <row r="570" spans="2:7" ht="12.75" customHeight="1" x14ac:dyDescent="0.25">
      <c r="B570" s="357"/>
      <c r="G570" s="357"/>
    </row>
    <row r="571" spans="2:7" ht="12.75" customHeight="1" x14ac:dyDescent="0.25">
      <c r="B571" s="357"/>
      <c r="G571" s="357"/>
    </row>
    <row r="572" spans="2:7" ht="12.75" customHeight="1" x14ac:dyDescent="0.25">
      <c r="B572" s="357"/>
      <c r="G572" s="357"/>
    </row>
    <row r="573" spans="2:7" ht="12.75" customHeight="1" x14ac:dyDescent="0.25">
      <c r="B573" s="357"/>
      <c r="G573" s="357"/>
    </row>
    <row r="574" spans="2:7" ht="12.75" customHeight="1" x14ac:dyDescent="0.25">
      <c r="B574" s="357"/>
      <c r="G574" s="357"/>
    </row>
    <row r="575" spans="2:7" ht="12.75" customHeight="1" x14ac:dyDescent="0.25">
      <c r="B575" s="357"/>
      <c r="G575" s="357"/>
    </row>
    <row r="576" spans="2:7" ht="12.75" customHeight="1" x14ac:dyDescent="0.25">
      <c r="B576" s="357"/>
      <c r="G576" s="357"/>
    </row>
    <row r="577" spans="2:7" ht="12.75" customHeight="1" x14ac:dyDescent="0.25">
      <c r="B577" s="357"/>
      <c r="G577" s="357"/>
    </row>
    <row r="578" spans="2:7" ht="12.75" customHeight="1" x14ac:dyDescent="0.25">
      <c r="B578" s="357"/>
      <c r="G578" s="357"/>
    </row>
    <row r="579" spans="2:7" ht="12.75" customHeight="1" x14ac:dyDescent="0.25">
      <c r="B579" s="357"/>
      <c r="G579" s="357"/>
    </row>
    <row r="580" spans="2:7" ht="12.75" customHeight="1" x14ac:dyDescent="0.25">
      <c r="B580" s="357"/>
      <c r="G580" s="357"/>
    </row>
    <row r="581" spans="2:7" ht="12.75" customHeight="1" x14ac:dyDescent="0.25">
      <c r="B581" s="357"/>
      <c r="G581" s="357"/>
    </row>
    <row r="582" spans="2:7" ht="12.75" customHeight="1" x14ac:dyDescent="0.25">
      <c r="B582" s="357"/>
      <c r="G582" s="357"/>
    </row>
    <row r="583" spans="2:7" ht="12.75" customHeight="1" x14ac:dyDescent="0.25">
      <c r="B583" s="357"/>
      <c r="G583" s="357"/>
    </row>
    <row r="584" spans="2:7" ht="12.75" customHeight="1" x14ac:dyDescent="0.25">
      <c r="B584" s="357"/>
      <c r="G584" s="357"/>
    </row>
    <row r="585" spans="2:7" ht="12.75" customHeight="1" x14ac:dyDescent="0.25">
      <c r="B585" s="357"/>
      <c r="G585" s="357"/>
    </row>
    <row r="586" spans="2:7" ht="12.75" customHeight="1" x14ac:dyDescent="0.25">
      <c r="B586" s="357"/>
      <c r="G586" s="357"/>
    </row>
    <row r="587" spans="2:7" ht="12.75" customHeight="1" x14ac:dyDescent="0.25">
      <c r="B587" s="357"/>
      <c r="G587" s="357"/>
    </row>
    <row r="588" spans="2:7" ht="12.75" customHeight="1" x14ac:dyDescent="0.25">
      <c r="B588" s="357"/>
      <c r="G588" s="357"/>
    </row>
    <row r="589" spans="2:7" ht="12.75" customHeight="1" x14ac:dyDescent="0.25">
      <c r="B589" s="357"/>
      <c r="G589" s="357"/>
    </row>
    <row r="590" spans="2:7" ht="12.75" customHeight="1" x14ac:dyDescent="0.25">
      <c r="B590" s="357"/>
      <c r="G590" s="357"/>
    </row>
    <row r="591" spans="2:7" ht="12.75" customHeight="1" x14ac:dyDescent="0.25">
      <c r="B591" s="357"/>
      <c r="G591" s="357"/>
    </row>
    <row r="592" spans="2:7" ht="12.75" customHeight="1" x14ac:dyDescent="0.25">
      <c r="B592" s="357"/>
      <c r="G592" s="357"/>
    </row>
    <row r="593" spans="2:7" ht="12.75" customHeight="1" x14ac:dyDescent="0.25">
      <c r="B593" s="357"/>
      <c r="G593" s="357"/>
    </row>
    <row r="594" spans="2:7" ht="12.75" customHeight="1" x14ac:dyDescent="0.25">
      <c r="B594" s="357"/>
      <c r="G594" s="357"/>
    </row>
    <row r="595" spans="2:7" ht="12.75" customHeight="1" x14ac:dyDescent="0.25">
      <c r="B595" s="357"/>
      <c r="G595" s="357"/>
    </row>
    <row r="596" spans="2:7" ht="12.75" customHeight="1" x14ac:dyDescent="0.25">
      <c r="B596" s="357"/>
      <c r="G596" s="357"/>
    </row>
    <row r="597" spans="2:7" ht="12.75" customHeight="1" x14ac:dyDescent="0.25">
      <c r="B597" s="357"/>
      <c r="G597" s="357"/>
    </row>
    <row r="598" spans="2:7" ht="12.75" customHeight="1" x14ac:dyDescent="0.25">
      <c r="B598" s="357"/>
      <c r="G598" s="357"/>
    </row>
    <row r="599" spans="2:7" ht="12.75" customHeight="1" x14ac:dyDescent="0.25">
      <c r="B599" s="357"/>
      <c r="G599" s="357"/>
    </row>
    <row r="600" spans="2:7" ht="12.75" customHeight="1" x14ac:dyDescent="0.25">
      <c r="B600" s="357"/>
      <c r="G600" s="357"/>
    </row>
    <row r="601" spans="2:7" ht="12.75" customHeight="1" x14ac:dyDescent="0.25">
      <c r="B601" s="357"/>
      <c r="G601" s="357"/>
    </row>
    <row r="602" spans="2:7" ht="12.75" customHeight="1" x14ac:dyDescent="0.25">
      <c r="B602" s="357"/>
      <c r="G602" s="357"/>
    </row>
    <row r="603" spans="2:7" ht="12.75" customHeight="1" x14ac:dyDescent="0.25">
      <c r="B603" s="357"/>
      <c r="G603" s="357"/>
    </row>
    <row r="604" spans="2:7" ht="12.75" customHeight="1" x14ac:dyDescent="0.25">
      <c r="B604" s="357"/>
      <c r="G604" s="357"/>
    </row>
    <row r="605" spans="2:7" ht="12.75" customHeight="1" x14ac:dyDescent="0.25">
      <c r="B605" s="357"/>
      <c r="G605" s="357"/>
    </row>
    <row r="606" spans="2:7" ht="12.75" customHeight="1" x14ac:dyDescent="0.25">
      <c r="B606" s="357"/>
      <c r="G606" s="357"/>
    </row>
    <row r="607" spans="2:7" ht="12.75" customHeight="1" x14ac:dyDescent="0.25">
      <c r="B607" s="357"/>
      <c r="G607" s="357"/>
    </row>
    <row r="608" spans="2:7" ht="12.75" customHeight="1" x14ac:dyDescent="0.25">
      <c r="B608" s="357"/>
      <c r="G608" s="357"/>
    </row>
    <row r="609" spans="2:7" ht="12.75" customHeight="1" x14ac:dyDescent="0.25">
      <c r="B609" s="357"/>
      <c r="G609" s="357"/>
    </row>
    <row r="610" spans="2:7" ht="12.75" customHeight="1" x14ac:dyDescent="0.25">
      <c r="B610" s="357"/>
      <c r="G610" s="357"/>
    </row>
    <row r="611" spans="2:7" ht="12.75" customHeight="1" x14ac:dyDescent="0.25">
      <c r="B611" s="357"/>
      <c r="G611" s="357"/>
    </row>
    <row r="612" spans="2:7" ht="12.75" customHeight="1" x14ac:dyDescent="0.25">
      <c r="B612" s="357"/>
      <c r="G612" s="357"/>
    </row>
    <row r="613" spans="2:7" ht="12.75" customHeight="1" x14ac:dyDescent="0.25">
      <c r="B613" s="357"/>
      <c r="G613" s="357"/>
    </row>
    <row r="614" spans="2:7" ht="12.75" customHeight="1" x14ac:dyDescent="0.25">
      <c r="B614" s="357"/>
      <c r="G614" s="357"/>
    </row>
    <row r="615" spans="2:7" ht="12.75" customHeight="1" x14ac:dyDescent="0.25">
      <c r="B615" s="357"/>
      <c r="G615" s="357"/>
    </row>
    <row r="616" spans="2:7" ht="12.75" customHeight="1" x14ac:dyDescent="0.25">
      <c r="B616" s="357"/>
      <c r="G616" s="357"/>
    </row>
    <row r="617" spans="2:7" ht="12.75" customHeight="1" x14ac:dyDescent="0.25">
      <c r="B617" s="357"/>
      <c r="G617" s="357"/>
    </row>
    <row r="618" spans="2:7" ht="12.75" customHeight="1" x14ac:dyDescent="0.25">
      <c r="B618" s="357"/>
      <c r="G618" s="357"/>
    </row>
    <row r="619" spans="2:7" ht="12.75" customHeight="1" x14ac:dyDescent="0.25">
      <c r="B619" s="357"/>
      <c r="G619" s="357"/>
    </row>
    <row r="620" spans="2:7" ht="12.75" customHeight="1" x14ac:dyDescent="0.25">
      <c r="B620" s="357"/>
      <c r="G620" s="357"/>
    </row>
    <row r="621" spans="2:7" ht="12.75" customHeight="1" x14ac:dyDescent="0.25">
      <c r="B621" s="357"/>
      <c r="G621" s="357"/>
    </row>
    <row r="622" spans="2:7" ht="12.75" customHeight="1" x14ac:dyDescent="0.25">
      <c r="B622" s="357"/>
      <c r="G622" s="357"/>
    </row>
    <row r="623" spans="2:7" ht="12.75" customHeight="1" x14ac:dyDescent="0.25">
      <c r="B623" s="357"/>
      <c r="G623" s="357"/>
    </row>
    <row r="624" spans="2:7" ht="12.75" customHeight="1" x14ac:dyDescent="0.25">
      <c r="B624" s="357"/>
      <c r="G624" s="357"/>
    </row>
    <row r="625" spans="2:7" ht="12.75" customHeight="1" x14ac:dyDescent="0.25">
      <c r="B625" s="357"/>
      <c r="G625" s="357"/>
    </row>
    <row r="626" spans="2:7" ht="12.75" customHeight="1" x14ac:dyDescent="0.25">
      <c r="B626" s="357"/>
      <c r="G626" s="357"/>
    </row>
    <row r="627" spans="2:7" ht="12.75" customHeight="1" x14ac:dyDescent="0.25">
      <c r="B627" s="357"/>
      <c r="G627" s="357"/>
    </row>
    <row r="628" spans="2:7" ht="12.75" customHeight="1" x14ac:dyDescent="0.25">
      <c r="B628" s="357"/>
      <c r="G628" s="357"/>
    </row>
    <row r="629" spans="2:7" ht="12.75" customHeight="1" x14ac:dyDescent="0.25">
      <c r="B629" s="357"/>
      <c r="G629" s="357"/>
    </row>
    <row r="630" spans="2:7" ht="12.75" customHeight="1" x14ac:dyDescent="0.25">
      <c r="B630" s="357"/>
      <c r="G630" s="357"/>
    </row>
    <row r="631" spans="2:7" ht="12.75" customHeight="1" x14ac:dyDescent="0.25">
      <c r="B631" s="357"/>
      <c r="G631" s="357"/>
    </row>
    <row r="632" spans="2:7" ht="12.75" customHeight="1" x14ac:dyDescent="0.25">
      <c r="B632" s="357"/>
      <c r="G632" s="357"/>
    </row>
    <row r="633" spans="2:7" ht="12.75" customHeight="1" x14ac:dyDescent="0.25">
      <c r="B633" s="357"/>
      <c r="G633" s="357"/>
    </row>
    <row r="634" spans="2:7" ht="12.75" customHeight="1" x14ac:dyDescent="0.25">
      <c r="B634" s="357"/>
      <c r="G634" s="357"/>
    </row>
    <row r="635" spans="2:7" ht="12.75" customHeight="1" x14ac:dyDescent="0.25">
      <c r="B635" s="357"/>
      <c r="G635" s="357"/>
    </row>
    <row r="636" spans="2:7" ht="12.75" customHeight="1" x14ac:dyDescent="0.25">
      <c r="B636" s="357"/>
      <c r="G636" s="357"/>
    </row>
    <row r="637" spans="2:7" ht="12.75" customHeight="1" x14ac:dyDescent="0.25">
      <c r="B637" s="357"/>
      <c r="G637" s="357"/>
    </row>
    <row r="638" spans="2:7" ht="12.75" customHeight="1" x14ac:dyDescent="0.25">
      <c r="B638" s="357"/>
      <c r="G638" s="357"/>
    </row>
    <row r="639" spans="2:7" ht="12.75" customHeight="1" x14ac:dyDescent="0.25">
      <c r="B639" s="357"/>
      <c r="G639" s="357"/>
    </row>
    <row r="640" spans="2:7" ht="12.75" customHeight="1" x14ac:dyDescent="0.25">
      <c r="B640" s="357"/>
      <c r="G640" s="357"/>
    </row>
    <row r="641" spans="2:7" ht="12.75" customHeight="1" x14ac:dyDescent="0.25">
      <c r="B641" s="357"/>
      <c r="G641" s="357"/>
    </row>
    <row r="642" spans="2:7" ht="12.75" customHeight="1" x14ac:dyDescent="0.25">
      <c r="B642" s="357"/>
      <c r="G642" s="357"/>
    </row>
    <row r="643" spans="2:7" ht="12.75" customHeight="1" x14ac:dyDescent="0.25">
      <c r="B643" s="357"/>
      <c r="G643" s="357"/>
    </row>
    <row r="644" spans="2:7" ht="12.75" customHeight="1" x14ac:dyDescent="0.25">
      <c r="B644" s="357"/>
      <c r="G644" s="357"/>
    </row>
    <row r="645" spans="2:7" ht="12.75" customHeight="1" x14ac:dyDescent="0.25">
      <c r="B645" s="357"/>
      <c r="G645" s="357"/>
    </row>
    <row r="646" spans="2:7" ht="12.75" customHeight="1" x14ac:dyDescent="0.25">
      <c r="B646" s="357"/>
      <c r="G646" s="357"/>
    </row>
    <row r="647" spans="2:7" ht="12.75" customHeight="1" x14ac:dyDescent="0.25">
      <c r="B647" s="357"/>
      <c r="G647" s="357"/>
    </row>
    <row r="648" spans="2:7" ht="12.75" customHeight="1" x14ac:dyDescent="0.25">
      <c r="B648" s="357"/>
      <c r="G648" s="357"/>
    </row>
    <row r="649" spans="2:7" ht="12.75" customHeight="1" x14ac:dyDescent="0.25">
      <c r="B649" s="357"/>
      <c r="G649" s="357"/>
    </row>
    <row r="650" spans="2:7" ht="12.75" customHeight="1" x14ac:dyDescent="0.25">
      <c r="B650" s="357"/>
      <c r="G650" s="357"/>
    </row>
    <row r="651" spans="2:7" ht="12.75" customHeight="1" x14ac:dyDescent="0.25">
      <c r="B651" s="357"/>
      <c r="G651" s="357"/>
    </row>
    <row r="652" spans="2:7" ht="12.75" customHeight="1" x14ac:dyDescent="0.25">
      <c r="B652" s="357"/>
      <c r="G652" s="357"/>
    </row>
    <row r="653" spans="2:7" ht="12.75" customHeight="1" x14ac:dyDescent="0.25">
      <c r="B653" s="357"/>
      <c r="G653" s="357"/>
    </row>
    <row r="654" spans="2:7" ht="12.75" customHeight="1" x14ac:dyDescent="0.25">
      <c r="B654" s="357"/>
      <c r="G654" s="357"/>
    </row>
    <row r="655" spans="2:7" ht="12.75" customHeight="1" x14ac:dyDescent="0.25">
      <c r="B655" s="357"/>
      <c r="G655" s="357"/>
    </row>
    <row r="656" spans="2:7" ht="12.75" customHeight="1" x14ac:dyDescent="0.25">
      <c r="B656" s="357"/>
      <c r="G656" s="357"/>
    </row>
    <row r="657" spans="2:7" ht="12.75" customHeight="1" x14ac:dyDescent="0.25">
      <c r="B657" s="357"/>
      <c r="G657" s="357"/>
    </row>
    <row r="658" spans="2:7" ht="12.75" customHeight="1" x14ac:dyDescent="0.25">
      <c r="B658" s="357"/>
      <c r="G658" s="357"/>
    </row>
    <row r="659" spans="2:7" ht="12.75" customHeight="1" x14ac:dyDescent="0.25">
      <c r="B659" s="357"/>
      <c r="G659" s="357"/>
    </row>
    <row r="660" spans="2:7" ht="12.75" customHeight="1" x14ac:dyDescent="0.25">
      <c r="B660" s="357"/>
      <c r="G660" s="357"/>
    </row>
    <row r="661" spans="2:7" ht="12.75" customHeight="1" x14ac:dyDescent="0.25">
      <c r="B661" s="357"/>
      <c r="G661" s="357"/>
    </row>
    <row r="662" spans="2:7" ht="12.75" customHeight="1" x14ac:dyDescent="0.25">
      <c r="B662" s="357"/>
      <c r="G662" s="357"/>
    </row>
    <row r="663" spans="2:7" ht="12.75" customHeight="1" x14ac:dyDescent="0.25">
      <c r="B663" s="357"/>
      <c r="G663" s="357"/>
    </row>
    <row r="664" spans="2:7" ht="12.75" customHeight="1" x14ac:dyDescent="0.25">
      <c r="B664" s="357"/>
      <c r="G664" s="357"/>
    </row>
    <row r="665" spans="2:7" ht="12.75" customHeight="1" x14ac:dyDescent="0.25">
      <c r="B665" s="357"/>
      <c r="G665" s="357"/>
    </row>
    <row r="666" spans="2:7" ht="12.75" customHeight="1" x14ac:dyDescent="0.25">
      <c r="B666" s="357"/>
      <c r="G666" s="357"/>
    </row>
    <row r="667" spans="2:7" ht="12.75" customHeight="1" x14ac:dyDescent="0.25">
      <c r="B667" s="357"/>
      <c r="G667" s="357"/>
    </row>
    <row r="668" spans="2:7" ht="12.75" customHeight="1" x14ac:dyDescent="0.25">
      <c r="B668" s="357"/>
      <c r="G668" s="357"/>
    </row>
    <row r="669" spans="2:7" ht="12.75" customHeight="1" x14ac:dyDescent="0.25">
      <c r="B669" s="357"/>
      <c r="G669" s="357"/>
    </row>
    <row r="670" spans="2:7" ht="12.75" customHeight="1" x14ac:dyDescent="0.25">
      <c r="B670" s="357"/>
      <c r="G670" s="357"/>
    </row>
    <row r="671" spans="2:7" ht="12.75" customHeight="1" x14ac:dyDescent="0.25">
      <c r="B671" s="357"/>
      <c r="G671" s="357"/>
    </row>
    <row r="672" spans="2:7" ht="12.75" customHeight="1" x14ac:dyDescent="0.25">
      <c r="B672" s="357"/>
      <c r="G672" s="357"/>
    </row>
    <row r="673" spans="2:7" ht="12.75" customHeight="1" x14ac:dyDescent="0.25">
      <c r="B673" s="357"/>
      <c r="G673" s="357"/>
    </row>
    <row r="674" spans="2:7" ht="12.75" customHeight="1" x14ac:dyDescent="0.25">
      <c r="B674" s="357"/>
      <c r="G674" s="357"/>
    </row>
    <row r="675" spans="2:7" ht="12.75" customHeight="1" x14ac:dyDescent="0.25">
      <c r="B675" s="357"/>
      <c r="G675" s="357"/>
    </row>
    <row r="676" spans="2:7" ht="12.75" customHeight="1" x14ac:dyDescent="0.25">
      <c r="B676" s="357"/>
      <c r="G676" s="357"/>
    </row>
    <row r="677" spans="2:7" ht="12.75" customHeight="1" x14ac:dyDescent="0.25">
      <c r="B677" s="357"/>
      <c r="G677" s="357"/>
    </row>
    <row r="678" spans="2:7" ht="12.75" customHeight="1" x14ac:dyDescent="0.25">
      <c r="B678" s="357"/>
      <c r="G678" s="357"/>
    </row>
    <row r="679" spans="2:7" ht="12.75" customHeight="1" x14ac:dyDescent="0.25">
      <c r="B679" s="357"/>
      <c r="G679" s="357"/>
    </row>
    <row r="680" spans="2:7" ht="12.75" customHeight="1" x14ac:dyDescent="0.25">
      <c r="B680" s="357"/>
      <c r="G680" s="357"/>
    </row>
    <row r="681" spans="2:7" ht="12.75" customHeight="1" x14ac:dyDescent="0.25">
      <c r="B681" s="357"/>
      <c r="G681" s="357"/>
    </row>
    <row r="682" spans="2:7" ht="12.75" customHeight="1" x14ac:dyDescent="0.25">
      <c r="B682" s="357"/>
      <c r="G682" s="357"/>
    </row>
    <row r="683" spans="2:7" ht="12.75" customHeight="1" x14ac:dyDescent="0.25">
      <c r="B683" s="357"/>
      <c r="G683" s="357"/>
    </row>
    <row r="684" spans="2:7" ht="12.75" customHeight="1" x14ac:dyDescent="0.25">
      <c r="B684" s="357"/>
      <c r="G684" s="357"/>
    </row>
    <row r="685" spans="2:7" ht="12.75" customHeight="1" x14ac:dyDescent="0.25">
      <c r="B685" s="357"/>
      <c r="G685" s="357"/>
    </row>
    <row r="686" spans="2:7" ht="12.75" customHeight="1" x14ac:dyDescent="0.25">
      <c r="B686" s="357"/>
      <c r="G686" s="357"/>
    </row>
    <row r="687" spans="2:7" ht="12.75" customHeight="1" x14ac:dyDescent="0.25">
      <c r="B687" s="357"/>
      <c r="G687" s="357"/>
    </row>
    <row r="688" spans="2:7" ht="12.75" customHeight="1" x14ac:dyDescent="0.25">
      <c r="B688" s="357"/>
      <c r="G688" s="357"/>
    </row>
    <row r="689" spans="2:7" ht="12.75" customHeight="1" x14ac:dyDescent="0.25">
      <c r="B689" s="357"/>
      <c r="G689" s="357"/>
    </row>
    <row r="690" spans="2:7" ht="12.75" customHeight="1" x14ac:dyDescent="0.25">
      <c r="B690" s="357"/>
      <c r="G690" s="357"/>
    </row>
    <row r="691" spans="2:7" ht="12.75" customHeight="1" x14ac:dyDescent="0.25">
      <c r="B691" s="357"/>
      <c r="G691" s="357"/>
    </row>
    <row r="692" spans="2:7" ht="12.75" customHeight="1" x14ac:dyDescent="0.25">
      <c r="B692" s="357"/>
      <c r="G692" s="357"/>
    </row>
    <row r="693" spans="2:7" ht="12.75" customHeight="1" x14ac:dyDescent="0.25">
      <c r="B693" s="357"/>
      <c r="G693" s="357"/>
    </row>
    <row r="694" spans="2:7" ht="12.75" customHeight="1" x14ac:dyDescent="0.25">
      <c r="B694" s="357"/>
      <c r="G694" s="357"/>
    </row>
    <row r="695" spans="2:7" ht="12.75" customHeight="1" x14ac:dyDescent="0.25">
      <c r="B695" s="357"/>
      <c r="G695" s="357"/>
    </row>
    <row r="696" spans="2:7" ht="12.75" customHeight="1" x14ac:dyDescent="0.25">
      <c r="B696" s="357"/>
      <c r="G696" s="357"/>
    </row>
    <row r="697" spans="2:7" ht="12.75" customHeight="1" x14ac:dyDescent="0.25">
      <c r="B697" s="357"/>
      <c r="G697" s="357"/>
    </row>
    <row r="698" spans="2:7" ht="12.75" customHeight="1" x14ac:dyDescent="0.25">
      <c r="B698" s="357"/>
      <c r="G698" s="357"/>
    </row>
    <row r="699" spans="2:7" ht="12.75" customHeight="1" x14ac:dyDescent="0.25">
      <c r="B699" s="357"/>
      <c r="G699" s="357"/>
    </row>
    <row r="700" spans="2:7" ht="12.75" customHeight="1" x14ac:dyDescent="0.25">
      <c r="B700" s="357"/>
      <c r="G700" s="357"/>
    </row>
    <row r="701" spans="2:7" ht="12.75" customHeight="1" x14ac:dyDescent="0.25">
      <c r="B701" s="357"/>
      <c r="G701" s="357"/>
    </row>
    <row r="702" spans="2:7" ht="12.75" customHeight="1" x14ac:dyDescent="0.25">
      <c r="B702" s="357"/>
      <c r="G702" s="357"/>
    </row>
    <row r="703" spans="2:7" ht="12.75" customHeight="1" x14ac:dyDescent="0.25">
      <c r="B703" s="357"/>
      <c r="G703" s="357"/>
    </row>
    <row r="704" spans="2:7" ht="12.75" customHeight="1" x14ac:dyDescent="0.25">
      <c r="B704" s="357"/>
      <c r="G704" s="357"/>
    </row>
    <row r="705" spans="2:7" ht="12.75" customHeight="1" x14ac:dyDescent="0.25">
      <c r="B705" s="357"/>
      <c r="G705" s="357"/>
    </row>
    <row r="706" spans="2:7" ht="12.75" customHeight="1" x14ac:dyDescent="0.25">
      <c r="B706" s="357"/>
      <c r="G706" s="357"/>
    </row>
    <row r="707" spans="2:7" ht="12.75" customHeight="1" x14ac:dyDescent="0.25">
      <c r="B707" s="357"/>
      <c r="G707" s="357"/>
    </row>
    <row r="708" spans="2:7" ht="12.75" customHeight="1" x14ac:dyDescent="0.25">
      <c r="B708" s="357"/>
      <c r="G708" s="357"/>
    </row>
    <row r="709" spans="2:7" ht="12.75" customHeight="1" x14ac:dyDescent="0.25">
      <c r="B709" s="357"/>
      <c r="G709" s="357"/>
    </row>
    <row r="710" spans="2:7" ht="12.75" customHeight="1" x14ac:dyDescent="0.25">
      <c r="B710" s="357"/>
      <c r="G710" s="357"/>
    </row>
    <row r="711" spans="2:7" ht="12.75" customHeight="1" x14ac:dyDescent="0.25">
      <c r="B711" s="357"/>
      <c r="G711" s="357"/>
    </row>
    <row r="712" spans="2:7" ht="12.75" customHeight="1" x14ac:dyDescent="0.25">
      <c r="B712" s="357"/>
      <c r="G712" s="357"/>
    </row>
    <row r="713" spans="2:7" ht="12.75" customHeight="1" x14ac:dyDescent="0.25">
      <c r="B713" s="357"/>
      <c r="G713" s="357"/>
    </row>
    <row r="714" spans="2:7" ht="12.75" customHeight="1" x14ac:dyDescent="0.25">
      <c r="B714" s="357"/>
      <c r="G714" s="357"/>
    </row>
    <row r="715" spans="2:7" ht="12.75" customHeight="1" x14ac:dyDescent="0.25">
      <c r="B715" s="357"/>
      <c r="G715" s="357"/>
    </row>
    <row r="716" spans="2:7" ht="12.75" customHeight="1" x14ac:dyDescent="0.25">
      <c r="B716" s="357"/>
      <c r="G716" s="357"/>
    </row>
    <row r="717" spans="2:7" ht="12.75" customHeight="1" x14ac:dyDescent="0.25">
      <c r="B717" s="357"/>
      <c r="G717" s="357"/>
    </row>
    <row r="718" spans="2:7" ht="12.75" customHeight="1" x14ac:dyDescent="0.25">
      <c r="B718" s="357"/>
      <c r="G718" s="357"/>
    </row>
    <row r="719" spans="2:7" ht="12.75" customHeight="1" x14ac:dyDescent="0.25">
      <c r="B719" s="357"/>
      <c r="G719" s="357"/>
    </row>
    <row r="720" spans="2:7" ht="12.75" customHeight="1" x14ac:dyDescent="0.25">
      <c r="B720" s="357"/>
      <c r="G720" s="357"/>
    </row>
    <row r="721" spans="2:7" ht="12.75" customHeight="1" x14ac:dyDescent="0.25">
      <c r="B721" s="357"/>
      <c r="G721" s="357"/>
    </row>
    <row r="722" spans="2:7" ht="12.75" customHeight="1" x14ac:dyDescent="0.25">
      <c r="B722" s="357"/>
      <c r="G722" s="357"/>
    </row>
    <row r="723" spans="2:7" ht="12.75" customHeight="1" x14ac:dyDescent="0.25">
      <c r="B723" s="357"/>
      <c r="G723" s="357"/>
    </row>
    <row r="724" spans="2:7" ht="12.75" customHeight="1" x14ac:dyDescent="0.25">
      <c r="B724" s="357"/>
      <c r="G724" s="357"/>
    </row>
    <row r="725" spans="2:7" ht="12.75" customHeight="1" x14ac:dyDescent="0.25">
      <c r="B725" s="357"/>
      <c r="G725" s="357"/>
    </row>
    <row r="726" spans="2:7" ht="12.75" customHeight="1" x14ac:dyDescent="0.25">
      <c r="B726" s="357"/>
      <c r="G726" s="357"/>
    </row>
    <row r="727" spans="2:7" ht="12.75" customHeight="1" x14ac:dyDescent="0.25">
      <c r="B727" s="357"/>
      <c r="G727" s="357"/>
    </row>
    <row r="728" spans="2:7" ht="12.75" customHeight="1" x14ac:dyDescent="0.25">
      <c r="B728" s="357"/>
      <c r="G728" s="357"/>
    </row>
    <row r="729" spans="2:7" ht="12.75" customHeight="1" x14ac:dyDescent="0.25">
      <c r="B729" s="357"/>
      <c r="G729" s="357"/>
    </row>
    <row r="730" spans="2:7" ht="12.75" customHeight="1" x14ac:dyDescent="0.25">
      <c r="B730" s="357"/>
      <c r="G730" s="357"/>
    </row>
    <row r="731" spans="2:7" ht="12.75" customHeight="1" x14ac:dyDescent="0.25">
      <c r="B731" s="357"/>
      <c r="G731" s="357"/>
    </row>
    <row r="732" spans="2:7" ht="12.75" customHeight="1" x14ac:dyDescent="0.25">
      <c r="B732" s="357"/>
      <c r="G732" s="357"/>
    </row>
    <row r="733" spans="2:7" ht="12.75" customHeight="1" x14ac:dyDescent="0.25">
      <c r="B733" s="357"/>
      <c r="G733" s="357"/>
    </row>
    <row r="734" spans="2:7" ht="12.75" customHeight="1" x14ac:dyDescent="0.25">
      <c r="B734" s="357"/>
      <c r="G734" s="357"/>
    </row>
    <row r="735" spans="2:7" ht="12.75" customHeight="1" x14ac:dyDescent="0.25">
      <c r="B735" s="357"/>
      <c r="G735" s="357"/>
    </row>
    <row r="736" spans="2:7" ht="12.75" customHeight="1" x14ac:dyDescent="0.25">
      <c r="B736" s="357"/>
      <c r="G736" s="357"/>
    </row>
    <row r="737" spans="2:7" ht="12.75" customHeight="1" x14ac:dyDescent="0.25">
      <c r="B737" s="357"/>
      <c r="G737" s="357"/>
    </row>
    <row r="738" spans="2:7" ht="12.75" customHeight="1" x14ac:dyDescent="0.25">
      <c r="B738" s="357"/>
      <c r="G738" s="357"/>
    </row>
    <row r="739" spans="2:7" ht="12.75" customHeight="1" x14ac:dyDescent="0.25">
      <c r="B739" s="357"/>
      <c r="G739" s="357"/>
    </row>
    <row r="740" spans="2:7" ht="12.75" customHeight="1" x14ac:dyDescent="0.25">
      <c r="B740" s="357"/>
      <c r="G740" s="357"/>
    </row>
    <row r="741" spans="2:7" ht="12.75" customHeight="1" x14ac:dyDescent="0.25">
      <c r="B741" s="357"/>
      <c r="G741" s="357"/>
    </row>
    <row r="742" spans="2:7" ht="12.75" customHeight="1" x14ac:dyDescent="0.25">
      <c r="B742" s="357"/>
      <c r="G742" s="357"/>
    </row>
    <row r="743" spans="2:7" ht="12.75" customHeight="1" x14ac:dyDescent="0.25">
      <c r="B743" s="357"/>
      <c r="G743" s="357"/>
    </row>
    <row r="744" spans="2:7" ht="12.75" customHeight="1" x14ac:dyDescent="0.25">
      <c r="B744" s="357"/>
      <c r="G744" s="357"/>
    </row>
    <row r="745" spans="2:7" ht="12.75" customHeight="1" x14ac:dyDescent="0.25">
      <c r="B745" s="357"/>
      <c r="G745" s="357"/>
    </row>
    <row r="746" spans="2:7" ht="12.75" customHeight="1" x14ac:dyDescent="0.25">
      <c r="B746" s="357"/>
      <c r="G746" s="357"/>
    </row>
    <row r="747" spans="2:7" ht="12.75" customHeight="1" x14ac:dyDescent="0.25">
      <c r="B747" s="357"/>
      <c r="G747" s="357"/>
    </row>
    <row r="748" spans="2:7" ht="12.75" customHeight="1" x14ac:dyDescent="0.25">
      <c r="B748" s="357"/>
      <c r="G748" s="357"/>
    </row>
    <row r="749" spans="2:7" ht="12.75" customHeight="1" x14ac:dyDescent="0.25">
      <c r="B749" s="357"/>
      <c r="G749" s="357"/>
    </row>
    <row r="750" spans="2:7" ht="12.75" customHeight="1" x14ac:dyDescent="0.25">
      <c r="B750" s="357"/>
      <c r="G750" s="357"/>
    </row>
    <row r="751" spans="2:7" ht="12.75" customHeight="1" x14ac:dyDescent="0.25">
      <c r="B751" s="357"/>
      <c r="G751" s="357"/>
    </row>
    <row r="752" spans="2:7" ht="12.75" customHeight="1" x14ac:dyDescent="0.25">
      <c r="B752" s="357"/>
      <c r="G752" s="357"/>
    </row>
    <row r="753" spans="2:7" ht="12.75" customHeight="1" x14ac:dyDescent="0.25">
      <c r="B753" s="357"/>
      <c r="G753" s="357"/>
    </row>
    <row r="754" spans="2:7" ht="12.75" customHeight="1" x14ac:dyDescent="0.25">
      <c r="B754" s="357"/>
      <c r="G754" s="357"/>
    </row>
    <row r="755" spans="2:7" ht="12.75" customHeight="1" x14ac:dyDescent="0.25">
      <c r="B755" s="357"/>
      <c r="G755" s="357"/>
    </row>
    <row r="756" spans="2:7" ht="12.75" customHeight="1" x14ac:dyDescent="0.25">
      <c r="B756" s="357"/>
      <c r="G756" s="357"/>
    </row>
    <row r="757" spans="2:7" ht="12.75" customHeight="1" x14ac:dyDescent="0.25">
      <c r="B757" s="357"/>
      <c r="G757" s="357"/>
    </row>
    <row r="758" spans="2:7" ht="12.75" customHeight="1" x14ac:dyDescent="0.25">
      <c r="B758" s="357"/>
      <c r="G758" s="357"/>
    </row>
    <row r="759" spans="2:7" ht="12.75" customHeight="1" x14ac:dyDescent="0.25">
      <c r="B759" s="357"/>
      <c r="G759" s="357"/>
    </row>
    <row r="760" spans="2:7" ht="12.75" customHeight="1" x14ac:dyDescent="0.25">
      <c r="B760" s="357"/>
      <c r="G760" s="357"/>
    </row>
    <row r="761" spans="2:7" ht="12.75" customHeight="1" x14ac:dyDescent="0.25">
      <c r="B761" s="357"/>
      <c r="G761" s="357"/>
    </row>
    <row r="762" spans="2:7" ht="12.75" customHeight="1" x14ac:dyDescent="0.25">
      <c r="B762" s="357"/>
      <c r="G762" s="357"/>
    </row>
    <row r="763" spans="2:7" ht="12.75" customHeight="1" x14ac:dyDescent="0.25">
      <c r="B763" s="357"/>
      <c r="G763" s="357"/>
    </row>
    <row r="764" spans="2:7" ht="12.75" customHeight="1" x14ac:dyDescent="0.25">
      <c r="B764" s="357"/>
      <c r="G764" s="357"/>
    </row>
    <row r="765" spans="2:7" ht="12.75" customHeight="1" x14ac:dyDescent="0.25">
      <c r="B765" s="357"/>
      <c r="G765" s="357"/>
    </row>
    <row r="766" spans="2:7" ht="12.75" customHeight="1" x14ac:dyDescent="0.25">
      <c r="B766" s="357"/>
      <c r="G766" s="357"/>
    </row>
    <row r="767" spans="2:7" ht="12.75" customHeight="1" x14ac:dyDescent="0.25">
      <c r="B767" s="357"/>
      <c r="G767" s="357"/>
    </row>
    <row r="768" spans="2:7" ht="12.75" customHeight="1" x14ac:dyDescent="0.25">
      <c r="B768" s="357"/>
      <c r="G768" s="357"/>
    </row>
    <row r="769" spans="2:7" ht="12.75" customHeight="1" x14ac:dyDescent="0.25">
      <c r="B769" s="357"/>
      <c r="G769" s="357"/>
    </row>
    <row r="770" spans="2:7" ht="12.75" customHeight="1" x14ac:dyDescent="0.25">
      <c r="B770" s="357"/>
      <c r="G770" s="357"/>
    </row>
    <row r="771" spans="2:7" ht="12.75" customHeight="1" x14ac:dyDescent="0.25">
      <c r="B771" s="357"/>
      <c r="G771" s="357"/>
    </row>
    <row r="772" spans="2:7" ht="12.75" customHeight="1" x14ac:dyDescent="0.25">
      <c r="B772" s="357"/>
      <c r="G772" s="357"/>
    </row>
    <row r="773" spans="2:7" ht="12.75" customHeight="1" x14ac:dyDescent="0.25">
      <c r="B773" s="357"/>
      <c r="G773" s="357"/>
    </row>
    <row r="774" spans="2:7" ht="12.75" customHeight="1" x14ac:dyDescent="0.25">
      <c r="B774" s="357"/>
      <c r="G774" s="357"/>
    </row>
    <row r="775" spans="2:7" ht="12.75" customHeight="1" x14ac:dyDescent="0.25">
      <c r="B775" s="357"/>
      <c r="G775" s="357"/>
    </row>
    <row r="776" spans="2:7" ht="12.75" customHeight="1" x14ac:dyDescent="0.25">
      <c r="B776" s="357"/>
      <c r="G776" s="357"/>
    </row>
    <row r="777" spans="2:7" ht="12.75" customHeight="1" x14ac:dyDescent="0.25">
      <c r="B777" s="357"/>
      <c r="G777" s="357"/>
    </row>
    <row r="778" spans="2:7" ht="12.75" customHeight="1" x14ac:dyDescent="0.25">
      <c r="B778" s="357"/>
      <c r="G778" s="357"/>
    </row>
    <row r="779" spans="2:7" ht="12.75" customHeight="1" x14ac:dyDescent="0.25">
      <c r="B779" s="357"/>
      <c r="G779" s="357"/>
    </row>
    <row r="780" spans="2:7" ht="12.75" customHeight="1" x14ac:dyDescent="0.25">
      <c r="B780" s="357"/>
      <c r="G780" s="357"/>
    </row>
    <row r="781" spans="2:7" ht="12.75" customHeight="1" x14ac:dyDescent="0.25">
      <c r="B781" s="357"/>
      <c r="G781" s="357"/>
    </row>
    <row r="782" spans="2:7" ht="12.75" customHeight="1" x14ac:dyDescent="0.25">
      <c r="B782" s="357"/>
      <c r="G782" s="357"/>
    </row>
    <row r="783" spans="2:7" ht="12.75" customHeight="1" x14ac:dyDescent="0.25">
      <c r="B783" s="357"/>
      <c r="G783" s="357"/>
    </row>
    <row r="784" spans="2:7" ht="12.75" customHeight="1" x14ac:dyDescent="0.25">
      <c r="B784" s="357"/>
      <c r="G784" s="357"/>
    </row>
    <row r="785" spans="2:7" ht="12.75" customHeight="1" x14ac:dyDescent="0.25">
      <c r="B785" s="357"/>
      <c r="G785" s="357"/>
    </row>
    <row r="786" spans="2:7" ht="12.75" customHeight="1" x14ac:dyDescent="0.25">
      <c r="B786" s="357"/>
      <c r="G786" s="357"/>
    </row>
    <row r="787" spans="2:7" ht="12.75" customHeight="1" x14ac:dyDescent="0.25">
      <c r="B787" s="357"/>
      <c r="G787" s="357"/>
    </row>
    <row r="788" spans="2:7" ht="12.75" customHeight="1" x14ac:dyDescent="0.25">
      <c r="B788" s="357"/>
      <c r="G788" s="357"/>
    </row>
    <row r="789" spans="2:7" ht="12.75" customHeight="1" x14ac:dyDescent="0.25">
      <c r="B789" s="357"/>
      <c r="G789" s="357"/>
    </row>
    <row r="790" spans="2:7" ht="12.75" customHeight="1" x14ac:dyDescent="0.25">
      <c r="B790" s="357"/>
      <c r="G790" s="357"/>
    </row>
    <row r="791" spans="2:7" ht="12.75" customHeight="1" x14ac:dyDescent="0.25">
      <c r="B791" s="357"/>
      <c r="G791" s="357"/>
    </row>
    <row r="792" spans="2:7" ht="12.75" customHeight="1" x14ac:dyDescent="0.25">
      <c r="B792" s="357"/>
      <c r="G792" s="357"/>
    </row>
    <row r="793" spans="2:7" ht="12.75" customHeight="1" x14ac:dyDescent="0.25">
      <c r="B793" s="357"/>
      <c r="G793" s="357"/>
    </row>
    <row r="794" spans="2:7" ht="12.75" customHeight="1" x14ac:dyDescent="0.25">
      <c r="B794" s="357"/>
      <c r="G794" s="357"/>
    </row>
    <row r="795" spans="2:7" ht="12.75" customHeight="1" x14ac:dyDescent="0.25">
      <c r="B795" s="357"/>
      <c r="G795" s="357"/>
    </row>
    <row r="796" spans="2:7" ht="12.75" customHeight="1" x14ac:dyDescent="0.25">
      <c r="B796" s="357"/>
      <c r="G796" s="357"/>
    </row>
    <row r="797" spans="2:7" ht="12.75" customHeight="1" x14ac:dyDescent="0.25">
      <c r="B797" s="357"/>
      <c r="G797" s="357"/>
    </row>
    <row r="798" spans="2:7" ht="12.75" customHeight="1" x14ac:dyDescent="0.25">
      <c r="B798" s="357"/>
      <c r="G798" s="357"/>
    </row>
    <row r="799" spans="2:7" ht="12.75" customHeight="1" x14ac:dyDescent="0.25">
      <c r="B799" s="357"/>
      <c r="G799" s="357"/>
    </row>
    <row r="800" spans="2:7" ht="12.75" customHeight="1" x14ac:dyDescent="0.25">
      <c r="B800" s="357"/>
      <c r="G800" s="357"/>
    </row>
    <row r="801" spans="2:7" ht="12.75" customHeight="1" x14ac:dyDescent="0.25">
      <c r="B801" s="357"/>
      <c r="G801" s="357"/>
    </row>
    <row r="802" spans="2:7" ht="12.75" customHeight="1" x14ac:dyDescent="0.25">
      <c r="B802" s="357"/>
      <c r="G802" s="357"/>
    </row>
    <row r="803" spans="2:7" ht="12.75" customHeight="1" x14ac:dyDescent="0.25">
      <c r="B803" s="357"/>
      <c r="G803" s="357"/>
    </row>
    <row r="804" spans="2:7" ht="12.75" customHeight="1" x14ac:dyDescent="0.25">
      <c r="B804" s="357"/>
      <c r="G804" s="357"/>
    </row>
    <row r="805" spans="2:7" ht="12.75" customHeight="1" x14ac:dyDescent="0.25">
      <c r="B805" s="357"/>
      <c r="G805" s="357"/>
    </row>
    <row r="806" spans="2:7" ht="12.75" customHeight="1" x14ac:dyDescent="0.25">
      <c r="B806" s="357"/>
      <c r="G806" s="357"/>
    </row>
    <row r="807" spans="2:7" ht="12.75" customHeight="1" x14ac:dyDescent="0.25">
      <c r="B807" s="357"/>
      <c r="G807" s="357"/>
    </row>
    <row r="808" spans="2:7" ht="12.75" customHeight="1" x14ac:dyDescent="0.25">
      <c r="B808" s="357"/>
      <c r="G808" s="357"/>
    </row>
    <row r="809" spans="2:7" ht="12.75" customHeight="1" x14ac:dyDescent="0.25">
      <c r="B809" s="357"/>
      <c r="G809" s="357"/>
    </row>
    <row r="810" spans="2:7" ht="12.75" customHeight="1" x14ac:dyDescent="0.25">
      <c r="B810" s="357"/>
      <c r="G810" s="357"/>
    </row>
    <row r="811" spans="2:7" ht="12.75" customHeight="1" x14ac:dyDescent="0.25">
      <c r="B811" s="357"/>
      <c r="G811" s="357"/>
    </row>
    <row r="812" spans="2:7" ht="12.75" customHeight="1" x14ac:dyDescent="0.25">
      <c r="B812" s="357"/>
      <c r="G812" s="357"/>
    </row>
    <row r="813" spans="2:7" ht="12.75" customHeight="1" x14ac:dyDescent="0.25">
      <c r="B813" s="357"/>
      <c r="G813" s="357"/>
    </row>
    <row r="814" spans="2:7" ht="12.75" customHeight="1" x14ac:dyDescent="0.25">
      <c r="B814" s="357"/>
      <c r="G814" s="357"/>
    </row>
    <row r="815" spans="2:7" ht="12.75" customHeight="1" x14ac:dyDescent="0.25">
      <c r="B815" s="357"/>
      <c r="G815" s="357"/>
    </row>
    <row r="816" spans="2:7" ht="12.75" customHeight="1" x14ac:dyDescent="0.25">
      <c r="B816" s="357"/>
      <c r="G816" s="357"/>
    </row>
    <row r="817" spans="2:7" ht="12.75" customHeight="1" x14ac:dyDescent="0.25">
      <c r="B817" s="357"/>
      <c r="G817" s="357"/>
    </row>
    <row r="818" spans="2:7" ht="12.75" customHeight="1" x14ac:dyDescent="0.25">
      <c r="B818" s="357"/>
      <c r="G818" s="357"/>
    </row>
    <row r="819" spans="2:7" ht="12.75" customHeight="1" x14ac:dyDescent="0.25">
      <c r="B819" s="357"/>
      <c r="G819" s="357"/>
    </row>
    <row r="820" spans="2:7" ht="12.75" customHeight="1" x14ac:dyDescent="0.25">
      <c r="B820" s="357"/>
      <c r="G820" s="357"/>
    </row>
    <row r="821" spans="2:7" ht="12.75" customHeight="1" x14ac:dyDescent="0.25">
      <c r="B821" s="357"/>
      <c r="G821" s="357"/>
    </row>
    <row r="822" spans="2:7" ht="12.75" customHeight="1" x14ac:dyDescent="0.25">
      <c r="B822" s="357"/>
      <c r="G822" s="357"/>
    </row>
    <row r="823" spans="2:7" ht="12.75" customHeight="1" x14ac:dyDescent="0.25">
      <c r="B823" s="357"/>
      <c r="G823" s="357"/>
    </row>
    <row r="824" spans="2:7" ht="12.75" customHeight="1" x14ac:dyDescent="0.25">
      <c r="B824" s="357"/>
      <c r="G824" s="357"/>
    </row>
    <row r="825" spans="2:7" ht="12.75" customHeight="1" x14ac:dyDescent="0.25">
      <c r="B825" s="357"/>
      <c r="G825" s="357"/>
    </row>
    <row r="826" spans="2:7" ht="12.75" customHeight="1" x14ac:dyDescent="0.25">
      <c r="B826" s="357"/>
      <c r="G826" s="357"/>
    </row>
    <row r="827" spans="2:7" ht="12.75" customHeight="1" x14ac:dyDescent="0.25">
      <c r="B827" s="357"/>
      <c r="G827" s="357"/>
    </row>
    <row r="828" spans="2:7" ht="12.75" customHeight="1" x14ac:dyDescent="0.25">
      <c r="B828" s="357"/>
      <c r="G828" s="357"/>
    </row>
    <row r="829" spans="2:7" ht="12.75" customHeight="1" x14ac:dyDescent="0.25">
      <c r="B829" s="357"/>
      <c r="G829" s="357"/>
    </row>
    <row r="830" spans="2:7" ht="12.75" customHeight="1" x14ac:dyDescent="0.25">
      <c r="B830" s="357"/>
      <c r="G830" s="357"/>
    </row>
    <row r="831" spans="2:7" ht="12.75" customHeight="1" x14ac:dyDescent="0.25">
      <c r="B831" s="357"/>
      <c r="G831" s="357"/>
    </row>
    <row r="832" spans="2:7" ht="12.75" customHeight="1" x14ac:dyDescent="0.25">
      <c r="B832" s="357"/>
      <c r="G832" s="357"/>
    </row>
    <row r="833" spans="2:7" ht="12.75" customHeight="1" x14ac:dyDescent="0.25">
      <c r="B833" s="357"/>
      <c r="G833" s="357"/>
    </row>
    <row r="834" spans="2:7" ht="12.75" customHeight="1" x14ac:dyDescent="0.25">
      <c r="B834" s="357"/>
      <c r="G834" s="357"/>
    </row>
    <row r="835" spans="2:7" ht="12.75" customHeight="1" x14ac:dyDescent="0.25">
      <c r="B835" s="357"/>
      <c r="G835" s="357"/>
    </row>
    <row r="836" spans="2:7" ht="12.75" customHeight="1" x14ac:dyDescent="0.25">
      <c r="B836" s="357"/>
      <c r="G836" s="357"/>
    </row>
    <row r="837" spans="2:7" ht="12.75" customHeight="1" x14ac:dyDescent="0.25">
      <c r="B837" s="357"/>
      <c r="G837" s="357"/>
    </row>
    <row r="838" spans="2:7" ht="12.75" customHeight="1" x14ac:dyDescent="0.25">
      <c r="B838" s="357"/>
      <c r="G838" s="357"/>
    </row>
    <row r="839" spans="2:7" ht="12.75" customHeight="1" x14ac:dyDescent="0.25">
      <c r="B839" s="357"/>
      <c r="G839" s="357"/>
    </row>
    <row r="840" spans="2:7" ht="12.75" customHeight="1" x14ac:dyDescent="0.25">
      <c r="B840" s="357"/>
      <c r="G840" s="357"/>
    </row>
    <row r="841" spans="2:7" ht="12.75" customHeight="1" x14ac:dyDescent="0.25">
      <c r="B841" s="357"/>
      <c r="G841" s="357"/>
    </row>
    <row r="842" spans="2:7" ht="12.75" customHeight="1" x14ac:dyDescent="0.25">
      <c r="B842" s="357"/>
      <c r="G842" s="357"/>
    </row>
    <row r="843" spans="2:7" ht="12.75" customHeight="1" x14ac:dyDescent="0.25">
      <c r="B843" s="357"/>
      <c r="G843" s="357"/>
    </row>
    <row r="844" spans="2:7" ht="12.75" customHeight="1" x14ac:dyDescent="0.25">
      <c r="B844" s="357"/>
      <c r="G844" s="357"/>
    </row>
    <row r="845" spans="2:7" ht="12.75" customHeight="1" x14ac:dyDescent="0.25">
      <c r="B845" s="357"/>
      <c r="G845" s="357"/>
    </row>
    <row r="846" spans="2:7" ht="12.75" customHeight="1" x14ac:dyDescent="0.25">
      <c r="B846" s="357"/>
      <c r="G846" s="357"/>
    </row>
    <row r="847" spans="2:7" ht="12.75" customHeight="1" x14ac:dyDescent="0.25">
      <c r="B847" s="357"/>
      <c r="G847" s="357"/>
    </row>
    <row r="848" spans="2:7" ht="12.75" customHeight="1" x14ac:dyDescent="0.25">
      <c r="B848" s="357"/>
      <c r="G848" s="357"/>
    </row>
    <row r="849" spans="2:7" ht="12.75" customHeight="1" x14ac:dyDescent="0.25">
      <c r="B849" s="357"/>
      <c r="G849" s="357"/>
    </row>
    <row r="850" spans="2:7" ht="12.75" customHeight="1" x14ac:dyDescent="0.25">
      <c r="B850" s="357"/>
      <c r="G850" s="357"/>
    </row>
    <row r="851" spans="2:7" ht="12.75" customHeight="1" x14ac:dyDescent="0.25">
      <c r="B851" s="357"/>
      <c r="G851" s="357"/>
    </row>
    <row r="852" spans="2:7" ht="12.75" customHeight="1" x14ac:dyDescent="0.25">
      <c r="B852" s="357"/>
      <c r="G852" s="357"/>
    </row>
    <row r="853" spans="2:7" ht="12.75" customHeight="1" x14ac:dyDescent="0.25">
      <c r="B853" s="357"/>
      <c r="G853" s="357"/>
    </row>
    <row r="854" spans="2:7" ht="12.75" customHeight="1" x14ac:dyDescent="0.25">
      <c r="B854" s="357"/>
      <c r="G854" s="357"/>
    </row>
    <row r="855" spans="2:7" ht="12.75" customHeight="1" x14ac:dyDescent="0.25">
      <c r="B855" s="357"/>
      <c r="G855" s="357"/>
    </row>
    <row r="856" spans="2:7" ht="12.75" customHeight="1" x14ac:dyDescent="0.25">
      <c r="B856" s="357"/>
      <c r="G856" s="357"/>
    </row>
    <row r="857" spans="2:7" ht="12.75" customHeight="1" x14ac:dyDescent="0.25">
      <c r="B857" s="357"/>
      <c r="G857" s="357"/>
    </row>
    <row r="858" spans="2:7" ht="12.75" customHeight="1" x14ac:dyDescent="0.25">
      <c r="B858" s="357"/>
      <c r="G858" s="357"/>
    </row>
    <row r="859" spans="2:7" ht="12.75" customHeight="1" x14ac:dyDescent="0.25">
      <c r="B859" s="357"/>
      <c r="G859" s="357"/>
    </row>
    <row r="860" spans="2:7" ht="12.75" customHeight="1" x14ac:dyDescent="0.25">
      <c r="B860" s="357"/>
      <c r="G860" s="357"/>
    </row>
    <row r="861" spans="2:7" ht="12.75" customHeight="1" x14ac:dyDescent="0.25">
      <c r="B861" s="357"/>
      <c r="G861" s="357"/>
    </row>
    <row r="862" spans="2:7" ht="12.75" customHeight="1" x14ac:dyDescent="0.25">
      <c r="B862" s="357"/>
      <c r="G862" s="357"/>
    </row>
    <row r="863" spans="2:7" ht="12.75" customHeight="1" x14ac:dyDescent="0.25">
      <c r="B863" s="357"/>
      <c r="G863" s="357"/>
    </row>
    <row r="864" spans="2:7" ht="12.75" customHeight="1" x14ac:dyDescent="0.25">
      <c r="B864" s="357"/>
      <c r="G864" s="357"/>
    </row>
    <row r="865" spans="2:7" ht="12.75" customHeight="1" x14ac:dyDescent="0.25">
      <c r="B865" s="357"/>
      <c r="G865" s="357"/>
    </row>
    <row r="866" spans="2:7" ht="12.75" customHeight="1" x14ac:dyDescent="0.25">
      <c r="B866" s="357"/>
      <c r="G866" s="357"/>
    </row>
    <row r="867" spans="2:7" ht="12.75" customHeight="1" x14ac:dyDescent="0.25">
      <c r="B867" s="357"/>
      <c r="G867" s="357"/>
    </row>
    <row r="868" spans="2:7" ht="12.75" customHeight="1" x14ac:dyDescent="0.25">
      <c r="B868" s="357"/>
      <c r="G868" s="357"/>
    </row>
    <row r="869" spans="2:7" ht="12.75" customHeight="1" x14ac:dyDescent="0.25">
      <c r="B869" s="357"/>
      <c r="G869" s="357"/>
    </row>
    <row r="870" spans="2:7" ht="12.75" customHeight="1" x14ac:dyDescent="0.25">
      <c r="B870" s="357"/>
      <c r="G870" s="357"/>
    </row>
    <row r="871" spans="2:7" ht="12.75" customHeight="1" x14ac:dyDescent="0.25">
      <c r="B871" s="357"/>
      <c r="G871" s="357"/>
    </row>
    <row r="872" spans="2:7" ht="12.75" customHeight="1" x14ac:dyDescent="0.25">
      <c r="B872" s="357"/>
      <c r="G872" s="357"/>
    </row>
    <row r="873" spans="2:7" ht="12.75" customHeight="1" x14ac:dyDescent="0.25">
      <c r="B873" s="357"/>
      <c r="G873" s="357"/>
    </row>
    <row r="874" spans="2:7" ht="12.75" customHeight="1" x14ac:dyDescent="0.25">
      <c r="B874" s="357"/>
      <c r="G874" s="357"/>
    </row>
    <row r="875" spans="2:7" ht="12.75" customHeight="1" x14ac:dyDescent="0.25">
      <c r="B875" s="357"/>
      <c r="G875" s="357"/>
    </row>
    <row r="876" spans="2:7" ht="12.75" customHeight="1" x14ac:dyDescent="0.25">
      <c r="B876" s="357"/>
      <c r="G876" s="357"/>
    </row>
    <row r="877" spans="2:7" ht="12.75" customHeight="1" x14ac:dyDescent="0.25">
      <c r="B877" s="357"/>
      <c r="G877" s="357"/>
    </row>
    <row r="878" spans="2:7" ht="12.75" customHeight="1" x14ac:dyDescent="0.25">
      <c r="B878" s="357"/>
      <c r="G878" s="357"/>
    </row>
    <row r="879" spans="2:7" ht="12.75" customHeight="1" x14ac:dyDescent="0.25">
      <c r="B879" s="357"/>
      <c r="G879" s="357"/>
    </row>
    <row r="880" spans="2:7" ht="12.75" customHeight="1" x14ac:dyDescent="0.25">
      <c r="B880" s="357"/>
      <c r="G880" s="357"/>
    </row>
    <row r="881" spans="2:7" ht="12.75" customHeight="1" x14ac:dyDescent="0.25">
      <c r="B881" s="357"/>
      <c r="G881" s="357"/>
    </row>
    <row r="882" spans="2:7" ht="12.75" customHeight="1" x14ac:dyDescent="0.25">
      <c r="B882" s="357"/>
      <c r="G882" s="357"/>
    </row>
    <row r="883" spans="2:7" ht="12.75" customHeight="1" x14ac:dyDescent="0.25">
      <c r="B883" s="357"/>
      <c r="G883" s="357"/>
    </row>
    <row r="884" spans="2:7" ht="12.75" customHeight="1" x14ac:dyDescent="0.25">
      <c r="B884" s="357"/>
      <c r="G884" s="357"/>
    </row>
    <row r="885" spans="2:7" ht="12.75" customHeight="1" x14ac:dyDescent="0.25">
      <c r="B885" s="357"/>
      <c r="G885" s="357"/>
    </row>
    <row r="886" spans="2:7" ht="12.75" customHeight="1" x14ac:dyDescent="0.25">
      <c r="B886" s="357"/>
      <c r="G886" s="357"/>
    </row>
    <row r="887" spans="2:7" ht="12.75" customHeight="1" x14ac:dyDescent="0.25">
      <c r="B887" s="357"/>
      <c r="G887" s="357"/>
    </row>
    <row r="888" spans="2:7" ht="12.75" customHeight="1" x14ac:dyDescent="0.25">
      <c r="B888" s="357"/>
      <c r="G888" s="357"/>
    </row>
    <row r="889" spans="2:7" ht="12.75" customHeight="1" x14ac:dyDescent="0.25">
      <c r="B889" s="357"/>
      <c r="G889" s="357"/>
    </row>
    <row r="890" spans="2:7" ht="12.75" customHeight="1" x14ac:dyDescent="0.25">
      <c r="B890" s="357"/>
      <c r="G890" s="357"/>
    </row>
    <row r="891" spans="2:7" ht="12.75" customHeight="1" x14ac:dyDescent="0.25">
      <c r="B891" s="357"/>
      <c r="G891" s="357"/>
    </row>
    <row r="892" spans="2:7" ht="12.75" customHeight="1" x14ac:dyDescent="0.25">
      <c r="B892" s="357"/>
      <c r="G892" s="357"/>
    </row>
    <row r="893" spans="2:7" ht="12.75" customHeight="1" x14ac:dyDescent="0.25">
      <c r="B893" s="357"/>
      <c r="G893" s="357"/>
    </row>
    <row r="894" spans="2:7" ht="12.75" customHeight="1" x14ac:dyDescent="0.25">
      <c r="B894" s="357"/>
      <c r="G894" s="357"/>
    </row>
    <row r="895" spans="2:7" ht="12.75" customHeight="1" x14ac:dyDescent="0.25">
      <c r="B895" s="357"/>
      <c r="G895" s="357"/>
    </row>
    <row r="896" spans="2:7" ht="12.75" customHeight="1" x14ac:dyDescent="0.25">
      <c r="B896" s="357"/>
      <c r="G896" s="357"/>
    </row>
    <row r="897" spans="2:7" ht="12.75" customHeight="1" x14ac:dyDescent="0.25">
      <c r="B897" s="357"/>
      <c r="G897" s="357"/>
    </row>
    <row r="898" spans="2:7" ht="12.75" customHeight="1" x14ac:dyDescent="0.25">
      <c r="B898" s="357"/>
      <c r="G898" s="357"/>
    </row>
    <row r="899" spans="2:7" ht="12.75" customHeight="1" x14ac:dyDescent="0.25">
      <c r="B899" s="357"/>
      <c r="G899" s="357"/>
    </row>
    <row r="900" spans="2:7" ht="12.75" customHeight="1" x14ac:dyDescent="0.25">
      <c r="B900" s="357"/>
      <c r="G900" s="357"/>
    </row>
    <row r="901" spans="2:7" ht="12.75" customHeight="1" x14ac:dyDescent="0.25">
      <c r="B901" s="357"/>
      <c r="G901" s="357"/>
    </row>
    <row r="902" spans="2:7" ht="12.75" customHeight="1" x14ac:dyDescent="0.25">
      <c r="B902" s="357"/>
      <c r="G902" s="357"/>
    </row>
    <row r="903" spans="2:7" ht="12.75" customHeight="1" x14ac:dyDescent="0.25">
      <c r="B903" s="357"/>
      <c r="G903" s="357"/>
    </row>
    <row r="904" spans="2:7" ht="12.75" customHeight="1" x14ac:dyDescent="0.25">
      <c r="B904" s="357"/>
      <c r="G904" s="357"/>
    </row>
    <row r="905" spans="2:7" ht="12.75" customHeight="1" x14ac:dyDescent="0.25">
      <c r="B905" s="357"/>
      <c r="G905" s="357"/>
    </row>
    <row r="906" spans="2:7" ht="12.75" customHeight="1" x14ac:dyDescent="0.25">
      <c r="B906" s="357"/>
      <c r="G906" s="357"/>
    </row>
    <row r="907" spans="2:7" ht="12.75" customHeight="1" x14ac:dyDescent="0.25">
      <c r="B907" s="357"/>
      <c r="G907" s="357"/>
    </row>
    <row r="908" spans="2:7" ht="12.75" customHeight="1" x14ac:dyDescent="0.25">
      <c r="B908" s="357"/>
      <c r="G908" s="357"/>
    </row>
    <row r="909" spans="2:7" ht="12.75" customHeight="1" x14ac:dyDescent="0.25">
      <c r="B909" s="357"/>
      <c r="G909" s="357"/>
    </row>
    <row r="910" spans="2:7" ht="12.75" customHeight="1" x14ac:dyDescent="0.25">
      <c r="B910" s="357"/>
      <c r="G910" s="357"/>
    </row>
    <row r="911" spans="2:7" ht="12.75" customHeight="1" x14ac:dyDescent="0.25">
      <c r="B911" s="357"/>
      <c r="G911" s="357"/>
    </row>
    <row r="912" spans="2:7" ht="12.75" customHeight="1" x14ac:dyDescent="0.25">
      <c r="B912" s="357"/>
      <c r="G912" s="357"/>
    </row>
    <row r="913" spans="2:7" ht="12.75" customHeight="1" x14ac:dyDescent="0.25">
      <c r="B913" s="357"/>
      <c r="G913" s="357"/>
    </row>
    <row r="914" spans="2:7" ht="12.75" customHeight="1" x14ac:dyDescent="0.25">
      <c r="B914" s="357"/>
      <c r="G914" s="357"/>
    </row>
    <row r="915" spans="2:7" ht="12.75" customHeight="1" x14ac:dyDescent="0.25">
      <c r="B915" s="357"/>
      <c r="G915" s="357"/>
    </row>
    <row r="916" spans="2:7" ht="12.75" customHeight="1" x14ac:dyDescent="0.25">
      <c r="B916" s="357"/>
      <c r="G916" s="357"/>
    </row>
    <row r="917" spans="2:7" ht="12.75" customHeight="1" x14ac:dyDescent="0.25">
      <c r="B917" s="357"/>
      <c r="G917" s="357"/>
    </row>
    <row r="918" spans="2:7" ht="12.75" customHeight="1" x14ac:dyDescent="0.25">
      <c r="B918" s="357"/>
      <c r="G918" s="357"/>
    </row>
    <row r="919" spans="2:7" ht="12.75" customHeight="1" x14ac:dyDescent="0.25">
      <c r="B919" s="357"/>
      <c r="G919" s="357"/>
    </row>
    <row r="920" spans="2:7" ht="12.75" customHeight="1" x14ac:dyDescent="0.25">
      <c r="B920" s="357"/>
      <c r="G920" s="357"/>
    </row>
    <row r="921" spans="2:7" ht="12.75" customHeight="1" x14ac:dyDescent="0.25">
      <c r="B921" s="357"/>
      <c r="G921" s="357"/>
    </row>
    <row r="922" spans="2:7" ht="12.75" customHeight="1" x14ac:dyDescent="0.25">
      <c r="B922" s="357"/>
      <c r="G922" s="357"/>
    </row>
    <row r="923" spans="2:7" ht="12.75" customHeight="1" x14ac:dyDescent="0.25">
      <c r="B923" s="357"/>
      <c r="G923" s="357"/>
    </row>
    <row r="924" spans="2:7" ht="12.75" customHeight="1" x14ac:dyDescent="0.25">
      <c r="B924" s="357"/>
      <c r="G924" s="357"/>
    </row>
    <row r="925" spans="2:7" ht="12.75" customHeight="1" x14ac:dyDescent="0.25">
      <c r="B925" s="357"/>
      <c r="G925" s="357"/>
    </row>
    <row r="926" spans="2:7" ht="12.75" customHeight="1" x14ac:dyDescent="0.25">
      <c r="B926" s="357"/>
      <c r="G926" s="357"/>
    </row>
    <row r="927" spans="2:7" ht="12.75" customHeight="1" x14ac:dyDescent="0.25">
      <c r="B927" s="357"/>
      <c r="G927" s="357"/>
    </row>
    <row r="928" spans="2:7" ht="12.75" customHeight="1" x14ac:dyDescent="0.25">
      <c r="B928" s="357"/>
      <c r="G928" s="357"/>
    </row>
    <row r="929" spans="2:7" ht="12.75" customHeight="1" x14ac:dyDescent="0.25">
      <c r="B929" s="357"/>
      <c r="G929" s="357"/>
    </row>
    <row r="930" spans="2:7" ht="12.75" customHeight="1" x14ac:dyDescent="0.25">
      <c r="B930" s="357"/>
      <c r="G930" s="357"/>
    </row>
    <row r="931" spans="2:7" ht="12.75" customHeight="1" x14ac:dyDescent="0.25">
      <c r="B931" s="357"/>
      <c r="G931" s="357"/>
    </row>
    <row r="932" spans="2:7" ht="12.75" customHeight="1" x14ac:dyDescent="0.25">
      <c r="B932" s="357"/>
      <c r="G932" s="357"/>
    </row>
    <row r="933" spans="2:7" ht="12.75" customHeight="1" x14ac:dyDescent="0.25">
      <c r="B933" s="357"/>
      <c r="G933" s="357"/>
    </row>
    <row r="934" spans="2:7" ht="12.75" customHeight="1" x14ac:dyDescent="0.25">
      <c r="B934" s="357"/>
      <c r="G934" s="357"/>
    </row>
    <row r="935" spans="2:7" ht="12.75" customHeight="1" x14ac:dyDescent="0.25">
      <c r="B935" s="357"/>
      <c r="G935" s="357"/>
    </row>
    <row r="936" spans="2:7" ht="12.75" customHeight="1" x14ac:dyDescent="0.25">
      <c r="B936" s="357"/>
      <c r="G936" s="357"/>
    </row>
    <row r="937" spans="2:7" ht="12.75" customHeight="1" x14ac:dyDescent="0.25">
      <c r="B937" s="357"/>
      <c r="G937" s="357"/>
    </row>
    <row r="938" spans="2:7" ht="12.75" customHeight="1" x14ac:dyDescent="0.25">
      <c r="B938" s="357"/>
      <c r="G938" s="357"/>
    </row>
    <row r="939" spans="2:7" ht="12.75" customHeight="1" x14ac:dyDescent="0.25">
      <c r="B939" s="357"/>
      <c r="G939" s="357"/>
    </row>
    <row r="940" spans="2:7" ht="12.75" customHeight="1" x14ac:dyDescent="0.25">
      <c r="B940" s="357"/>
      <c r="G940" s="357"/>
    </row>
    <row r="941" spans="2:7" ht="12.75" customHeight="1" x14ac:dyDescent="0.25">
      <c r="B941" s="357"/>
      <c r="G941" s="357"/>
    </row>
    <row r="942" spans="2:7" ht="12.75" customHeight="1" x14ac:dyDescent="0.25">
      <c r="B942" s="357"/>
      <c r="G942" s="357"/>
    </row>
    <row r="943" spans="2:7" ht="12.75" customHeight="1" x14ac:dyDescent="0.25">
      <c r="B943" s="357"/>
      <c r="G943" s="357"/>
    </row>
    <row r="944" spans="2:7" ht="12.75" customHeight="1" x14ac:dyDescent="0.25">
      <c r="B944" s="357"/>
      <c r="G944" s="357"/>
    </row>
    <row r="945" spans="2:7" ht="12.75" customHeight="1" x14ac:dyDescent="0.25">
      <c r="B945" s="357"/>
      <c r="G945" s="357"/>
    </row>
    <row r="946" spans="2:7" ht="12.75" customHeight="1" x14ac:dyDescent="0.25">
      <c r="B946" s="357"/>
      <c r="G946" s="357"/>
    </row>
    <row r="947" spans="2:7" ht="12.75" customHeight="1" x14ac:dyDescent="0.25">
      <c r="B947" s="357"/>
      <c r="G947" s="357"/>
    </row>
    <row r="948" spans="2:7" ht="12.75" customHeight="1" x14ac:dyDescent="0.25">
      <c r="B948" s="357"/>
      <c r="G948" s="357"/>
    </row>
    <row r="949" spans="2:7" ht="12.75" customHeight="1" x14ac:dyDescent="0.25">
      <c r="B949" s="357"/>
      <c r="G949" s="357"/>
    </row>
    <row r="950" spans="2:7" ht="12.75" customHeight="1" x14ac:dyDescent="0.25">
      <c r="B950" s="357"/>
      <c r="G950" s="357"/>
    </row>
    <row r="951" spans="2:7" ht="12.75" customHeight="1" x14ac:dyDescent="0.25">
      <c r="B951" s="357"/>
      <c r="G951" s="357"/>
    </row>
    <row r="952" spans="2:7" ht="12.75" customHeight="1" x14ac:dyDescent="0.25">
      <c r="B952" s="357"/>
      <c r="G952" s="357"/>
    </row>
    <row r="953" spans="2:7" ht="12.75" customHeight="1" x14ac:dyDescent="0.25">
      <c r="B953" s="357"/>
      <c r="G953" s="357"/>
    </row>
    <row r="954" spans="2:7" ht="12.75" customHeight="1" x14ac:dyDescent="0.25">
      <c r="B954" s="357"/>
      <c r="G954" s="357"/>
    </row>
    <row r="955" spans="2:7" ht="12.75" customHeight="1" x14ac:dyDescent="0.25">
      <c r="B955" s="357"/>
      <c r="G955" s="357"/>
    </row>
    <row r="956" spans="2:7" ht="12.75" customHeight="1" x14ac:dyDescent="0.25">
      <c r="B956" s="357"/>
      <c r="G956" s="357"/>
    </row>
    <row r="957" spans="2:7" ht="12.75" customHeight="1" x14ac:dyDescent="0.25">
      <c r="B957" s="357"/>
      <c r="G957" s="357"/>
    </row>
    <row r="958" spans="2:7" ht="12.75" customHeight="1" x14ac:dyDescent="0.25">
      <c r="B958" s="357"/>
      <c r="G958" s="357"/>
    </row>
    <row r="959" spans="2:7" ht="12.75" customHeight="1" x14ac:dyDescent="0.25">
      <c r="B959" s="357"/>
      <c r="G959" s="357"/>
    </row>
    <row r="960" spans="2:7" ht="12.75" customHeight="1" x14ac:dyDescent="0.25">
      <c r="B960" s="357"/>
      <c r="G960" s="357"/>
    </row>
    <row r="961" spans="2:7" ht="12.75" customHeight="1" x14ac:dyDescent="0.25">
      <c r="B961" s="357"/>
      <c r="G961" s="357"/>
    </row>
    <row r="962" spans="2:7" ht="12.75" customHeight="1" x14ac:dyDescent="0.25">
      <c r="B962" s="357"/>
      <c r="G962" s="357"/>
    </row>
    <row r="963" spans="2:7" ht="12.75" customHeight="1" x14ac:dyDescent="0.25">
      <c r="B963" s="357"/>
      <c r="G963" s="357"/>
    </row>
    <row r="964" spans="2:7" ht="12.75" customHeight="1" x14ac:dyDescent="0.25">
      <c r="B964" s="357"/>
      <c r="G964" s="357"/>
    </row>
    <row r="965" spans="2:7" ht="12.75" customHeight="1" x14ac:dyDescent="0.25">
      <c r="B965" s="357"/>
      <c r="G965" s="357"/>
    </row>
    <row r="966" spans="2:7" ht="12.75" customHeight="1" x14ac:dyDescent="0.25">
      <c r="B966" s="357"/>
      <c r="G966" s="357"/>
    </row>
    <row r="967" spans="2:7" ht="12.75" customHeight="1" x14ac:dyDescent="0.25">
      <c r="B967" s="357"/>
      <c r="G967" s="357"/>
    </row>
    <row r="968" spans="2:7" ht="12.75" customHeight="1" x14ac:dyDescent="0.25">
      <c r="B968" s="357"/>
      <c r="G968" s="357"/>
    </row>
    <row r="969" spans="2:7" ht="12.75" customHeight="1" x14ac:dyDescent="0.25">
      <c r="B969" s="357"/>
      <c r="G969" s="357"/>
    </row>
    <row r="970" spans="2:7" ht="12.75" customHeight="1" x14ac:dyDescent="0.25">
      <c r="B970" s="357"/>
      <c r="G970" s="357"/>
    </row>
    <row r="971" spans="2:7" ht="12.75" customHeight="1" x14ac:dyDescent="0.25">
      <c r="B971" s="357"/>
      <c r="G971" s="357"/>
    </row>
    <row r="972" spans="2:7" ht="12.75" customHeight="1" x14ac:dyDescent="0.25">
      <c r="B972" s="357"/>
      <c r="G972" s="357"/>
    </row>
    <row r="973" spans="2:7" ht="12.75" customHeight="1" x14ac:dyDescent="0.25">
      <c r="B973" s="357"/>
      <c r="G973" s="357"/>
    </row>
    <row r="974" spans="2:7" ht="12.75" customHeight="1" x14ac:dyDescent="0.25">
      <c r="B974" s="357"/>
      <c r="G974" s="357"/>
    </row>
    <row r="975" spans="2:7" ht="12.75" customHeight="1" x14ac:dyDescent="0.25">
      <c r="B975" s="357"/>
      <c r="G975" s="357"/>
    </row>
    <row r="976" spans="2:7" ht="12.75" customHeight="1" x14ac:dyDescent="0.25">
      <c r="B976" s="357"/>
      <c r="G976" s="357"/>
    </row>
    <row r="977" spans="2:7" ht="12.75" customHeight="1" x14ac:dyDescent="0.25">
      <c r="B977" s="357"/>
      <c r="G977" s="357"/>
    </row>
    <row r="978" spans="2:7" ht="12.75" customHeight="1" x14ac:dyDescent="0.25">
      <c r="B978" s="357"/>
      <c r="G978" s="357"/>
    </row>
    <row r="979" spans="2:7" ht="12.75" customHeight="1" x14ac:dyDescent="0.25">
      <c r="B979" s="357"/>
      <c r="G979" s="357"/>
    </row>
    <row r="980" spans="2:7" ht="12.75" customHeight="1" x14ac:dyDescent="0.25">
      <c r="B980" s="357"/>
      <c r="G980" s="357"/>
    </row>
    <row r="981" spans="2:7" ht="12.75" customHeight="1" x14ac:dyDescent="0.25">
      <c r="B981" s="357"/>
      <c r="G981" s="357"/>
    </row>
    <row r="982" spans="2:7" ht="12.75" customHeight="1" x14ac:dyDescent="0.25">
      <c r="B982" s="357"/>
      <c r="G982" s="357"/>
    </row>
    <row r="983" spans="2:7" ht="12.75" customHeight="1" x14ac:dyDescent="0.25">
      <c r="B983" s="357"/>
      <c r="G983" s="357"/>
    </row>
    <row r="984" spans="2:7" ht="12.75" customHeight="1" x14ac:dyDescent="0.25">
      <c r="B984" s="357"/>
      <c r="G984" s="357"/>
    </row>
    <row r="985" spans="2:7" ht="12.75" customHeight="1" x14ac:dyDescent="0.25">
      <c r="B985" s="357"/>
      <c r="G985" s="357"/>
    </row>
    <row r="986" spans="2:7" ht="12.75" customHeight="1" x14ac:dyDescent="0.25">
      <c r="B986" s="357"/>
      <c r="G986" s="357"/>
    </row>
    <row r="987" spans="2:7" ht="12.75" customHeight="1" x14ac:dyDescent="0.25">
      <c r="B987" s="357"/>
      <c r="G987" s="357"/>
    </row>
    <row r="988" spans="2:7" ht="12.75" customHeight="1" x14ac:dyDescent="0.25">
      <c r="B988" s="357"/>
      <c r="G988" s="357"/>
    </row>
    <row r="989" spans="2:7" ht="12.75" customHeight="1" x14ac:dyDescent="0.25">
      <c r="B989" s="357"/>
      <c r="G989" s="357"/>
    </row>
    <row r="990" spans="2:7" ht="12.75" customHeight="1" x14ac:dyDescent="0.25">
      <c r="B990" s="357"/>
      <c r="G990" s="357"/>
    </row>
    <row r="991" spans="2:7" ht="12.75" customHeight="1" x14ac:dyDescent="0.25">
      <c r="B991" s="357"/>
      <c r="G991" s="357"/>
    </row>
    <row r="992" spans="2:7" ht="12.75" customHeight="1" x14ac:dyDescent="0.25">
      <c r="B992" s="357"/>
      <c r="G992" s="357"/>
    </row>
    <row r="993" spans="2:7" ht="12.75" customHeight="1" x14ac:dyDescent="0.25">
      <c r="B993" s="357"/>
      <c r="G993" s="357"/>
    </row>
    <row r="994" spans="2:7" ht="12.75" customHeight="1" x14ac:dyDescent="0.25">
      <c r="B994" s="357"/>
      <c r="G994" s="357"/>
    </row>
    <row r="995" spans="2:7" ht="12.75" customHeight="1" x14ac:dyDescent="0.25">
      <c r="B995" s="357"/>
      <c r="G995" s="357"/>
    </row>
    <row r="996" spans="2:7" ht="12.75" customHeight="1" x14ac:dyDescent="0.25">
      <c r="B996" s="357"/>
      <c r="G996" s="357"/>
    </row>
  </sheetData>
  <autoFilter ref="A2:M37" xr:uid="{00000000-0009-0000-0000-00000E000000}">
    <sortState xmlns:xlrd2="http://schemas.microsoft.com/office/spreadsheetml/2017/richdata2" ref="A3:M37">
      <sortCondition sortBy="fontColor" ref="F2:F37" dxfId="1"/>
    </sortState>
  </autoFilter>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1198"/>
  <sheetViews>
    <sheetView topLeftCell="D1126" zoomScale="70" zoomScaleNormal="70" zoomScaleSheetLayoutView="100" workbookViewId="0">
      <selection activeCell="S1151" sqref="S1151"/>
    </sheetView>
  </sheetViews>
  <sheetFormatPr defaultColWidth="14.44140625" defaultRowHeight="15" customHeight="1" x14ac:dyDescent="0.25"/>
  <cols>
    <col min="1" max="1" width="11.44140625" style="323" customWidth="1"/>
    <col min="2" max="2" width="21.109375" style="323" customWidth="1"/>
    <col min="3" max="3" width="42.88671875" style="323" customWidth="1"/>
    <col min="4" max="5" width="21" style="323" customWidth="1"/>
    <col min="6" max="6" width="20.88671875" style="323" customWidth="1"/>
    <col min="7" max="7" width="46.5546875" style="323" bestFit="1" customWidth="1"/>
    <col min="8" max="8" width="49.44140625" style="323" bestFit="1" customWidth="1"/>
    <col min="9" max="9" width="41.44140625" style="323" customWidth="1"/>
    <col min="10" max="10" width="22.109375" style="323" customWidth="1"/>
    <col min="11" max="11" width="22.88671875" style="323" customWidth="1"/>
    <col min="12" max="12" width="40.44140625" style="323" customWidth="1"/>
    <col min="13" max="13" width="14.44140625" style="323" customWidth="1"/>
    <col min="14" max="14" width="14.44140625" style="358" customWidth="1"/>
    <col min="15" max="16" width="14.44140625" style="323" customWidth="1"/>
    <col min="17" max="17" width="14.44140625" style="358" customWidth="1"/>
    <col min="18" max="19" width="14.44140625" style="323" customWidth="1"/>
    <col min="20" max="20" width="25.44140625" style="323" customWidth="1"/>
    <col min="21" max="21" width="255.5546875" style="323" bestFit="1" customWidth="1"/>
    <col min="22" max="16384" width="14.44140625" style="323"/>
  </cols>
  <sheetData>
    <row r="1" spans="1:21" ht="15" customHeight="1" x14ac:dyDescent="0.25">
      <c r="A1" s="331" t="s">
        <v>1972</v>
      </c>
      <c r="C1" s="332"/>
      <c r="D1" s="332"/>
      <c r="E1" s="332"/>
      <c r="N1" s="323"/>
      <c r="Q1" s="323"/>
    </row>
    <row r="2" spans="1:21" ht="52.8" x14ac:dyDescent="0.25">
      <c r="A2" s="333" t="s">
        <v>91</v>
      </c>
      <c r="B2" s="334" t="s">
        <v>1867</v>
      </c>
      <c r="C2" s="333" t="s">
        <v>1919</v>
      </c>
      <c r="D2" s="333" t="s">
        <v>332</v>
      </c>
      <c r="E2" s="333" t="s">
        <v>362</v>
      </c>
      <c r="F2" s="333" t="s">
        <v>1973</v>
      </c>
      <c r="G2" s="333" t="s">
        <v>622</v>
      </c>
      <c r="H2" s="333" t="s">
        <v>1974</v>
      </c>
      <c r="I2" s="333" t="s">
        <v>369</v>
      </c>
      <c r="J2" s="374" t="s">
        <v>1871</v>
      </c>
      <c r="K2" s="374" t="s">
        <v>1872</v>
      </c>
      <c r="L2" s="333" t="s">
        <v>863</v>
      </c>
      <c r="M2" s="333" t="s">
        <v>1873</v>
      </c>
      <c r="N2" s="373" t="s">
        <v>1975</v>
      </c>
      <c r="O2" s="372" t="s">
        <v>1976</v>
      </c>
      <c r="P2" s="370" t="s">
        <v>1977</v>
      </c>
      <c r="Q2" s="371" t="s">
        <v>1876</v>
      </c>
      <c r="R2" s="370" t="s">
        <v>1877</v>
      </c>
      <c r="S2" s="370" t="s">
        <v>1878</v>
      </c>
      <c r="T2" s="369" t="s">
        <v>1978</v>
      </c>
      <c r="U2" s="368" t="s">
        <v>865</v>
      </c>
    </row>
    <row r="3" spans="1:21" s="359" customFormat="1" ht="15.75" customHeight="1" x14ac:dyDescent="0.25">
      <c r="A3" s="365" t="s">
        <v>144</v>
      </c>
      <c r="B3" s="365" t="s">
        <v>875</v>
      </c>
      <c r="C3" s="365" t="s">
        <v>666</v>
      </c>
      <c r="D3" s="365" t="s">
        <v>338</v>
      </c>
      <c r="E3" s="365" t="s">
        <v>184</v>
      </c>
      <c r="F3" s="365" t="s">
        <v>531</v>
      </c>
      <c r="G3" s="365" t="s">
        <v>1958</v>
      </c>
      <c r="H3" s="365" t="s">
        <v>530</v>
      </c>
      <c r="I3" s="365" t="s">
        <v>1979</v>
      </c>
      <c r="J3" s="365" t="s">
        <v>425</v>
      </c>
      <c r="K3" s="366">
        <v>1</v>
      </c>
      <c r="L3" s="365" t="s">
        <v>1980</v>
      </c>
      <c r="M3" s="360">
        <v>2021</v>
      </c>
      <c r="N3" s="362">
        <f>INDEX('[1]Table 5.1 Fleet population'!$L$4:$L$41,MATCH(G3,'[1]Table 5.1 Fleet population'!$H$4:$H$41,0),1)</f>
        <v>1</v>
      </c>
      <c r="O3" s="364">
        <v>1</v>
      </c>
      <c r="P3" s="363">
        <f t="shared" ref="P3:P66" si="0">ROUNDUP(N3*O3,0)</f>
        <v>1</v>
      </c>
      <c r="Q3" s="362">
        <v>0</v>
      </c>
      <c r="R3" s="350">
        <f t="shared" ref="R3:R66" si="1">Q3/P3</f>
        <v>0</v>
      </c>
      <c r="S3" s="350">
        <f t="shared" ref="S3:S66" si="2">Q3/N3</f>
        <v>0</v>
      </c>
      <c r="T3" s="361">
        <f t="shared" ref="T3:T66" si="3">O3/K3</f>
        <v>1</v>
      </c>
      <c r="U3" s="360" t="s">
        <v>1981</v>
      </c>
    </row>
    <row r="4" spans="1:21" s="359" customFormat="1" ht="15.75" customHeight="1" x14ac:dyDescent="0.25">
      <c r="A4" s="365" t="s">
        <v>144</v>
      </c>
      <c r="B4" s="365" t="s">
        <v>875</v>
      </c>
      <c r="C4" s="365" t="s">
        <v>666</v>
      </c>
      <c r="D4" s="365" t="s">
        <v>338</v>
      </c>
      <c r="E4" s="365" t="s">
        <v>184</v>
      </c>
      <c r="F4" s="365" t="s">
        <v>531</v>
      </c>
      <c r="G4" s="365" t="s">
        <v>1958</v>
      </c>
      <c r="H4" s="365" t="s">
        <v>534</v>
      </c>
      <c r="I4" s="365" t="s">
        <v>1982</v>
      </c>
      <c r="J4" s="365" t="s">
        <v>425</v>
      </c>
      <c r="K4" s="366">
        <v>1</v>
      </c>
      <c r="L4" s="365" t="s">
        <v>1980</v>
      </c>
      <c r="M4" s="360">
        <v>2021</v>
      </c>
      <c r="N4" s="362">
        <f>INDEX('[1]Table 5.1 Fleet population'!$L$4:$L$41,MATCH(G4,'[1]Table 5.1 Fleet population'!$H$4:$H$41,0),1)</f>
        <v>1</v>
      </c>
      <c r="O4" s="364">
        <v>1</v>
      </c>
      <c r="P4" s="363">
        <f t="shared" si="0"/>
        <v>1</v>
      </c>
      <c r="Q4" s="362">
        <v>0</v>
      </c>
      <c r="R4" s="350">
        <f t="shared" si="1"/>
        <v>0</v>
      </c>
      <c r="S4" s="350">
        <f t="shared" si="2"/>
        <v>0</v>
      </c>
      <c r="T4" s="361">
        <f t="shared" si="3"/>
        <v>1</v>
      </c>
      <c r="U4" s="360" t="s">
        <v>1981</v>
      </c>
    </row>
    <row r="5" spans="1:21" s="359" customFormat="1" ht="15.75" customHeight="1" x14ac:dyDescent="0.25">
      <c r="A5" s="365" t="s">
        <v>144</v>
      </c>
      <c r="B5" s="365" t="s">
        <v>875</v>
      </c>
      <c r="C5" s="365" t="s">
        <v>666</v>
      </c>
      <c r="D5" s="365" t="s">
        <v>338</v>
      </c>
      <c r="E5" s="365" t="s">
        <v>184</v>
      </c>
      <c r="F5" s="365" t="s">
        <v>531</v>
      </c>
      <c r="G5" s="365" t="s">
        <v>1958</v>
      </c>
      <c r="H5" s="365" t="s">
        <v>535</v>
      </c>
      <c r="I5" s="365" t="s">
        <v>1979</v>
      </c>
      <c r="J5" s="365" t="s">
        <v>425</v>
      </c>
      <c r="K5" s="366">
        <v>1</v>
      </c>
      <c r="L5" s="365" t="s">
        <v>1980</v>
      </c>
      <c r="M5" s="360">
        <v>2021</v>
      </c>
      <c r="N5" s="362">
        <f>INDEX('[1]Table 5.1 Fleet population'!$L$4:$L$41,MATCH(G5,'[1]Table 5.1 Fleet population'!$H$4:$H$41,0),1)</f>
        <v>1</v>
      </c>
      <c r="O5" s="364">
        <v>1</v>
      </c>
      <c r="P5" s="363">
        <f t="shared" si="0"/>
        <v>1</v>
      </c>
      <c r="Q5" s="362">
        <v>0</v>
      </c>
      <c r="R5" s="350">
        <f t="shared" si="1"/>
        <v>0</v>
      </c>
      <c r="S5" s="350">
        <f t="shared" si="2"/>
        <v>0</v>
      </c>
      <c r="T5" s="361">
        <f t="shared" si="3"/>
        <v>1</v>
      </c>
      <c r="U5" s="360" t="s">
        <v>1981</v>
      </c>
    </row>
    <row r="6" spans="1:21" s="359" customFormat="1" ht="15.75" customHeight="1" x14ac:dyDescent="0.25">
      <c r="A6" s="365" t="s">
        <v>144</v>
      </c>
      <c r="B6" s="365" t="s">
        <v>875</v>
      </c>
      <c r="C6" s="365" t="s">
        <v>666</v>
      </c>
      <c r="D6" s="365" t="s">
        <v>338</v>
      </c>
      <c r="E6" s="365" t="s">
        <v>184</v>
      </c>
      <c r="F6" s="365" t="s">
        <v>531</v>
      </c>
      <c r="G6" s="365" t="s">
        <v>1958</v>
      </c>
      <c r="H6" s="365" t="s">
        <v>536</v>
      </c>
      <c r="I6" s="365" t="s">
        <v>1979</v>
      </c>
      <c r="J6" s="365" t="s">
        <v>425</v>
      </c>
      <c r="K6" s="366">
        <v>1</v>
      </c>
      <c r="L6" s="365" t="s">
        <v>1980</v>
      </c>
      <c r="M6" s="360">
        <v>2021</v>
      </c>
      <c r="N6" s="362">
        <f>INDEX('[1]Table 5.1 Fleet population'!$L$4:$L$41,MATCH(G6,'[1]Table 5.1 Fleet population'!$H$4:$H$41,0),1)</f>
        <v>1</v>
      </c>
      <c r="O6" s="364">
        <v>1</v>
      </c>
      <c r="P6" s="363">
        <f t="shared" si="0"/>
        <v>1</v>
      </c>
      <c r="Q6" s="362">
        <v>0</v>
      </c>
      <c r="R6" s="350">
        <f t="shared" si="1"/>
        <v>0</v>
      </c>
      <c r="S6" s="350">
        <f t="shared" si="2"/>
        <v>0</v>
      </c>
      <c r="T6" s="361">
        <f t="shared" si="3"/>
        <v>1</v>
      </c>
      <c r="U6" s="360" t="s">
        <v>1981</v>
      </c>
    </row>
    <row r="7" spans="1:21" s="359" customFormat="1" ht="15.75" customHeight="1" x14ac:dyDescent="0.25">
      <c r="A7" s="365" t="s">
        <v>144</v>
      </c>
      <c r="B7" s="365" t="s">
        <v>875</v>
      </c>
      <c r="C7" s="365" t="s">
        <v>666</v>
      </c>
      <c r="D7" s="365" t="s">
        <v>338</v>
      </c>
      <c r="E7" s="365" t="s">
        <v>184</v>
      </c>
      <c r="F7" s="365" t="s">
        <v>531</v>
      </c>
      <c r="G7" s="365" t="s">
        <v>1958</v>
      </c>
      <c r="H7" s="365" t="s">
        <v>537</v>
      </c>
      <c r="I7" s="365" t="s">
        <v>1979</v>
      </c>
      <c r="J7" s="365" t="s">
        <v>425</v>
      </c>
      <c r="K7" s="366">
        <v>1</v>
      </c>
      <c r="L7" s="365" t="s">
        <v>1980</v>
      </c>
      <c r="M7" s="360">
        <v>2021</v>
      </c>
      <c r="N7" s="362">
        <f>INDEX('[1]Table 5.1 Fleet population'!$L$4:$L$41,MATCH(G7,'[1]Table 5.1 Fleet population'!$H$4:$H$41,0),1)</f>
        <v>1</v>
      </c>
      <c r="O7" s="364">
        <v>1</v>
      </c>
      <c r="P7" s="363">
        <f t="shared" si="0"/>
        <v>1</v>
      </c>
      <c r="Q7" s="362">
        <v>0</v>
      </c>
      <c r="R7" s="350">
        <f t="shared" si="1"/>
        <v>0</v>
      </c>
      <c r="S7" s="350">
        <f t="shared" si="2"/>
        <v>0</v>
      </c>
      <c r="T7" s="361">
        <f t="shared" si="3"/>
        <v>1</v>
      </c>
      <c r="U7" s="360" t="s">
        <v>1981</v>
      </c>
    </row>
    <row r="8" spans="1:21" s="359" customFormat="1" ht="15.75" customHeight="1" x14ac:dyDescent="0.25">
      <c r="A8" s="365" t="s">
        <v>144</v>
      </c>
      <c r="B8" s="365" t="s">
        <v>875</v>
      </c>
      <c r="C8" s="365" t="s">
        <v>666</v>
      </c>
      <c r="D8" s="365" t="s">
        <v>338</v>
      </c>
      <c r="E8" s="365" t="s">
        <v>184</v>
      </c>
      <c r="F8" s="365" t="s">
        <v>531</v>
      </c>
      <c r="G8" s="365" t="s">
        <v>1962</v>
      </c>
      <c r="H8" s="365" t="s">
        <v>537</v>
      </c>
      <c r="I8" s="365" t="s">
        <v>1979</v>
      </c>
      <c r="J8" s="365" t="s">
        <v>425</v>
      </c>
      <c r="K8" s="366">
        <v>1</v>
      </c>
      <c r="L8" s="365" t="s">
        <v>1980</v>
      </c>
      <c r="M8" s="360">
        <v>2021</v>
      </c>
      <c r="N8" s="362">
        <f>INDEX('[1]Table 5.1 Fleet population'!$L$4:$L$41,MATCH(G8,'[1]Table 5.1 Fleet population'!$H$4:$H$41,0),1)</f>
        <v>1</v>
      </c>
      <c r="O8" s="364">
        <v>1</v>
      </c>
      <c r="P8" s="363">
        <f t="shared" si="0"/>
        <v>1</v>
      </c>
      <c r="Q8" s="362">
        <v>0</v>
      </c>
      <c r="R8" s="350">
        <f t="shared" si="1"/>
        <v>0</v>
      </c>
      <c r="S8" s="350">
        <f t="shared" si="2"/>
        <v>0</v>
      </c>
      <c r="T8" s="361">
        <f t="shared" si="3"/>
        <v>1</v>
      </c>
      <c r="U8" s="360" t="s">
        <v>1981</v>
      </c>
    </row>
    <row r="9" spans="1:21" s="359" customFormat="1" ht="15.75" customHeight="1" x14ac:dyDescent="0.25">
      <c r="A9" s="365" t="s">
        <v>144</v>
      </c>
      <c r="B9" s="365" t="s">
        <v>875</v>
      </c>
      <c r="C9" s="365" t="s">
        <v>666</v>
      </c>
      <c r="D9" s="365" t="s">
        <v>338</v>
      </c>
      <c r="E9" s="365" t="s">
        <v>184</v>
      </c>
      <c r="F9" s="365" t="s">
        <v>531</v>
      </c>
      <c r="G9" s="365" t="s">
        <v>1958</v>
      </c>
      <c r="H9" s="365" t="s">
        <v>539</v>
      </c>
      <c r="I9" s="365" t="s">
        <v>1979</v>
      </c>
      <c r="J9" s="365" t="s">
        <v>425</v>
      </c>
      <c r="K9" s="366">
        <v>1</v>
      </c>
      <c r="L9" s="365" t="s">
        <v>1980</v>
      </c>
      <c r="M9" s="360">
        <v>2021</v>
      </c>
      <c r="N9" s="362">
        <f>INDEX('[1]Table 5.1 Fleet population'!$L$4:$L$41,MATCH(G9,'[1]Table 5.1 Fleet population'!$H$4:$H$41,0),1)</f>
        <v>1</v>
      </c>
      <c r="O9" s="364">
        <v>1</v>
      </c>
      <c r="P9" s="363">
        <f t="shared" si="0"/>
        <v>1</v>
      </c>
      <c r="Q9" s="362">
        <v>0</v>
      </c>
      <c r="R9" s="350">
        <f t="shared" si="1"/>
        <v>0</v>
      </c>
      <c r="S9" s="350">
        <f t="shared" si="2"/>
        <v>0</v>
      </c>
      <c r="T9" s="361">
        <f t="shared" si="3"/>
        <v>1</v>
      </c>
      <c r="U9" s="360" t="s">
        <v>1983</v>
      </c>
    </row>
    <row r="10" spans="1:21" s="359" customFormat="1" ht="15.75" customHeight="1" x14ac:dyDescent="0.25">
      <c r="A10" s="365" t="s">
        <v>144</v>
      </c>
      <c r="B10" s="365" t="s">
        <v>875</v>
      </c>
      <c r="C10" s="365" t="s">
        <v>666</v>
      </c>
      <c r="D10" s="365" t="s">
        <v>338</v>
      </c>
      <c r="E10" s="365" t="s">
        <v>184</v>
      </c>
      <c r="F10" s="365" t="s">
        <v>531</v>
      </c>
      <c r="G10" s="365" t="s">
        <v>1962</v>
      </c>
      <c r="H10" s="365" t="s">
        <v>539</v>
      </c>
      <c r="I10" s="365" t="s">
        <v>1979</v>
      </c>
      <c r="J10" s="365" t="s">
        <v>425</v>
      </c>
      <c r="K10" s="366">
        <v>1</v>
      </c>
      <c r="L10" s="365" t="s">
        <v>1980</v>
      </c>
      <c r="M10" s="360">
        <v>2021</v>
      </c>
      <c r="N10" s="362">
        <f>INDEX('[1]Table 5.1 Fleet population'!$L$4:$L$41,MATCH(G10,'[1]Table 5.1 Fleet population'!$H$4:$H$41,0),1)</f>
        <v>1</v>
      </c>
      <c r="O10" s="364">
        <v>1</v>
      </c>
      <c r="P10" s="363">
        <f t="shared" si="0"/>
        <v>1</v>
      </c>
      <c r="Q10" s="362">
        <v>0</v>
      </c>
      <c r="R10" s="350">
        <f t="shared" si="1"/>
        <v>0</v>
      </c>
      <c r="S10" s="350">
        <f t="shared" si="2"/>
        <v>0</v>
      </c>
      <c r="T10" s="361">
        <f t="shared" si="3"/>
        <v>1</v>
      </c>
      <c r="U10" s="360" t="s">
        <v>1983</v>
      </c>
    </row>
    <row r="11" spans="1:21" s="359" customFormat="1" ht="15.75" customHeight="1" x14ac:dyDescent="0.25">
      <c r="A11" s="365" t="s">
        <v>144</v>
      </c>
      <c r="B11" s="365" t="s">
        <v>875</v>
      </c>
      <c r="C11" s="365" t="s">
        <v>666</v>
      </c>
      <c r="D11" s="365" t="s">
        <v>338</v>
      </c>
      <c r="E11" s="365" t="s">
        <v>184</v>
      </c>
      <c r="F11" s="365" t="s">
        <v>531</v>
      </c>
      <c r="G11" s="365" t="s">
        <v>1949</v>
      </c>
      <c r="H11" s="365" t="s">
        <v>540</v>
      </c>
      <c r="I11" s="365" t="s">
        <v>1979</v>
      </c>
      <c r="J11" s="365" t="s">
        <v>425</v>
      </c>
      <c r="K11" s="366">
        <v>1</v>
      </c>
      <c r="L11" s="365" t="s">
        <v>1980</v>
      </c>
      <c r="M11" s="360">
        <v>2021</v>
      </c>
      <c r="N11" s="362">
        <f>INDEX('[1]Table 5.1 Fleet population'!$L$4:$L$41,MATCH(G11,'[1]Table 5.1 Fleet population'!$H$4:$H$41,0),1)</f>
        <v>7</v>
      </c>
      <c r="O11" s="364">
        <v>1</v>
      </c>
      <c r="P11" s="363">
        <f t="shared" si="0"/>
        <v>7</v>
      </c>
      <c r="Q11" s="362">
        <v>0</v>
      </c>
      <c r="R11" s="350">
        <f t="shared" si="1"/>
        <v>0</v>
      </c>
      <c r="S11" s="350">
        <f t="shared" si="2"/>
        <v>0</v>
      </c>
      <c r="T11" s="361">
        <f t="shared" si="3"/>
        <v>1</v>
      </c>
      <c r="U11" s="360" t="s">
        <v>1981</v>
      </c>
    </row>
    <row r="12" spans="1:21" s="359" customFormat="1" ht="15.75" customHeight="1" x14ac:dyDescent="0.25">
      <c r="A12" s="365" t="s">
        <v>144</v>
      </c>
      <c r="B12" s="365" t="s">
        <v>875</v>
      </c>
      <c r="C12" s="365" t="s">
        <v>666</v>
      </c>
      <c r="D12" s="365" t="s">
        <v>338</v>
      </c>
      <c r="E12" s="365" t="s">
        <v>184</v>
      </c>
      <c r="F12" s="365" t="s">
        <v>531</v>
      </c>
      <c r="G12" s="365" t="s">
        <v>1951</v>
      </c>
      <c r="H12" s="365" t="s">
        <v>540</v>
      </c>
      <c r="I12" s="365" t="s">
        <v>1979</v>
      </c>
      <c r="J12" s="365" t="s">
        <v>425</v>
      </c>
      <c r="K12" s="366">
        <v>1</v>
      </c>
      <c r="L12" s="365" t="s">
        <v>1980</v>
      </c>
      <c r="M12" s="360">
        <v>2021</v>
      </c>
      <c r="N12" s="362">
        <f>INDEX('[1]Table 5.1 Fleet population'!$L$4:$L$41,MATCH(G12,'[1]Table 5.1 Fleet population'!$H$4:$H$41,0),1)</f>
        <v>1</v>
      </c>
      <c r="O12" s="364">
        <v>1</v>
      </c>
      <c r="P12" s="363">
        <f t="shared" si="0"/>
        <v>1</v>
      </c>
      <c r="Q12" s="362">
        <v>0</v>
      </c>
      <c r="R12" s="350">
        <f t="shared" si="1"/>
        <v>0</v>
      </c>
      <c r="S12" s="350">
        <f t="shared" si="2"/>
        <v>0</v>
      </c>
      <c r="T12" s="361">
        <f t="shared" si="3"/>
        <v>1</v>
      </c>
      <c r="U12" s="360" t="s">
        <v>1981</v>
      </c>
    </row>
    <row r="13" spans="1:21" s="359" customFormat="1" ht="15.75" customHeight="1" x14ac:dyDescent="0.25">
      <c r="A13" s="365" t="s">
        <v>144</v>
      </c>
      <c r="B13" s="365" t="s">
        <v>875</v>
      </c>
      <c r="C13" s="365" t="s">
        <v>666</v>
      </c>
      <c r="D13" s="365" t="s">
        <v>338</v>
      </c>
      <c r="E13" s="365" t="s">
        <v>184</v>
      </c>
      <c r="F13" s="365" t="s">
        <v>531</v>
      </c>
      <c r="G13" s="365" t="s">
        <v>1958</v>
      </c>
      <c r="H13" s="365" t="s">
        <v>540</v>
      </c>
      <c r="I13" s="365" t="s">
        <v>1979</v>
      </c>
      <c r="J13" s="365" t="s">
        <v>425</v>
      </c>
      <c r="K13" s="366">
        <v>1</v>
      </c>
      <c r="L13" s="365" t="s">
        <v>1980</v>
      </c>
      <c r="M13" s="360">
        <v>2021</v>
      </c>
      <c r="N13" s="362">
        <f>INDEX('[1]Table 5.1 Fleet population'!$L$4:$L$41,MATCH(G13,'[1]Table 5.1 Fleet population'!$H$4:$H$41,0),1)</f>
        <v>1</v>
      </c>
      <c r="O13" s="364">
        <v>1</v>
      </c>
      <c r="P13" s="363">
        <f t="shared" si="0"/>
        <v>1</v>
      </c>
      <c r="Q13" s="362">
        <v>0</v>
      </c>
      <c r="R13" s="350">
        <f t="shared" si="1"/>
        <v>0</v>
      </c>
      <c r="S13" s="350">
        <f t="shared" si="2"/>
        <v>0</v>
      </c>
      <c r="T13" s="361">
        <f t="shared" si="3"/>
        <v>1</v>
      </c>
      <c r="U13" s="360" t="s">
        <v>1981</v>
      </c>
    </row>
    <row r="14" spans="1:21" s="359" customFormat="1" ht="15.75" customHeight="1" x14ac:dyDescent="0.25">
      <c r="A14" s="365" t="s">
        <v>144</v>
      </c>
      <c r="B14" s="365" t="s">
        <v>875</v>
      </c>
      <c r="C14" s="365" t="s">
        <v>666</v>
      </c>
      <c r="D14" s="365" t="s">
        <v>338</v>
      </c>
      <c r="E14" s="365" t="s">
        <v>184</v>
      </c>
      <c r="F14" s="365" t="s">
        <v>531</v>
      </c>
      <c r="G14" s="365" t="s">
        <v>1962</v>
      </c>
      <c r="H14" s="365" t="s">
        <v>540</v>
      </c>
      <c r="I14" s="365" t="s">
        <v>1979</v>
      </c>
      <c r="J14" s="365" t="s">
        <v>425</v>
      </c>
      <c r="K14" s="366">
        <v>1</v>
      </c>
      <c r="L14" s="365" t="s">
        <v>1980</v>
      </c>
      <c r="M14" s="360">
        <v>2021</v>
      </c>
      <c r="N14" s="362">
        <f>INDEX('[1]Table 5.1 Fleet population'!$L$4:$L$41,MATCH(G14,'[1]Table 5.1 Fleet population'!$H$4:$H$41,0),1)</f>
        <v>1</v>
      </c>
      <c r="O14" s="364">
        <v>1</v>
      </c>
      <c r="P14" s="363">
        <f t="shared" si="0"/>
        <v>1</v>
      </c>
      <c r="Q14" s="362">
        <v>0</v>
      </c>
      <c r="R14" s="350">
        <f t="shared" si="1"/>
        <v>0</v>
      </c>
      <c r="S14" s="350">
        <f t="shared" si="2"/>
        <v>0</v>
      </c>
      <c r="T14" s="361">
        <f t="shared" si="3"/>
        <v>1</v>
      </c>
      <c r="U14" s="360" t="s">
        <v>1981</v>
      </c>
    </row>
    <row r="15" spans="1:21" s="359" customFormat="1" ht="15.75" customHeight="1" x14ac:dyDescent="0.25">
      <c r="A15" s="365" t="s">
        <v>144</v>
      </c>
      <c r="B15" s="365" t="s">
        <v>875</v>
      </c>
      <c r="C15" s="365" t="s">
        <v>666</v>
      </c>
      <c r="D15" s="365" t="s">
        <v>338</v>
      </c>
      <c r="E15" s="365" t="s">
        <v>184</v>
      </c>
      <c r="F15" s="365" t="s">
        <v>531</v>
      </c>
      <c r="G15" s="365" t="s">
        <v>1932</v>
      </c>
      <c r="H15" s="365" t="s">
        <v>541</v>
      </c>
      <c r="I15" s="365" t="s">
        <v>1979</v>
      </c>
      <c r="J15" s="365" t="s">
        <v>425</v>
      </c>
      <c r="K15" s="366">
        <v>1</v>
      </c>
      <c r="L15" s="365"/>
      <c r="M15" s="360">
        <v>2021</v>
      </c>
      <c r="N15" s="362">
        <f>INDEX('[1]Table 5.1 Fleet population'!$L$4:$L$41,MATCH(G15,'[1]Table 5.1 Fleet population'!$H$4:$H$41,0),1)</f>
        <v>14</v>
      </c>
      <c r="O15" s="364">
        <v>1</v>
      </c>
      <c r="P15" s="363">
        <f t="shared" si="0"/>
        <v>14</v>
      </c>
      <c r="Q15" s="362">
        <v>0</v>
      </c>
      <c r="R15" s="350">
        <f t="shared" si="1"/>
        <v>0</v>
      </c>
      <c r="S15" s="350">
        <f t="shared" si="2"/>
        <v>0</v>
      </c>
      <c r="T15" s="361">
        <f t="shared" si="3"/>
        <v>1</v>
      </c>
      <c r="U15" s="360" t="s">
        <v>1984</v>
      </c>
    </row>
    <row r="16" spans="1:21" s="359" customFormat="1" ht="15.75" customHeight="1" x14ac:dyDescent="0.25">
      <c r="A16" s="365" t="s">
        <v>144</v>
      </c>
      <c r="B16" s="365" t="s">
        <v>875</v>
      </c>
      <c r="C16" s="365" t="s">
        <v>666</v>
      </c>
      <c r="D16" s="365" t="s">
        <v>338</v>
      </c>
      <c r="E16" s="365" t="s">
        <v>184</v>
      </c>
      <c r="F16" s="365" t="s">
        <v>531</v>
      </c>
      <c r="G16" s="365" t="s">
        <v>1926</v>
      </c>
      <c r="H16" s="365" t="s">
        <v>541</v>
      </c>
      <c r="I16" s="365" t="s">
        <v>1979</v>
      </c>
      <c r="J16" s="365" t="s">
        <v>425</v>
      </c>
      <c r="K16" s="366">
        <v>1</v>
      </c>
      <c r="L16" s="365"/>
      <c r="M16" s="360">
        <v>2021</v>
      </c>
      <c r="N16" s="362">
        <f>INDEX('[1]Table 5.1 Fleet population'!$L$4:$L$41,MATCH(G16,'[1]Table 5.1 Fleet population'!$H$4:$H$41,0),1)</f>
        <v>22</v>
      </c>
      <c r="O16" s="364">
        <v>1</v>
      </c>
      <c r="P16" s="363">
        <f t="shared" si="0"/>
        <v>22</v>
      </c>
      <c r="Q16" s="362">
        <v>0</v>
      </c>
      <c r="R16" s="350">
        <f t="shared" si="1"/>
        <v>0</v>
      </c>
      <c r="S16" s="350">
        <f t="shared" si="2"/>
        <v>0</v>
      </c>
      <c r="T16" s="361">
        <f t="shared" si="3"/>
        <v>1</v>
      </c>
      <c r="U16" s="360" t="s">
        <v>1985</v>
      </c>
    </row>
    <row r="17" spans="1:21" s="359" customFormat="1" ht="15.75" customHeight="1" x14ac:dyDescent="0.25">
      <c r="A17" s="365" t="s">
        <v>144</v>
      </c>
      <c r="B17" s="365" t="s">
        <v>875</v>
      </c>
      <c r="C17" s="365" t="s">
        <v>666</v>
      </c>
      <c r="D17" s="365" t="s">
        <v>338</v>
      </c>
      <c r="E17" s="365" t="s">
        <v>184</v>
      </c>
      <c r="F17" s="365" t="s">
        <v>531</v>
      </c>
      <c r="G17" s="365" t="s">
        <v>1927</v>
      </c>
      <c r="H17" s="365" t="s">
        <v>541</v>
      </c>
      <c r="I17" s="365" t="s">
        <v>1979</v>
      </c>
      <c r="J17" s="365" t="s">
        <v>425</v>
      </c>
      <c r="K17" s="366">
        <v>1</v>
      </c>
      <c r="L17" s="365"/>
      <c r="M17" s="360">
        <v>2021</v>
      </c>
      <c r="N17" s="362">
        <f>INDEX('[1]Table 5.1 Fleet population'!$L$4:$L$41,MATCH(G17,'[1]Table 5.1 Fleet population'!$H$4:$H$41,0),1)</f>
        <v>63</v>
      </c>
      <c r="O17" s="364">
        <v>1</v>
      </c>
      <c r="P17" s="363">
        <f t="shared" si="0"/>
        <v>63</v>
      </c>
      <c r="Q17" s="362">
        <v>0</v>
      </c>
      <c r="R17" s="350">
        <f t="shared" si="1"/>
        <v>0</v>
      </c>
      <c r="S17" s="350">
        <f t="shared" si="2"/>
        <v>0</v>
      </c>
      <c r="T17" s="361">
        <f t="shared" si="3"/>
        <v>1</v>
      </c>
      <c r="U17" s="360" t="s">
        <v>1985</v>
      </c>
    </row>
    <row r="18" spans="1:21" s="359" customFormat="1" ht="15.75" customHeight="1" x14ac:dyDescent="0.25">
      <c r="A18" s="365" t="s">
        <v>144</v>
      </c>
      <c r="B18" s="365" t="s">
        <v>875</v>
      </c>
      <c r="C18" s="365" t="s">
        <v>666</v>
      </c>
      <c r="D18" s="365" t="s">
        <v>338</v>
      </c>
      <c r="E18" s="365" t="s">
        <v>184</v>
      </c>
      <c r="F18" s="365" t="s">
        <v>531</v>
      </c>
      <c r="G18" s="365" t="s">
        <v>1928</v>
      </c>
      <c r="H18" s="365" t="s">
        <v>541</v>
      </c>
      <c r="I18" s="365" t="s">
        <v>1979</v>
      </c>
      <c r="J18" s="365" t="s">
        <v>425</v>
      </c>
      <c r="K18" s="366">
        <v>1</v>
      </c>
      <c r="L18" s="365"/>
      <c r="M18" s="360">
        <v>2021</v>
      </c>
      <c r="N18" s="362">
        <f>INDEX('[1]Table 5.1 Fleet population'!$L$4:$L$41,MATCH(G18,'[1]Table 5.1 Fleet population'!$H$4:$H$41,0),1)</f>
        <v>30</v>
      </c>
      <c r="O18" s="364">
        <v>1</v>
      </c>
      <c r="P18" s="363">
        <f t="shared" si="0"/>
        <v>30</v>
      </c>
      <c r="Q18" s="362">
        <v>0</v>
      </c>
      <c r="R18" s="350">
        <f t="shared" si="1"/>
        <v>0</v>
      </c>
      <c r="S18" s="350">
        <f t="shared" si="2"/>
        <v>0</v>
      </c>
      <c r="T18" s="361">
        <f t="shared" si="3"/>
        <v>1</v>
      </c>
      <c r="U18" s="360" t="s">
        <v>1985</v>
      </c>
    </row>
    <row r="19" spans="1:21" s="359" customFormat="1" ht="15.75" customHeight="1" x14ac:dyDescent="0.25">
      <c r="A19" s="365" t="s">
        <v>144</v>
      </c>
      <c r="B19" s="365" t="s">
        <v>875</v>
      </c>
      <c r="C19" s="365" t="s">
        <v>666</v>
      </c>
      <c r="D19" s="365" t="s">
        <v>338</v>
      </c>
      <c r="E19" s="365" t="s">
        <v>184</v>
      </c>
      <c r="F19" s="365" t="s">
        <v>531</v>
      </c>
      <c r="G19" s="365" t="s">
        <v>1924</v>
      </c>
      <c r="H19" s="365" t="s">
        <v>541</v>
      </c>
      <c r="I19" s="365" t="s">
        <v>1979</v>
      </c>
      <c r="J19" s="365" t="s">
        <v>425</v>
      </c>
      <c r="K19" s="366">
        <v>1</v>
      </c>
      <c r="L19" s="365"/>
      <c r="M19" s="360">
        <v>2021</v>
      </c>
      <c r="N19" s="362">
        <f>INDEX('[1]Table 5.1 Fleet population'!$L$4:$L$41,MATCH(G19,'[1]Table 5.1 Fleet population'!$H$4:$H$41,0),1)</f>
        <v>13</v>
      </c>
      <c r="O19" s="364">
        <v>1</v>
      </c>
      <c r="P19" s="363">
        <f t="shared" si="0"/>
        <v>13</v>
      </c>
      <c r="Q19" s="362">
        <v>0</v>
      </c>
      <c r="R19" s="350">
        <f t="shared" si="1"/>
        <v>0</v>
      </c>
      <c r="S19" s="350">
        <f t="shared" si="2"/>
        <v>0</v>
      </c>
      <c r="T19" s="361">
        <f t="shared" si="3"/>
        <v>1</v>
      </c>
      <c r="U19" s="360" t="s">
        <v>1985</v>
      </c>
    </row>
    <row r="20" spans="1:21" s="359" customFormat="1" ht="15.75" customHeight="1" x14ac:dyDescent="0.25">
      <c r="A20" s="365" t="s">
        <v>144</v>
      </c>
      <c r="B20" s="365" t="s">
        <v>875</v>
      </c>
      <c r="C20" s="365" t="s">
        <v>666</v>
      </c>
      <c r="D20" s="365" t="s">
        <v>338</v>
      </c>
      <c r="E20" s="365" t="s">
        <v>184</v>
      </c>
      <c r="F20" s="365" t="s">
        <v>531</v>
      </c>
      <c r="G20" s="365" t="s">
        <v>1930</v>
      </c>
      <c r="H20" s="365" t="s">
        <v>541</v>
      </c>
      <c r="I20" s="365" t="s">
        <v>1979</v>
      </c>
      <c r="J20" s="365" t="s">
        <v>425</v>
      </c>
      <c r="K20" s="366">
        <v>1</v>
      </c>
      <c r="L20" s="365"/>
      <c r="M20" s="360">
        <v>2021</v>
      </c>
      <c r="N20" s="362">
        <f>INDEX('[1]Table 5.1 Fleet population'!$L$4:$L$41,MATCH(G20,'[1]Table 5.1 Fleet population'!$H$4:$H$41,0),1)</f>
        <v>28</v>
      </c>
      <c r="O20" s="364">
        <v>1</v>
      </c>
      <c r="P20" s="363">
        <f t="shared" si="0"/>
        <v>28</v>
      </c>
      <c r="Q20" s="362">
        <v>0</v>
      </c>
      <c r="R20" s="350">
        <f t="shared" si="1"/>
        <v>0</v>
      </c>
      <c r="S20" s="350">
        <f t="shared" si="2"/>
        <v>0</v>
      </c>
      <c r="T20" s="361">
        <f t="shared" si="3"/>
        <v>1</v>
      </c>
      <c r="U20" s="360" t="s">
        <v>1985</v>
      </c>
    </row>
    <row r="21" spans="1:21" s="359" customFormat="1" ht="15.75" customHeight="1" x14ac:dyDescent="0.25">
      <c r="A21" s="365" t="s">
        <v>144</v>
      </c>
      <c r="B21" s="365" t="s">
        <v>875</v>
      </c>
      <c r="C21" s="365" t="s">
        <v>666</v>
      </c>
      <c r="D21" s="365" t="s">
        <v>338</v>
      </c>
      <c r="E21" s="365" t="s">
        <v>184</v>
      </c>
      <c r="F21" s="365" t="s">
        <v>531</v>
      </c>
      <c r="G21" s="365" t="s">
        <v>1934</v>
      </c>
      <c r="H21" s="365" t="s">
        <v>541</v>
      </c>
      <c r="I21" s="365" t="s">
        <v>1979</v>
      </c>
      <c r="J21" s="365" t="s">
        <v>425</v>
      </c>
      <c r="K21" s="366">
        <v>1</v>
      </c>
      <c r="L21" s="365"/>
      <c r="M21" s="360">
        <v>2021</v>
      </c>
      <c r="N21" s="362">
        <f>INDEX('[1]Table 5.1 Fleet population'!$L$4:$L$41,MATCH(G21,'[1]Table 5.1 Fleet population'!$H$4:$H$41,0),1)</f>
        <v>23</v>
      </c>
      <c r="O21" s="364">
        <v>1</v>
      </c>
      <c r="P21" s="363">
        <f t="shared" si="0"/>
        <v>23</v>
      </c>
      <c r="Q21" s="362">
        <v>0</v>
      </c>
      <c r="R21" s="350">
        <f t="shared" si="1"/>
        <v>0</v>
      </c>
      <c r="S21" s="350">
        <f t="shared" si="2"/>
        <v>0</v>
      </c>
      <c r="T21" s="361">
        <f t="shared" si="3"/>
        <v>1</v>
      </c>
      <c r="U21" s="360" t="s">
        <v>1985</v>
      </c>
    </row>
    <row r="22" spans="1:21" s="359" customFormat="1" ht="15.75" customHeight="1" x14ac:dyDescent="0.25">
      <c r="A22" s="365" t="s">
        <v>144</v>
      </c>
      <c r="B22" s="365" t="s">
        <v>875</v>
      </c>
      <c r="C22" s="365" t="s">
        <v>666</v>
      </c>
      <c r="D22" s="365" t="s">
        <v>338</v>
      </c>
      <c r="E22" s="365" t="s">
        <v>184</v>
      </c>
      <c r="F22" s="365" t="s">
        <v>531</v>
      </c>
      <c r="G22" s="365" t="s">
        <v>1938</v>
      </c>
      <c r="H22" s="365" t="s">
        <v>541</v>
      </c>
      <c r="I22" s="365" t="s">
        <v>1979</v>
      </c>
      <c r="J22" s="365" t="s">
        <v>425</v>
      </c>
      <c r="K22" s="366">
        <v>1</v>
      </c>
      <c r="L22" s="365"/>
      <c r="M22" s="360">
        <v>2021</v>
      </c>
      <c r="N22" s="362">
        <f>INDEX('[1]Table 5.1 Fleet population'!$L$4:$L$41,MATCH(G22,'[1]Table 5.1 Fleet population'!$H$4:$H$41,0),1)</f>
        <v>125</v>
      </c>
      <c r="O22" s="364">
        <v>1</v>
      </c>
      <c r="P22" s="363">
        <f t="shared" si="0"/>
        <v>125</v>
      </c>
      <c r="Q22" s="362">
        <v>0</v>
      </c>
      <c r="R22" s="350">
        <f t="shared" si="1"/>
        <v>0</v>
      </c>
      <c r="S22" s="350">
        <f t="shared" si="2"/>
        <v>0</v>
      </c>
      <c r="T22" s="361">
        <f t="shared" si="3"/>
        <v>1</v>
      </c>
      <c r="U22" s="360" t="s">
        <v>1985</v>
      </c>
    </row>
    <row r="23" spans="1:21" s="359" customFormat="1" ht="15.75" customHeight="1" x14ac:dyDescent="0.25">
      <c r="A23" s="365" t="s">
        <v>144</v>
      </c>
      <c r="B23" s="365" t="s">
        <v>875</v>
      </c>
      <c r="C23" s="365" t="s">
        <v>666</v>
      </c>
      <c r="D23" s="365" t="s">
        <v>338</v>
      </c>
      <c r="E23" s="365" t="s">
        <v>184</v>
      </c>
      <c r="F23" s="365" t="s">
        <v>531</v>
      </c>
      <c r="G23" s="365" t="s">
        <v>1935</v>
      </c>
      <c r="H23" s="365" t="s">
        <v>541</v>
      </c>
      <c r="I23" s="365" t="s">
        <v>1979</v>
      </c>
      <c r="J23" s="365" t="s">
        <v>425</v>
      </c>
      <c r="K23" s="366">
        <v>1</v>
      </c>
      <c r="L23" s="365"/>
      <c r="M23" s="360">
        <v>2021</v>
      </c>
      <c r="N23" s="362">
        <f>INDEX('[1]Table 5.1 Fleet population'!$L$4:$L$41,MATCH(G23,'[1]Table 5.1 Fleet population'!$H$4:$H$41,0),1)</f>
        <v>9</v>
      </c>
      <c r="O23" s="364">
        <v>1</v>
      </c>
      <c r="P23" s="363">
        <f t="shared" si="0"/>
        <v>9</v>
      </c>
      <c r="Q23" s="362">
        <v>0</v>
      </c>
      <c r="R23" s="350">
        <f t="shared" si="1"/>
        <v>0</v>
      </c>
      <c r="S23" s="350">
        <f t="shared" si="2"/>
        <v>0</v>
      </c>
      <c r="T23" s="361">
        <f t="shared" si="3"/>
        <v>1</v>
      </c>
      <c r="U23" s="360" t="s">
        <v>1985</v>
      </c>
    </row>
    <row r="24" spans="1:21" s="359" customFormat="1" ht="15.75" customHeight="1" x14ac:dyDescent="0.25">
      <c r="A24" s="365" t="s">
        <v>144</v>
      </c>
      <c r="B24" s="365" t="s">
        <v>875</v>
      </c>
      <c r="C24" s="365" t="s">
        <v>666</v>
      </c>
      <c r="D24" s="365" t="s">
        <v>338</v>
      </c>
      <c r="E24" s="365" t="s">
        <v>184</v>
      </c>
      <c r="F24" s="365" t="s">
        <v>531</v>
      </c>
      <c r="G24" s="365" t="s">
        <v>1936</v>
      </c>
      <c r="H24" s="365" t="s">
        <v>541</v>
      </c>
      <c r="I24" s="365" t="s">
        <v>1979</v>
      </c>
      <c r="J24" s="365" t="s">
        <v>425</v>
      </c>
      <c r="K24" s="366">
        <v>1</v>
      </c>
      <c r="L24" s="365"/>
      <c r="M24" s="360">
        <v>2021</v>
      </c>
      <c r="N24" s="362">
        <f>INDEX('[1]Table 5.1 Fleet population'!$L$4:$L$41,MATCH(G24,'[1]Table 5.1 Fleet population'!$H$4:$H$41,0),1)</f>
        <v>8</v>
      </c>
      <c r="O24" s="364">
        <v>1</v>
      </c>
      <c r="P24" s="363">
        <f t="shared" si="0"/>
        <v>8</v>
      </c>
      <c r="Q24" s="362">
        <v>0</v>
      </c>
      <c r="R24" s="350">
        <f t="shared" si="1"/>
        <v>0</v>
      </c>
      <c r="S24" s="350">
        <f t="shared" si="2"/>
        <v>0</v>
      </c>
      <c r="T24" s="361">
        <f t="shared" si="3"/>
        <v>1</v>
      </c>
      <c r="U24" s="360" t="s">
        <v>1985</v>
      </c>
    </row>
    <row r="25" spans="1:21" s="359" customFormat="1" ht="15.75" customHeight="1" x14ac:dyDescent="0.25">
      <c r="A25" s="365" t="s">
        <v>144</v>
      </c>
      <c r="B25" s="365" t="s">
        <v>875</v>
      </c>
      <c r="C25" s="365" t="s">
        <v>666</v>
      </c>
      <c r="D25" s="365" t="s">
        <v>338</v>
      </c>
      <c r="E25" s="365" t="s">
        <v>184</v>
      </c>
      <c r="F25" s="365" t="s">
        <v>531</v>
      </c>
      <c r="G25" s="365" t="s">
        <v>1939</v>
      </c>
      <c r="H25" s="365" t="s">
        <v>541</v>
      </c>
      <c r="I25" s="365" t="s">
        <v>1979</v>
      </c>
      <c r="J25" s="365" t="s">
        <v>425</v>
      </c>
      <c r="K25" s="366">
        <v>1</v>
      </c>
      <c r="L25" s="365"/>
      <c r="M25" s="360">
        <v>2021</v>
      </c>
      <c r="N25" s="362">
        <f>INDEX('[1]Table 5.1 Fleet population'!$L$4:$L$41,MATCH(G25,'[1]Table 5.1 Fleet population'!$H$4:$H$41,0),1)</f>
        <v>97</v>
      </c>
      <c r="O25" s="364">
        <v>1</v>
      </c>
      <c r="P25" s="363">
        <f t="shared" si="0"/>
        <v>97</v>
      </c>
      <c r="Q25" s="362">
        <v>0</v>
      </c>
      <c r="R25" s="350">
        <f t="shared" si="1"/>
        <v>0</v>
      </c>
      <c r="S25" s="350">
        <f t="shared" si="2"/>
        <v>0</v>
      </c>
      <c r="T25" s="361">
        <f t="shared" si="3"/>
        <v>1</v>
      </c>
      <c r="U25" s="360" t="s">
        <v>1985</v>
      </c>
    </row>
    <row r="26" spans="1:21" s="359" customFormat="1" ht="15.75" customHeight="1" x14ac:dyDescent="0.25">
      <c r="A26" s="365" t="s">
        <v>144</v>
      </c>
      <c r="B26" s="365" t="s">
        <v>875</v>
      </c>
      <c r="C26" s="365" t="s">
        <v>666</v>
      </c>
      <c r="D26" s="365" t="s">
        <v>338</v>
      </c>
      <c r="E26" s="365" t="s">
        <v>184</v>
      </c>
      <c r="F26" s="365" t="s">
        <v>531</v>
      </c>
      <c r="G26" s="365" t="s">
        <v>1946</v>
      </c>
      <c r="H26" s="365" t="s">
        <v>541</v>
      </c>
      <c r="I26" s="365" t="s">
        <v>1979</v>
      </c>
      <c r="J26" s="365" t="s">
        <v>425</v>
      </c>
      <c r="K26" s="366">
        <v>1</v>
      </c>
      <c r="L26" s="365" t="s">
        <v>1980</v>
      </c>
      <c r="M26" s="360">
        <v>2021</v>
      </c>
      <c r="N26" s="362">
        <f>INDEX('[1]Table 5.1 Fleet population'!$L$4:$L$41,MATCH(G26,'[1]Table 5.1 Fleet population'!$H$4:$H$41,0),1)</f>
        <v>5</v>
      </c>
      <c r="O26" s="364">
        <v>1</v>
      </c>
      <c r="P26" s="363">
        <f t="shared" si="0"/>
        <v>5</v>
      </c>
      <c r="Q26" s="362">
        <v>0</v>
      </c>
      <c r="R26" s="350">
        <f t="shared" si="1"/>
        <v>0</v>
      </c>
      <c r="S26" s="350">
        <f t="shared" si="2"/>
        <v>0</v>
      </c>
      <c r="T26" s="361">
        <f t="shared" si="3"/>
        <v>1</v>
      </c>
      <c r="U26" s="360" t="s">
        <v>1985</v>
      </c>
    </row>
    <row r="27" spans="1:21" s="359" customFormat="1" ht="15.75" customHeight="1" x14ac:dyDescent="0.25">
      <c r="A27" s="365" t="s">
        <v>144</v>
      </c>
      <c r="B27" s="365" t="s">
        <v>875</v>
      </c>
      <c r="C27" s="365" t="s">
        <v>666</v>
      </c>
      <c r="D27" s="365" t="s">
        <v>338</v>
      </c>
      <c r="E27" s="365" t="s">
        <v>184</v>
      </c>
      <c r="F27" s="365" t="s">
        <v>531</v>
      </c>
      <c r="G27" s="365" t="s">
        <v>1947</v>
      </c>
      <c r="H27" s="365" t="s">
        <v>541</v>
      </c>
      <c r="I27" s="365" t="s">
        <v>1979</v>
      </c>
      <c r="J27" s="365" t="s">
        <v>425</v>
      </c>
      <c r="K27" s="366">
        <v>1</v>
      </c>
      <c r="L27" s="365" t="s">
        <v>1980</v>
      </c>
      <c r="M27" s="360">
        <v>2021</v>
      </c>
      <c r="N27" s="362">
        <f>INDEX('[1]Table 5.1 Fleet population'!$L$4:$L$41,MATCH(G27,'[1]Table 5.1 Fleet population'!$H$4:$H$41,0),1)</f>
        <v>7</v>
      </c>
      <c r="O27" s="364">
        <v>1</v>
      </c>
      <c r="P27" s="363">
        <f t="shared" si="0"/>
        <v>7</v>
      </c>
      <c r="Q27" s="362">
        <v>0</v>
      </c>
      <c r="R27" s="350">
        <f t="shared" si="1"/>
        <v>0</v>
      </c>
      <c r="S27" s="350">
        <f t="shared" si="2"/>
        <v>0</v>
      </c>
      <c r="T27" s="361">
        <f t="shared" si="3"/>
        <v>1</v>
      </c>
      <c r="U27" s="360" t="s">
        <v>1985</v>
      </c>
    </row>
    <row r="28" spans="1:21" s="359" customFormat="1" ht="15.75" customHeight="1" x14ac:dyDescent="0.25">
      <c r="A28" s="365" t="s">
        <v>144</v>
      </c>
      <c r="B28" s="365" t="s">
        <v>875</v>
      </c>
      <c r="C28" s="365" t="s">
        <v>666</v>
      </c>
      <c r="D28" s="365" t="s">
        <v>338</v>
      </c>
      <c r="E28" s="365" t="s">
        <v>184</v>
      </c>
      <c r="F28" s="365" t="s">
        <v>531</v>
      </c>
      <c r="G28" s="365" t="s">
        <v>1948</v>
      </c>
      <c r="H28" s="365" t="s">
        <v>541</v>
      </c>
      <c r="I28" s="365" t="s">
        <v>1979</v>
      </c>
      <c r="J28" s="365" t="s">
        <v>425</v>
      </c>
      <c r="K28" s="366">
        <v>1</v>
      </c>
      <c r="L28" s="365" t="s">
        <v>1980</v>
      </c>
      <c r="M28" s="360">
        <v>2021</v>
      </c>
      <c r="N28" s="362">
        <f>INDEX('[1]Table 5.1 Fleet population'!$L$4:$L$41,MATCH(G28,'[1]Table 5.1 Fleet population'!$H$4:$H$41,0),1)</f>
        <v>10</v>
      </c>
      <c r="O28" s="364">
        <v>1</v>
      </c>
      <c r="P28" s="363">
        <f t="shared" si="0"/>
        <v>10</v>
      </c>
      <c r="Q28" s="362">
        <v>0</v>
      </c>
      <c r="R28" s="350">
        <f t="shared" si="1"/>
        <v>0</v>
      </c>
      <c r="S28" s="350">
        <f t="shared" si="2"/>
        <v>0</v>
      </c>
      <c r="T28" s="361">
        <f t="shared" si="3"/>
        <v>1</v>
      </c>
      <c r="U28" s="360" t="s">
        <v>1985</v>
      </c>
    </row>
    <row r="29" spans="1:21" s="359" customFormat="1" ht="15.75" customHeight="1" x14ac:dyDescent="0.25">
      <c r="A29" s="365" t="s">
        <v>144</v>
      </c>
      <c r="B29" s="365" t="s">
        <v>875</v>
      </c>
      <c r="C29" s="365" t="s">
        <v>666</v>
      </c>
      <c r="D29" s="365" t="s">
        <v>338</v>
      </c>
      <c r="E29" s="365" t="s">
        <v>184</v>
      </c>
      <c r="F29" s="365" t="s">
        <v>531</v>
      </c>
      <c r="G29" s="365" t="s">
        <v>1949</v>
      </c>
      <c r="H29" s="365" t="s">
        <v>541</v>
      </c>
      <c r="I29" s="365" t="s">
        <v>1979</v>
      </c>
      <c r="J29" s="365" t="s">
        <v>425</v>
      </c>
      <c r="K29" s="366">
        <v>1</v>
      </c>
      <c r="L29" s="365" t="s">
        <v>1980</v>
      </c>
      <c r="M29" s="360">
        <v>2021</v>
      </c>
      <c r="N29" s="362">
        <f>INDEX('[1]Table 5.1 Fleet population'!$L$4:$L$41,MATCH(G29,'[1]Table 5.1 Fleet population'!$H$4:$H$41,0),1)</f>
        <v>7</v>
      </c>
      <c r="O29" s="364">
        <v>1</v>
      </c>
      <c r="P29" s="363">
        <f t="shared" si="0"/>
        <v>7</v>
      </c>
      <c r="Q29" s="362">
        <v>0</v>
      </c>
      <c r="R29" s="350">
        <f t="shared" si="1"/>
        <v>0</v>
      </c>
      <c r="S29" s="350">
        <f t="shared" si="2"/>
        <v>0</v>
      </c>
      <c r="T29" s="361">
        <f t="shared" si="3"/>
        <v>1</v>
      </c>
      <c r="U29" s="360" t="s">
        <v>1985</v>
      </c>
    </row>
    <row r="30" spans="1:21" s="359" customFormat="1" ht="15.75" customHeight="1" x14ac:dyDescent="0.25">
      <c r="A30" s="365" t="s">
        <v>144</v>
      </c>
      <c r="B30" s="365" t="s">
        <v>875</v>
      </c>
      <c r="C30" s="365" t="s">
        <v>666</v>
      </c>
      <c r="D30" s="365" t="s">
        <v>338</v>
      </c>
      <c r="E30" s="365" t="s">
        <v>184</v>
      </c>
      <c r="F30" s="365" t="s">
        <v>531</v>
      </c>
      <c r="G30" s="365" t="s">
        <v>1951</v>
      </c>
      <c r="H30" s="365" t="s">
        <v>541</v>
      </c>
      <c r="I30" s="365" t="s">
        <v>1979</v>
      </c>
      <c r="J30" s="365" t="s">
        <v>425</v>
      </c>
      <c r="K30" s="366">
        <v>1</v>
      </c>
      <c r="L30" s="365" t="s">
        <v>1980</v>
      </c>
      <c r="M30" s="360">
        <v>2021</v>
      </c>
      <c r="N30" s="362">
        <f>INDEX('[1]Table 5.1 Fleet population'!$L$4:$L$41,MATCH(G30,'[1]Table 5.1 Fleet population'!$H$4:$H$41,0),1)</f>
        <v>1</v>
      </c>
      <c r="O30" s="364">
        <v>1</v>
      </c>
      <c r="P30" s="363">
        <f t="shared" si="0"/>
        <v>1</v>
      </c>
      <c r="Q30" s="362">
        <v>0</v>
      </c>
      <c r="R30" s="350">
        <f t="shared" si="1"/>
        <v>0</v>
      </c>
      <c r="S30" s="350">
        <f t="shared" si="2"/>
        <v>0</v>
      </c>
      <c r="T30" s="361">
        <f t="shared" si="3"/>
        <v>1</v>
      </c>
      <c r="U30" s="360" t="s">
        <v>1985</v>
      </c>
    </row>
    <row r="31" spans="1:21" s="359" customFormat="1" ht="15.75" customHeight="1" x14ac:dyDescent="0.25">
      <c r="A31" s="365" t="s">
        <v>144</v>
      </c>
      <c r="B31" s="365" t="s">
        <v>875</v>
      </c>
      <c r="C31" s="365" t="s">
        <v>666</v>
      </c>
      <c r="D31" s="365" t="s">
        <v>338</v>
      </c>
      <c r="E31" s="365" t="s">
        <v>184</v>
      </c>
      <c r="F31" s="365" t="s">
        <v>531</v>
      </c>
      <c r="G31" s="365" t="s">
        <v>1952</v>
      </c>
      <c r="H31" s="365" t="s">
        <v>541</v>
      </c>
      <c r="I31" s="365" t="s">
        <v>1979</v>
      </c>
      <c r="J31" s="365" t="s">
        <v>425</v>
      </c>
      <c r="K31" s="366">
        <v>1</v>
      </c>
      <c r="L31" s="365" t="s">
        <v>1980</v>
      </c>
      <c r="M31" s="360">
        <v>2021</v>
      </c>
      <c r="N31" s="362">
        <f>INDEX('[1]Table 5.1 Fleet population'!$L$4:$L$41,MATCH(G31,'[1]Table 5.1 Fleet population'!$H$4:$H$41,0),1)</f>
        <v>12</v>
      </c>
      <c r="O31" s="364">
        <v>1</v>
      </c>
      <c r="P31" s="363">
        <f t="shared" si="0"/>
        <v>12</v>
      </c>
      <c r="Q31" s="362">
        <v>0</v>
      </c>
      <c r="R31" s="350">
        <f t="shared" si="1"/>
        <v>0</v>
      </c>
      <c r="S31" s="350">
        <f t="shared" si="2"/>
        <v>0</v>
      </c>
      <c r="T31" s="361">
        <f t="shared" si="3"/>
        <v>1</v>
      </c>
      <c r="U31" s="360" t="s">
        <v>1985</v>
      </c>
    </row>
    <row r="32" spans="1:21" s="359" customFormat="1" ht="15.75" customHeight="1" x14ac:dyDescent="0.25">
      <c r="A32" s="365" t="s">
        <v>144</v>
      </c>
      <c r="B32" s="365" t="s">
        <v>875</v>
      </c>
      <c r="C32" s="365" t="s">
        <v>666</v>
      </c>
      <c r="D32" s="365" t="s">
        <v>338</v>
      </c>
      <c r="E32" s="365" t="s">
        <v>184</v>
      </c>
      <c r="F32" s="365" t="s">
        <v>531</v>
      </c>
      <c r="G32" s="365" t="s">
        <v>1953</v>
      </c>
      <c r="H32" s="365" t="s">
        <v>541</v>
      </c>
      <c r="I32" s="365" t="s">
        <v>1979</v>
      </c>
      <c r="J32" s="365" t="s">
        <v>425</v>
      </c>
      <c r="K32" s="366">
        <v>1</v>
      </c>
      <c r="L32" s="365" t="s">
        <v>1980</v>
      </c>
      <c r="M32" s="360">
        <v>2021</v>
      </c>
      <c r="N32" s="362">
        <f>INDEX('[1]Table 5.1 Fleet population'!$L$4:$L$41,MATCH(G32,'[1]Table 5.1 Fleet population'!$H$4:$H$41,0),1)</f>
        <v>2</v>
      </c>
      <c r="O32" s="364">
        <v>1</v>
      </c>
      <c r="P32" s="363">
        <f t="shared" si="0"/>
        <v>2</v>
      </c>
      <c r="Q32" s="362">
        <v>0</v>
      </c>
      <c r="R32" s="350">
        <f t="shared" si="1"/>
        <v>0</v>
      </c>
      <c r="S32" s="350">
        <f t="shared" si="2"/>
        <v>0</v>
      </c>
      <c r="T32" s="361">
        <f t="shared" si="3"/>
        <v>1</v>
      </c>
      <c r="U32" s="360" t="s">
        <v>1985</v>
      </c>
    </row>
    <row r="33" spans="1:21" s="359" customFormat="1" ht="15.75" customHeight="1" x14ac:dyDescent="0.25">
      <c r="A33" s="365" t="s">
        <v>144</v>
      </c>
      <c r="B33" s="365" t="s">
        <v>875</v>
      </c>
      <c r="C33" s="365" t="s">
        <v>666</v>
      </c>
      <c r="D33" s="365" t="s">
        <v>338</v>
      </c>
      <c r="E33" s="365" t="s">
        <v>184</v>
      </c>
      <c r="F33" s="365" t="s">
        <v>531</v>
      </c>
      <c r="G33" s="365" t="s">
        <v>1956</v>
      </c>
      <c r="H33" s="365" t="s">
        <v>541</v>
      </c>
      <c r="I33" s="365" t="s">
        <v>1979</v>
      </c>
      <c r="J33" s="365" t="s">
        <v>425</v>
      </c>
      <c r="K33" s="366">
        <v>1</v>
      </c>
      <c r="L33" s="365" t="s">
        <v>1980</v>
      </c>
      <c r="M33" s="360">
        <v>2021</v>
      </c>
      <c r="N33" s="362">
        <f>INDEX('[1]Table 5.1 Fleet population'!$L$4:$L$41,MATCH(G33,'[1]Table 5.1 Fleet population'!$H$4:$H$41,0),1)</f>
        <v>5</v>
      </c>
      <c r="O33" s="364">
        <v>1</v>
      </c>
      <c r="P33" s="363">
        <f t="shared" si="0"/>
        <v>5</v>
      </c>
      <c r="Q33" s="362">
        <v>0</v>
      </c>
      <c r="R33" s="350">
        <f t="shared" si="1"/>
        <v>0</v>
      </c>
      <c r="S33" s="350">
        <f t="shared" si="2"/>
        <v>0</v>
      </c>
      <c r="T33" s="361">
        <f t="shared" si="3"/>
        <v>1</v>
      </c>
      <c r="U33" s="360" t="s">
        <v>1985</v>
      </c>
    </row>
    <row r="34" spans="1:21" s="359" customFormat="1" ht="15.75" customHeight="1" x14ac:dyDescent="0.25">
      <c r="A34" s="365" t="s">
        <v>144</v>
      </c>
      <c r="B34" s="365" t="s">
        <v>875</v>
      </c>
      <c r="C34" s="365" t="s">
        <v>666</v>
      </c>
      <c r="D34" s="365" t="s">
        <v>338</v>
      </c>
      <c r="E34" s="365" t="s">
        <v>184</v>
      </c>
      <c r="F34" s="365" t="s">
        <v>531</v>
      </c>
      <c r="G34" s="365" t="s">
        <v>1959</v>
      </c>
      <c r="H34" s="365" t="s">
        <v>541</v>
      </c>
      <c r="I34" s="365" t="s">
        <v>1979</v>
      </c>
      <c r="J34" s="365" t="s">
        <v>425</v>
      </c>
      <c r="K34" s="366">
        <v>1</v>
      </c>
      <c r="L34" s="365" t="s">
        <v>1980</v>
      </c>
      <c r="M34" s="360">
        <v>2021</v>
      </c>
      <c r="N34" s="362">
        <f>INDEX('[1]Table 5.1 Fleet population'!$L$4:$L$41,MATCH(G34,'[1]Table 5.1 Fleet population'!$H$4:$H$41,0),1)</f>
        <v>7</v>
      </c>
      <c r="O34" s="364">
        <v>1</v>
      </c>
      <c r="P34" s="363">
        <f t="shared" si="0"/>
        <v>7</v>
      </c>
      <c r="Q34" s="362">
        <v>0</v>
      </c>
      <c r="R34" s="350">
        <f t="shared" si="1"/>
        <v>0</v>
      </c>
      <c r="S34" s="350">
        <f t="shared" si="2"/>
        <v>0</v>
      </c>
      <c r="T34" s="361">
        <f t="shared" si="3"/>
        <v>1</v>
      </c>
      <c r="U34" s="360" t="s">
        <v>1985</v>
      </c>
    </row>
    <row r="35" spans="1:21" s="359" customFormat="1" ht="15.75" customHeight="1" x14ac:dyDescent="0.25">
      <c r="A35" s="365" t="s">
        <v>144</v>
      </c>
      <c r="B35" s="365" t="s">
        <v>875</v>
      </c>
      <c r="C35" s="365" t="s">
        <v>666</v>
      </c>
      <c r="D35" s="365" t="s">
        <v>338</v>
      </c>
      <c r="E35" s="365" t="s">
        <v>184</v>
      </c>
      <c r="F35" s="365" t="s">
        <v>531</v>
      </c>
      <c r="G35" s="365" t="s">
        <v>1960</v>
      </c>
      <c r="H35" s="365" t="s">
        <v>541</v>
      </c>
      <c r="I35" s="365" t="s">
        <v>1979</v>
      </c>
      <c r="J35" s="365" t="s">
        <v>425</v>
      </c>
      <c r="K35" s="366">
        <v>1</v>
      </c>
      <c r="L35" s="365" t="s">
        <v>1980</v>
      </c>
      <c r="M35" s="360">
        <v>2021</v>
      </c>
      <c r="N35" s="362">
        <f>INDEX('[1]Table 5.1 Fleet population'!$L$4:$L$41,MATCH(G35,'[1]Table 5.1 Fleet population'!$H$4:$H$41,0),1)</f>
        <v>6</v>
      </c>
      <c r="O35" s="364">
        <v>1</v>
      </c>
      <c r="P35" s="363">
        <f t="shared" si="0"/>
        <v>6</v>
      </c>
      <c r="Q35" s="362">
        <v>0</v>
      </c>
      <c r="R35" s="350">
        <f t="shared" si="1"/>
        <v>0</v>
      </c>
      <c r="S35" s="350">
        <f t="shared" si="2"/>
        <v>0</v>
      </c>
      <c r="T35" s="361">
        <f t="shared" si="3"/>
        <v>1</v>
      </c>
      <c r="U35" s="360" t="s">
        <v>1985</v>
      </c>
    </row>
    <row r="36" spans="1:21" s="359" customFormat="1" ht="15.75" customHeight="1" x14ac:dyDescent="0.25">
      <c r="A36" s="365" t="s">
        <v>144</v>
      </c>
      <c r="B36" s="365" t="s">
        <v>875</v>
      </c>
      <c r="C36" s="365" t="s">
        <v>666</v>
      </c>
      <c r="D36" s="365" t="s">
        <v>338</v>
      </c>
      <c r="E36" s="365" t="s">
        <v>184</v>
      </c>
      <c r="F36" s="365" t="s">
        <v>531</v>
      </c>
      <c r="G36" s="365" t="s">
        <v>1958</v>
      </c>
      <c r="H36" s="365" t="s">
        <v>541</v>
      </c>
      <c r="I36" s="365" t="s">
        <v>1979</v>
      </c>
      <c r="J36" s="365" t="s">
        <v>425</v>
      </c>
      <c r="K36" s="366">
        <v>1</v>
      </c>
      <c r="L36" s="365" t="s">
        <v>1980</v>
      </c>
      <c r="M36" s="360">
        <v>2021</v>
      </c>
      <c r="N36" s="362">
        <f>INDEX('[1]Table 5.1 Fleet population'!$L$4:$L$41,MATCH(G36,'[1]Table 5.1 Fleet population'!$H$4:$H$41,0),1)</f>
        <v>1</v>
      </c>
      <c r="O36" s="364">
        <v>1</v>
      </c>
      <c r="P36" s="363">
        <f t="shared" si="0"/>
        <v>1</v>
      </c>
      <c r="Q36" s="362">
        <v>0</v>
      </c>
      <c r="R36" s="350">
        <f t="shared" si="1"/>
        <v>0</v>
      </c>
      <c r="S36" s="350">
        <f t="shared" si="2"/>
        <v>0</v>
      </c>
      <c r="T36" s="361">
        <f t="shared" si="3"/>
        <v>1</v>
      </c>
      <c r="U36" s="360" t="s">
        <v>1985</v>
      </c>
    </row>
    <row r="37" spans="1:21" s="359" customFormat="1" ht="15.75" customHeight="1" x14ac:dyDescent="0.25">
      <c r="A37" s="365" t="s">
        <v>144</v>
      </c>
      <c r="B37" s="365" t="s">
        <v>875</v>
      </c>
      <c r="C37" s="365" t="s">
        <v>666</v>
      </c>
      <c r="D37" s="365" t="s">
        <v>338</v>
      </c>
      <c r="E37" s="365" t="s">
        <v>184</v>
      </c>
      <c r="F37" s="365" t="s">
        <v>531</v>
      </c>
      <c r="G37" s="365" t="s">
        <v>1963</v>
      </c>
      <c r="H37" s="365" t="s">
        <v>541</v>
      </c>
      <c r="I37" s="365" t="s">
        <v>1979</v>
      </c>
      <c r="J37" s="365" t="s">
        <v>425</v>
      </c>
      <c r="K37" s="366">
        <v>1</v>
      </c>
      <c r="L37" s="365" t="s">
        <v>1980</v>
      </c>
      <c r="M37" s="360">
        <v>2021</v>
      </c>
      <c r="N37" s="362">
        <f>INDEX('[1]Table 5.1 Fleet population'!$L$4:$L$41,MATCH(G37,'[1]Table 5.1 Fleet population'!$H$4:$H$41,0),1)</f>
        <v>185</v>
      </c>
      <c r="O37" s="364">
        <v>1</v>
      </c>
      <c r="P37" s="363">
        <f t="shared" si="0"/>
        <v>185</v>
      </c>
      <c r="Q37" s="362">
        <v>0</v>
      </c>
      <c r="R37" s="350">
        <f t="shared" si="1"/>
        <v>0</v>
      </c>
      <c r="S37" s="350">
        <f t="shared" si="2"/>
        <v>0</v>
      </c>
      <c r="T37" s="361">
        <f t="shared" si="3"/>
        <v>1</v>
      </c>
      <c r="U37" s="360" t="s">
        <v>1985</v>
      </c>
    </row>
    <row r="38" spans="1:21" s="359" customFormat="1" ht="15.75" customHeight="1" x14ac:dyDescent="0.25">
      <c r="A38" s="365" t="s">
        <v>144</v>
      </c>
      <c r="B38" s="365" t="s">
        <v>875</v>
      </c>
      <c r="C38" s="365" t="s">
        <v>666</v>
      </c>
      <c r="D38" s="365" t="s">
        <v>338</v>
      </c>
      <c r="E38" s="365" t="s">
        <v>184</v>
      </c>
      <c r="F38" s="365" t="s">
        <v>531</v>
      </c>
      <c r="G38" s="365" t="s">
        <v>1965</v>
      </c>
      <c r="H38" s="365" t="s">
        <v>541</v>
      </c>
      <c r="I38" s="365" t="s">
        <v>1979</v>
      </c>
      <c r="J38" s="365" t="s">
        <v>425</v>
      </c>
      <c r="K38" s="366">
        <v>1</v>
      </c>
      <c r="L38" s="365" t="s">
        <v>1980</v>
      </c>
      <c r="M38" s="360">
        <v>2021</v>
      </c>
      <c r="N38" s="362">
        <f>INDEX('[1]Table 5.1 Fleet population'!$L$4:$L$41,MATCH(G38,'[1]Table 5.1 Fleet population'!$H$4:$H$41,0),1)</f>
        <v>138</v>
      </c>
      <c r="O38" s="364">
        <v>1</v>
      </c>
      <c r="P38" s="363">
        <f t="shared" si="0"/>
        <v>138</v>
      </c>
      <c r="Q38" s="362">
        <v>0</v>
      </c>
      <c r="R38" s="350">
        <f t="shared" si="1"/>
        <v>0</v>
      </c>
      <c r="S38" s="350">
        <f t="shared" si="2"/>
        <v>0</v>
      </c>
      <c r="T38" s="361">
        <f t="shared" si="3"/>
        <v>1</v>
      </c>
      <c r="U38" s="360" t="s">
        <v>1985</v>
      </c>
    </row>
    <row r="39" spans="1:21" s="359" customFormat="1" ht="15.75" customHeight="1" x14ac:dyDescent="0.25">
      <c r="A39" s="365" t="s">
        <v>144</v>
      </c>
      <c r="B39" s="365" t="s">
        <v>875</v>
      </c>
      <c r="C39" s="365" t="s">
        <v>666</v>
      </c>
      <c r="D39" s="365" t="s">
        <v>338</v>
      </c>
      <c r="E39" s="365" t="s">
        <v>184</v>
      </c>
      <c r="F39" s="365" t="s">
        <v>531</v>
      </c>
      <c r="G39" s="365" t="s">
        <v>1964</v>
      </c>
      <c r="H39" s="365" t="s">
        <v>541</v>
      </c>
      <c r="I39" s="365" t="s">
        <v>1979</v>
      </c>
      <c r="J39" s="365" t="s">
        <v>425</v>
      </c>
      <c r="K39" s="366">
        <v>1</v>
      </c>
      <c r="L39" s="365" t="s">
        <v>1980</v>
      </c>
      <c r="M39" s="360">
        <v>2021</v>
      </c>
      <c r="N39" s="362">
        <f>INDEX('[1]Table 5.1 Fleet population'!$L$4:$L$41,MATCH(G39,'[1]Table 5.1 Fleet population'!$H$4:$H$41,0),1)</f>
        <v>37</v>
      </c>
      <c r="O39" s="364">
        <v>1</v>
      </c>
      <c r="P39" s="363">
        <f t="shared" si="0"/>
        <v>37</v>
      </c>
      <c r="Q39" s="362">
        <v>0</v>
      </c>
      <c r="R39" s="350">
        <f t="shared" si="1"/>
        <v>0</v>
      </c>
      <c r="S39" s="350">
        <f t="shared" si="2"/>
        <v>0</v>
      </c>
      <c r="T39" s="361">
        <f t="shared" si="3"/>
        <v>1</v>
      </c>
      <c r="U39" s="360" t="s">
        <v>1985</v>
      </c>
    </row>
    <row r="40" spans="1:21" s="359" customFormat="1" ht="15.75" customHeight="1" x14ac:dyDescent="0.25">
      <c r="A40" s="365" t="s">
        <v>144</v>
      </c>
      <c r="B40" s="365" t="s">
        <v>875</v>
      </c>
      <c r="C40" s="365" t="s">
        <v>666</v>
      </c>
      <c r="D40" s="365" t="s">
        <v>338</v>
      </c>
      <c r="E40" s="365" t="s">
        <v>184</v>
      </c>
      <c r="F40" s="365" t="s">
        <v>531</v>
      </c>
      <c r="G40" s="365" t="s">
        <v>1962</v>
      </c>
      <c r="H40" s="365" t="s">
        <v>541</v>
      </c>
      <c r="I40" s="365" t="s">
        <v>1979</v>
      </c>
      <c r="J40" s="365" t="s">
        <v>425</v>
      </c>
      <c r="K40" s="366">
        <v>1</v>
      </c>
      <c r="L40" s="365" t="s">
        <v>1980</v>
      </c>
      <c r="M40" s="360">
        <v>2021</v>
      </c>
      <c r="N40" s="362">
        <f>INDEX('[1]Table 5.1 Fleet population'!$L$4:$L$41,MATCH(G40,'[1]Table 5.1 Fleet population'!$H$4:$H$41,0),1)</f>
        <v>1</v>
      </c>
      <c r="O40" s="364">
        <v>1</v>
      </c>
      <c r="P40" s="363">
        <f t="shared" si="0"/>
        <v>1</v>
      </c>
      <c r="Q40" s="362">
        <v>0</v>
      </c>
      <c r="R40" s="350">
        <f t="shared" si="1"/>
        <v>0</v>
      </c>
      <c r="S40" s="350">
        <f t="shared" si="2"/>
        <v>0</v>
      </c>
      <c r="T40" s="361">
        <f t="shared" si="3"/>
        <v>1</v>
      </c>
      <c r="U40" s="360" t="s">
        <v>1985</v>
      </c>
    </row>
    <row r="41" spans="1:21" s="359" customFormat="1" ht="15.75" customHeight="1" x14ac:dyDescent="0.25">
      <c r="A41" s="365" t="s">
        <v>144</v>
      </c>
      <c r="B41" s="365" t="s">
        <v>875</v>
      </c>
      <c r="C41" s="365" t="s">
        <v>666</v>
      </c>
      <c r="D41" s="365" t="s">
        <v>338</v>
      </c>
      <c r="E41" s="365" t="s">
        <v>184</v>
      </c>
      <c r="F41" s="365" t="s">
        <v>531</v>
      </c>
      <c r="G41" s="365" t="s">
        <v>1966</v>
      </c>
      <c r="H41" s="365" t="s">
        <v>541</v>
      </c>
      <c r="I41" s="365" t="s">
        <v>1979</v>
      </c>
      <c r="J41" s="365" t="s">
        <v>425</v>
      </c>
      <c r="K41" s="366">
        <v>1</v>
      </c>
      <c r="L41" s="365" t="s">
        <v>1980</v>
      </c>
      <c r="M41" s="360">
        <v>2021</v>
      </c>
      <c r="N41" s="362">
        <f>INDEX('[1]Table 5.1 Fleet population'!$L$4:$L$41,MATCH(G41,'[1]Table 5.1 Fleet population'!$H$4:$H$41,0),1)</f>
        <v>12</v>
      </c>
      <c r="O41" s="364">
        <v>1</v>
      </c>
      <c r="P41" s="363">
        <f t="shared" si="0"/>
        <v>12</v>
      </c>
      <c r="Q41" s="362">
        <v>0</v>
      </c>
      <c r="R41" s="350">
        <f t="shared" si="1"/>
        <v>0</v>
      </c>
      <c r="S41" s="350">
        <f t="shared" si="2"/>
        <v>0</v>
      </c>
      <c r="T41" s="361">
        <f t="shared" si="3"/>
        <v>1</v>
      </c>
      <c r="U41" s="360" t="s">
        <v>1985</v>
      </c>
    </row>
    <row r="42" spans="1:21" s="359" customFormat="1" ht="15.75" customHeight="1" x14ac:dyDescent="0.25">
      <c r="A42" s="365" t="s">
        <v>144</v>
      </c>
      <c r="B42" s="365" t="s">
        <v>875</v>
      </c>
      <c r="C42" s="365" t="s">
        <v>666</v>
      </c>
      <c r="D42" s="365" t="s">
        <v>338</v>
      </c>
      <c r="E42" s="365" t="s">
        <v>184</v>
      </c>
      <c r="F42" s="365" t="s">
        <v>531</v>
      </c>
      <c r="G42" s="365" t="s">
        <v>1958</v>
      </c>
      <c r="H42" s="365" t="s">
        <v>545</v>
      </c>
      <c r="I42" s="365" t="s">
        <v>1979</v>
      </c>
      <c r="J42" s="365" t="s">
        <v>425</v>
      </c>
      <c r="K42" s="366">
        <v>1</v>
      </c>
      <c r="L42" s="365" t="s">
        <v>1980</v>
      </c>
      <c r="M42" s="360">
        <v>2021</v>
      </c>
      <c r="N42" s="362">
        <f>INDEX('[1]Table 5.1 Fleet population'!$L$4:$L$41,MATCH(G42,'[1]Table 5.1 Fleet population'!$H$4:$H$41,0),1)</f>
        <v>1</v>
      </c>
      <c r="O42" s="364">
        <v>1</v>
      </c>
      <c r="P42" s="363">
        <f t="shared" si="0"/>
        <v>1</v>
      </c>
      <c r="Q42" s="362">
        <v>0</v>
      </c>
      <c r="R42" s="350">
        <f t="shared" si="1"/>
        <v>0</v>
      </c>
      <c r="S42" s="350">
        <f t="shared" si="2"/>
        <v>0</v>
      </c>
      <c r="T42" s="361">
        <f t="shared" si="3"/>
        <v>1</v>
      </c>
      <c r="U42" s="360" t="s">
        <v>1986</v>
      </c>
    </row>
    <row r="43" spans="1:21" s="359" customFormat="1" ht="15.75" customHeight="1" x14ac:dyDescent="0.25">
      <c r="A43" s="365" t="s">
        <v>144</v>
      </c>
      <c r="B43" s="365" t="s">
        <v>875</v>
      </c>
      <c r="C43" s="365" t="s">
        <v>666</v>
      </c>
      <c r="D43" s="365" t="s">
        <v>338</v>
      </c>
      <c r="E43" s="365" t="s">
        <v>184</v>
      </c>
      <c r="F43" s="365" t="s">
        <v>531</v>
      </c>
      <c r="G43" s="365" t="s">
        <v>1962</v>
      </c>
      <c r="H43" s="365" t="s">
        <v>545</v>
      </c>
      <c r="I43" s="365" t="s">
        <v>1979</v>
      </c>
      <c r="J43" s="365" t="s">
        <v>425</v>
      </c>
      <c r="K43" s="366">
        <v>1</v>
      </c>
      <c r="L43" s="365" t="s">
        <v>1980</v>
      </c>
      <c r="M43" s="360">
        <v>2021</v>
      </c>
      <c r="N43" s="362">
        <f>INDEX('[1]Table 5.1 Fleet population'!$L$4:$L$41,MATCH(G43,'[1]Table 5.1 Fleet population'!$H$4:$H$41,0),1)</f>
        <v>1</v>
      </c>
      <c r="O43" s="364">
        <v>1</v>
      </c>
      <c r="P43" s="363">
        <f t="shared" si="0"/>
        <v>1</v>
      </c>
      <c r="Q43" s="362">
        <v>0</v>
      </c>
      <c r="R43" s="350">
        <f t="shared" si="1"/>
        <v>0</v>
      </c>
      <c r="S43" s="350">
        <f t="shared" si="2"/>
        <v>0</v>
      </c>
      <c r="T43" s="361">
        <f t="shared" si="3"/>
        <v>1</v>
      </c>
      <c r="U43" s="360" t="s">
        <v>1986</v>
      </c>
    </row>
    <row r="44" spans="1:21" s="359" customFormat="1" ht="15.75" customHeight="1" x14ac:dyDescent="0.25">
      <c r="A44" s="365" t="s">
        <v>144</v>
      </c>
      <c r="B44" s="365" t="s">
        <v>875</v>
      </c>
      <c r="C44" s="365" t="s">
        <v>666</v>
      </c>
      <c r="D44" s="365" t="s">
        <v>338</v>
      </c>
      <c r="E44" s="365" t="s">
        <v>184</v>
      </c>
      <c r="F44" s="365" t="s">
        <v>531</v>
      </c>
      <c r="G44" s="365" t="s">
        <v>1958</v>
      </c>
      <c r="H44" s="365" t="s">
        <v>546</v>
      </c>
      <c r="I44" s="365" t="s">
        <v>1979</v>
      </c>
      <c r="J44" s="365" t="s">
        <v>425</v>
      </c>
      <c r="K44" s="366">
        <v>1</v>
      </c>
      <c r="L44" s="365" t="s">
        <v>1980</v>
      </c>
      <c r="M44" s="360">
        <v>2021</v>
      </c>
      <c r="N44" s="362">
        <f>INDEX('[1]Table 5.1 Fleet population'!$L$4:$L$41,MATCH(G44,'[1]Table 5.1 Fleet population'!$H$4:$H$41,0),1)</f>
        <v>1</v>
      </c>
      <c r="O44" s="364">
        <v>1</v>
      </c>
      <c r="P44" s="363">
        <f t="shared" si="0"/>
        <v>1</v>
      </c>
      <c r="Q44" s="362">
        <v>0</v>
      </c>
      <c r="R44" s="350">
        <f t="shared" si="1"/>
        <v>0</v>
      </c>
      <c r="S44" s="350">
        <f t="shared" si="2"/>
        <v>0</v>
      </c>
      <c r="T44" s="361">
        <f t="shared" si="3"/>
        <v>1</v>
      </c>
      <c r="U44" s="360" t="s">
        <v>1981</v>
      </c>
    </row>
    <row r="45" spans="1:21" s="359" customFormat="1" ht="15.75" customHeight="1" x14ac:dyDescent="0.25">
      <c r="A45" s="365" t="s">
        <v>144</v>
      </c>
      <c r="B45" s="365" t="s">
        <v>875</v>
      </c>
      <c r="C45" s="365" t="s">
        <v>666</v>
      </c>
      <c r="D45" s="365" t="s">
        <v>338</v>
      </c>
      <c r="E45" s="365" t="s">
        <v>184</v>
      </c>
      <c r="F45" s="365" t="s">
        <v>531</v>
      </c>
      <c r="G45" s="365" t="s">
        <v>1962</v>
      </c>
      <c r="H45" s="365" t="s">
        <v>546</v>
      </c>
      <c r="I45" s="365" t="s">
        <v>1979</v>
      </c>
      <c r="J45" s="365" t="s">
        <v>425</v>
      </c>
      <c r="K45" s="366">
        <v>1</v>
      </c>
      <c r="L45" s="365" t="s">
        <v>1980</v>
      </c>
      <c r="M45" s="360">
        <v>2021</v>
      </c>
      <c r="N45" s="362">
        <f>INDEX('[1]Table 5.1 Fleet population'!$L$4:$L$41,MATCH(G45,'[1]Table 5.1 Fleet population'!$H$4:$H$41,0),1)</f>
        <v>1</v>
      </c>
      <c r="O45" s="364">
        <v>1</v>
      </c>
      <c r="P45" s="363">
        <f t="shared" si="0"/>
        <v>1</v>
      </c>
      <c r="Q45" s="362">
        <v>0</v>
      </c>
      <c r="R45" s="350">
        <f t="shared" si="1"/>
        <v>0</v>
      </c>
      <c r="S45" s="350">
        <f t="shared" si="2"/>
        <v>0</v>
      </c>
      <c r="T45" s="361">
        <f t="shared" si="3"/>
        <v>1</v>
      </c>
      <c r="U45" s="360" t="s">
        <v>1981</v>
      </c>
    </row>
    <row r="46" spans="1:21" s="359" customFormat="1" ht="15.75" customHeight="1" x14ac:dyDescent="0.25">
      <c r="A46" s="365" t="s">
        <v>144</v>
      </c>
      <c r="B46" s="365" t="s">
        <v>875</v>
      </c>
      <c r="C46" s="365" t="s">
        <v>666</v>
      </c>
      <c r="D46" s="365" t="s">
        <v>338</v>
      </c>
      <c r="E46" s="365" t="s">
        <v>184</v>
      </c>
      <c r="F46" s="365" t="s">
        <v>531</v>
      </c>
      <c r="G46" s="365" t="s">
        <v>1958</v>
      </c>
      <c r="H46" s="365" t="s">
        <v>1987</v>
      </c>
      <c r="I46" s="365" t="s">
        <v>1979</v>
      </c>
      <c r="J46" s="365" t="s">
        <v>425</v>
      </c>
      <c r="K46" s="366">
        <v>1</v>
      </c>
      <c r="L46" s="365" t="s">
        <v>1980</v>
      </c>
      <c r="M46" s="360">
        <v>2021</v>
      </c>
      <c r="N46" s="362">
        <f>INDEX('[1]Table 5.1 Fleet population'!$L$4:$L$41,MATCH(G46,'[1]Table 5.1 Fleet population'!$H$4:$H$41,0),1)</f>
        <v>1</v>
      </c>
      <c r="O46" s="364">
        <v>1</v>
      </c>
      <c r="P46" s="363">
        <f t="shared" si="0"/>
        <v>1</v>
      </c>
      <c r="Q46" s="362">
        <v>0</v>
      </c>
      <c r="R46" s="350">
        <f t="shared" si="1"/>
        <v>0</v>
      </c>
      <c r="S46" s="350">
        <f t="shared" si="2"/>
        <v>0</v>
      </c>
      <c r="T46" s="361">
        <f t="shared" si="3"/>
        <v>1</v>
      </c>
      <c r="U46" s="360" t="s">
        <v>1981</v>
      </c>
    </row>
    <row r="47" spans="1:21" s="359" customFormat="1" ht="15.75" customHeight="1" x14ac:dyDescent="0.25">
      <c r="A47" s="365" t="s">
        <v>144</v>
      </c>
      <c r="B47" s="365" t="s">
        <v>875</v>
      </c>
      <c r="C47" s="365" t="s">
        <v>666</v>
      </c>
      <c r="D47" s="365" t="s">
        <v>338</v>
      </c>
      <c r="E47" s="365" t="s">
        <v>184</v>
      </c>
      <c r="F47" s="365" t="s">
        <v>531</v>
      </c>
      <c r="G47" s="365" t="s">
        <v>1958</v>
      </c>
      <c r="H47" s="365" t="s">
        <v>1988</v>
      </c>
      <c r="I47" s="365" t="s">
        <v>1979</v>
      </c>
      <c r="J47" s="365" t="s">
        <v>425</v>
      </c>
      <c r="K47" s="366">
        <v>1</v>
      </c>
      <c r="L47" s="365" t="s">
        <v>1980</v>
      </c>
      <c r="M47" s="360">
        <v>2021</v>
      </c>
      <c r="N47" s="362">
        <f>INDEX('[1]Table 5.1 Fleet population'!$L$4:$L$41,MATCH(G47,'[1]Table 5.1 Fleet population'!$H$4:$H$41,0),1)</f>
        <v>1</v>
      </c>
      <c r="O47" s="364">
        <v>1</v>
      </c>
      <c r="P47" s="363">
        <f t="shared" si="0"/>
        <v>1</v>
      </c>
      <c r="Q47" s="362">
        <v>0</v>
      </c>
      <c r="R47" s="350">
        <f t="shared" si="1"/>
        <v>0</v>
      </c>
      <c r="S47" s="350">
        <f t="shared" si="2"/>
        <v>0</v>
      </c>
      <c r="T47" s="361">
        <f t="shared" si="3"/>
        <v>1</v>
      </c>
      <c r="U47" s="360" t="s">
        <v>1981</v>
      </c>
    </row>
    <row r="48" spans="1:21" s="359" customFormat="1" ht="15.75" customHeight="1" x14ac:dyDescent="0.25">
      <c r="A48" s="365" t="s">
        <v>144</v>
      </c>
      <c r="B48" s="365" t="s">
        <v>875</v>
      </c>
      <c r="C48" s="365" t="s">
        <v>666</v>
      </c>
      <c r="D48" s="365" t="s">
        <v>338</v>
      </c>
      <c r="E48" s="365" t="s">
        <v>184</v>
      </c>
      <c r="F48" s="365" t="s">
        <v>531</v>
      </c>
      <c r="G48" s="365" t="s">
        <v>1958</v>
      </c>
      <c r="H48" s="365" t="s">
        <v>1989</v>
      </c>
      <c r="I48" s="365" t="s">
        <v>1979</v>
      </c>
      <c r="J48" s="365" t="s">
        <v>425</v>
      </c>
      <c r="K48" s="366">
        <v>1</v>
      </c>
      <c r="L48" s="365" t="s">
        <v>1980</v>
      </c>
      <c r="M48" s="360">
        <v>2021</v>
      </c>
      <c r="N48" s="362">
        <f>INDEX('[1]Table 5.1 Fleet population'!$L$4:$L$41,MATCH(G48,'[1]Table 5.1 Fleet population'!$H$4:$H$41,0),1)</f>
        <v>1</v>
      </c>
      <c r="O48" s="364">
        <v>1</v>
      </c>
      <c r="P48" s="363">
        <f t="shared" si="0"/>
        <v>1</v>
      </c>
      <c r="Q48" s="362">
        <v>0</v>
      </c>
      <c r="R48" s="350">
        <f t="shared" si="1"/>
        <v>0</v>
      </c>
      <c r="S48" s="350">
        <f t="shared" si="2"/>
        <v>0</v>
      </c>
      <c r="T48" s="361">
        <f t="shared" si="3"/>
        <v>1</v>
      </c>
      <c r="U48" s="360" t="s">
        <v>1981</v>
      </c>
    </row>
    <row r="49" spans="1:21" s="359" customFormat="1" ht="15.75" customHeight="1" x14ac:dyDescent="0.25">
      <c r="A49" s="365" t="s">
        <v>144</v>
      </c>
      <c r="B49" s="365" t="s">
        <v>875</v>
      </c>
      <c r="C49" s="365" t="s">
        <v>666</v>
      </c>
      <c r="D49" s="365" t="s">
        <v>338</v>
      </c>
      <c r="E49" s="365" t="s">
        <v>184</v>
      </c>
      <c r="F49" s="365" t="s">
        <v>531</v>
      </c>
      <c r="G49" s="365" t="s">
        <v>1958</v>
      </c>
      <c r="H49" s="365" t="s">
        <v>550</v>
      </c>
      <c r="I49" s="365" t="s">
        <v>1979</v>
      </c>
      <c r="J49" s="365" t="s">
        <v>425</v>
      </c>
      <c r="K49" s="366">
        <v>1</v>
      </c>
      <c r="L49" s="365" t="s">
        <v>1980</v>
      </c>
      <c r="M49" s="360">
        <v>2021</v>
      </c>
      <c r="N49" s="362">
        <f>INDEX('[1]Table 5.1 Fleet population'!$L$4:$L$41,MATCH(G49,'[1]Table 5.1 Fleet population'!$H$4:$H$41,0),1)</f>
        <v>1</v>
      </c>
      <c r="O49" s="364">
        <v>1</v>
      </c>
      <c r="P49" s="363">
        <f t="shared" si="0"/>
        <v>1</v>
      </c>
      <c r="Q49" s="362">
        <v>0</v>
      </c>
      <c r="R49" s="350">
        <f t="shared" si="1"/>
        <v>0</v>
      </c>
      <c r="S49" s="350">
        <f t="shared" si="2"/>
        <v>0</v>
      </c>
      <c r="T49" s="361">
        <f t="shared" si="3"/>
        <v>1</v>
      </c>
      <c r="U49" s="360" t="s">
        <v>1981</v>
      </c>
    </row>
    <row r="50" spans="1:21" s="359" customFormat="1" ht="15.75" customHeight="1" x14ac:dyDescent="0.25">
      <c r="A50" s="365" t="s">
        <v>144</v>
      </c>
      <c r="B50" s="365" t="s">
        <v>875</v>
      </c>
      <c r="C50" s="365" t="s">
        <v>666</v>
      </c>
      <c r="D50" s="365" t="s">
        <v>338</v>
      </c>
      <c r="E50" s="365" t="s">
        <v>184</v>
      </c>
      <c r="F50" s="365" t="s">
        <v>531</v>
      </c>
      <c r="G50" s="365" t="s">
        <v>1962</v>
      </c>
      <c r="H50" s="365" t="s">
        <v>550</v>
      </c>
      <c r="I50" s="365" t="s">
        <v>1979</v>
      </c>
      <c r="J50" s="365" t="s">
        <v>425</v>
      </c>
      <c r="K50" s="366">
        <v>1</v>
      </c>
      <c r="L50" s="365" t="s">
        <v>1980</v>
      </c>
      <c r="M50" s="360">
        <v>2021</v>
      </c>
      <c r="N50" s="362">
        <f>INDEX('[1]Table 5.1 Fleet population'!$L$4:$L$41,MATCH(G50,'[1]Table 5.1 Fleet population'!$H$4:$H$41,0),1)</f>
        <v>1</v>
      </c>
      <c r="O50" s="364">
        <v>1</v>
      </c>
      <c r="P50" s="363">
        <f t="shared" si="0"/>
        <v>1</v>
      </c>
      <c r="Q50" s="362">
        <v>0</v>
      </c>
      <c r="R50" s="350">
        <f t="shared" si="1"/>
        <v>0</v>
      </c>
      <c r="S50" s="350">
        <f t="shared" si="2"/>
        <v>0</v>
      </c>
      <c r="T50" s="361">
        <f t="shared" si="3"/>
        <v>1</v>
      </c>
      <c r="U50" s="360" t="s">
        <v>1981</v>
      </c>
    </row>
    <row r="51" spans="1:21" s="359" customFormat="1" ht="15.75" customHeight="1" x14ac:dyDescent="0.25">
      <c r="A51" s="365" t="s">
        <v>144</v>
      </c>
      <c r="B51" s="365" t="s">
        <v>875</v>
      </c>
      <c r="C51" s="365" t="s">
        <v>666</v>
      </c>
      <c r="D51" s="365" t="s">
        <v>338</v>
      </c>
      <c r="E51" s="365" t="s">
        <v>184</v>
      </c>
      <c r="F51" s="365" t="s">
        <v>531</v>
      </c>
      <c r="G51" s="365" t="s">
        <v>1958</v>
      </c>
      <c r="H51" s="365" t="s">
        <v>551</v>
      </c>
      <c r="I51" s="365" t="s">
        <v>1979</v>
      </c>
      <c r="J51" s="365" t="s">
        <v>425</v>
      </c>
      <c r="K51" s="366">
        <v>1</v>
      </c>
      <c r="L51" s="365" t="s">
        <v>1980</v>
      </c>
      <c r="M51" s="360">
        <v>2021</v>
      </c>
      <c r="N51" s="362">
        <f>INDEX('[1]Table 5.1 Fleet population'!$L$4:$L$41,MATCH(G51,'[1]Table 5.1 Fleet population'!$H$4:$H$41,0),1)</f>
        <v>1</v>
      </c>
      <c r="O51" s="364">
        <v>1</v>
      </c>
      <c r="P51" s="363">
        <f t="shared" si="0"/>
        <v>1</v>
      </c>
      <c r="Q51" s="362">
        <v>0</v>
      </c>
      <c r="R51" s="350">
        <f t="shared" si="1"/>
        <v>0</v>
      </c>
      <c r="S51" s="350">
        <f t="shared" si="2"/>
        <v>0</v>
      </c>
      <c r="T51" s="361">
        <f t="shared" si="3"/>
        <v>1</v>
      </c>
      <c r="U51" s="360" t="s">
        <v>1981</v>
      </c>
    </row>
    <row r="52" spans="1:21" s="359" customFormat="1" ht="15.75" customHeight="1" x14ac:dyDescent="0.25">
      <c r="A52" s="365" t="s">
        <v>144</v>
      </c>
      <c r="B52" s="365" t="s">
        <v>875</v>
      </c>
      <c r="C52" s="365" t="s">
        <v>666</v>
      </c>
      <c r="D52" s="365" t="s">
        <v>338</v>
      </c>
      <c r="E52" s="365" t="s">
        <v>184</v>
      </c>
      <c r="F52" s="365" t="s">
        <v>531</v>
      </c>
      <c r="G52" s="365" t="s">
        <v>1949</v>
      </c>
      <c r="H52" s="365" t="s">
        <v>552</v>
      </c>
      <c r="I52" s="365" t="s">
        <v>1979</v>
      </c>
      <c r="J52" s="365" t="s">
        <v>425</v>
      </c>
      <c r="K52" s="366">
        <v>1</v>
      </c>
      <c r="L52" s="365" t="s">
        <v>1980</v>
      </c>
      <c r="M52" s="360">
        <v>2021</v>
      </c>
      <c r="N52" s="362">
        <f>INDEX('[1]Table 5.1 Fleet population'!$L$4:$L$41,MATCH(G52,'[1]Table 5.1 Fleet population'!$H$4:$H$41,0),1)</f>
        <v>7</v>
      </c>
      <c r="O52" s="364">
        <v>1</v>
      </c>
      <c r="P52" s="363">
        <f t="shared" si="0"/>
        <v>7</v>
      </c>
      <c r="Q52" s="362">
        <v>0</v>
      </c>
      <c r="R52" s="350">
        <f t="shared" si="1"/>
        <v>0</v>
      </c>
      <c r="S52" s="350">
        <f t="shared" si="2"/>
        <v>0</v>
      </c>
      <c r="T52" s="361">
        <f t="shared" si="3"/>
        <v>1</v>
      </c>
      <c r="U52" s="360" t="s">
        <v>1990</v>
      </c>
    </row>
    <row r="53" spans="1:21" s="359" customFormat="1" ht="15.75" customHeight="1" x14ac:dyDescent="0.25">
      <c r="A53" s="365" t="s">
        <v>144</v>
      </c>
      <c r="B53" s="365" t="s">
        <v>875</v>
      </c>
      <c r="C53" s="365" t="s">
        <v>666</v>
      </c>
      <c r="D53" s="365" t="s">
        <v>338</v>
      </c>
      <c r="E53" s="365" t="s">
        <v>184</v>
      </c>
      <c r="F53" s="365" t="s">
        <v>531</v>
      </c>
      <c r="G53" s="365" t="s">
        <v>1951</v>
      </c>
      <c r="H53" s="365" t="s">
        <v>552</v>
      </c>
      <c r="I53" s="365" t="s">
        <v>1979</v>
      </c>
      <c r="J53" s="365" t="s">
        <v>425</v>
      </c>
      <c r="K53" s="366">
        <v>1</v>
      </c>
      <c r="L53" s="365" t="s">
        <v>1980</v>
      </c>
      <c r="M53" s="360">
        <v>2021</v>
      </c>
      <c r="N53" s="362">
        <f>INDEX('[1]Table 5.1 Fleet population'!$L$4:$L$41,MATCH(G53,'[1]Table 5.1 Fleet population'!$H$4:$H$41,0),1)</f>
        <v>1</v>
      </c>
      <c r="O53" s="364">
        <v>1</v>
      </c>
      <c r="P53" s="363">
        <f t="shared" si="0"/>
        <v>1</v>
      </c>
      <c r="Q53" s="362">
        <v>0</v>
      </c>
      <c r="R53" s="350">
        <f t="shared" si="1"/>
        <v>0</v>
      </c>
      <c r="S53" s="350">
        <f t="shared" si="2"/>
        <v>0</v>
      </c>
      <c r="T53" s="361">
        <f t="shared" si="3"/>
        <v>1</v>
      </c>
      <c r="U53" s="360" t="s">
        <v>1990</v>
      </c>
    </row>
    <row r="54" spans="1:21" s="359" customFormat="1" ht="15.75" customHeight="1" x14ac:dyDescent="0.25">
      <c r="A54" s="365" t="s">
        <v>144</v>
      </c>
      <c r="B54" s="365" t="s">
        <v>875</v>
      </c>
      <c r="C54" s="365" t="s">
        <v>666</v>
      </c>
      <c r="D54" s="365" t="s">
        <v>338</v>
      </c>
      <c r="E54" s="365" t="s">
        <v>184</v>
      </c>
      <c r="F54" s="365" t="s">
        <v>531</v>
      </c>
      <c r="G54" s="365" t="s">
        <v>1958</v>
      </c>
      <c r="H54" s="365" t="s">
        <v>552</v>
      </c>
      <c r="I54" s="365" t="s">
        <v>1979</v>
      </c>
      <c r="J54" s="365" t="s">
        <v>425</v>
      </c>
      <c r="K54" s="366">
        <v>1</v>
      </c>
      <c r="L54" s="365" t="s">
        <v>1980</v>
      </c>
      <c r="M54" s="360">
        <v>2021</v>
      </c>
      <c r="N54" s="362">
        <f>INDEX('[1]Table 5.1 Fleet population'!$L$4:$L$41,MATCH(G54,'[1]Table 5.1 Fleet population'!$H$4:$H$41,0),1)</f>
        <v>1</v>
      </c>
      <c r="O54" s="364">
        <v>1</v>
      </c>
      <c r="P54" s="363">
        <f t="shared" si="0"/>
        <v>1</v>
      </c>
      <c r="Q54" s="362">
        <v>0</v>
      </c>
      <c r="R54" s="350">
        <f t="shared" si="1"/>
        <v>0</v>
      </c>
      <c r="S54" s="350">
        <f t="shared" si="2"/>
        <v>0</v>
      </c>
      <c r="T54" s="361">
        <f t="shared" si="3"/>
        <v>1</v>
      </c>
      <c r="U54" s="360" t="s">
        <v>1990</v>
      </c>
    </row>
    <row r="55" spans="1:21" s="359" customFormat="1" ht="15.75" customHeight="1" x14ac:dyDescent="0.25">
      <c r="A55" s="365" t="s">
        <v>144</v>
      </c>
      <c r="B55" s="365" t="s">
        <v>875</v>
      </c>
      <c r="C55" s="365" t="s">
        <v>666</v>
      </c>
      <c r="D55" s="365" t="s">
        <v>338</v>
      </c>
      <c r="E55" s="365" t="s">
        <v>184</v>
      </c>
      <c r="F55" s="365" t="s">
        <v>531</v>
      </c>
      <c r="G55" s="365" t="s">
        <v>1962</v>
      </c>
      <c r="H55" s="365" t="s">
        <v>552</v>
      </c>
      <c r="I55" s="365" t="s">
        <v>1979</v>
      </c>
      <c r="J55" s="365" t="s">
        <v>425</v>
      </c>
      <c r="K55" s="366">
        <v>1</v>
      </c>
      <c r="L55" s="365" t="s">
        <v>1980</v>
      </c>
      <c r="M55" s="360">
        <v>2021</v>
      </c>
      <c r="N55" s="362">
        <f>INDEX('[1]Table 5.1 Fleet population'!$L$4:$L$41,MATCH(G55,'[1]Table 5.1 Fleet population'!$H$4:$H$41,0),1)</f>
        <v>1</v>
      </c>
      <c r="O55" s="364">
        <v>1</v>
      </c>
      <c r="P55" s="363">
        <f t="shared" si="0"/>
        <v>1</v>
      </c>
      <c r="Q55" s="362">
        <v>0</v>
      </c>
      <c r="R55" s="350">
        <f t="shared" si="1"/>
        <v>0</v>
      </c>
      <c r="S55" s="350">
        <f t="shared" si="2"/>
        <v>0</v>
      </c>
      <c r="T55" s="361">
        <f t="shared" si="3"/>
        <v>1</v>
      </c>
      <c r="U55" s="360" t="s">
        <v>1990</v>
      </c>
    </row>
    <row r="56" spans="1:21" s="359" customFormat="1" ht="15.75" customHeight="1" x14ac:dyDescent="0.25">
      <c r="A56" s="365" t="s">
        <v>144</v>
      </c>
      <c r="B56" s="365" t="s">
        <v>875</v>
      </c>
      <c r="C56" s="365" t="s">
        <v>666</v>
      </c>
      <c r="D56" s="365" t="s">
        <v>338</v>
      </c>
      <c r="E56" s="365" t="s">
        <v>184</v>
      </c>
      <c r="F56" s="365" t="s">
        <v>531</v>
      </c>
      <c r="G56" s="365" t="s">
        <v>1958</v>
      </c>
      <c r="H56" s="365" t="s">
        <v>555</v>
      </c>
      <c r="I56" s="365" t="s">
        <v>1979</v>
      </c>
      <c r="J56" s="365" t="s">
        <v>425</v>
      </c>
      <c r="K56" s="366">
        <v>1</v>
      </c>
      <c r="L56" s="365" t="s">
        <v>1980</v>
      </c>
      <c r="M56" s="360">
        <v>2021</v>
      </c>
      <c r="N56" s="362">
        <f>INDEX('[1]Table 5.1 Fleet population'!$L$4:$L$41,MATCH(G56,'[1]Table 5.1 Fleet population'!$H$4:$H$41,0),1)</f>
        <v>1</v>
      </c>
      <c r="O56" s="364">
        <v>1</v>
      </c>
      <c r="P56" s="363">
        <f t="shared" si="0"/>
        <v>1</v>
      </c>
      <c r="Q56" s="362">
        <v>0</v>
      </c>
      <c r="R56" s="350">
        <f t="shared" si="1"/>
        <v>0</v>
      </c>
      <c r="S56" s="350">
        <f t="shared" si="2"/>
        <v>0</v>
      </c>
      <c r="T56" s="361">
        <f t="shared" si="3"/>
        <v>1</v>
      </c>
      <c r="U56" s="360" t="s">
        <v>1981</v>
      </c>
    </row>
    <row r="57" spans="1:21" s="359" customFormat="1" ht="15.75" customHeight="1" x14ac:dyDescent="0.25">
      <c r="A57" s="365" t="s">
        <v>144</v>
      </c>
      <c r="B57" s="365" t="s">
        <v>875</v>
      </c>
      <c r="C57" s="365" t="s">
        <v>666</v>
      </c>
      <c r="D57" s="365" t="s">
        <v>338</v>
      </c>
      <c r="E57" s="365" t="s">
        <v>184</v>
      </c>
      <c r="F57" s="365" t="s">
        <v>531</v>
      </c>
      <c r="G57" s="365" t="s">
        <v>1962</v>
      </c>
      <c r="H57" s="365" t="s">
        <v>555</v>
      </c>
      <c r="I57" s="365" t="s">
        <v>1979</v>
      </c>
      <c r="J57" s="365" t="s">
        <v>425</v>
      </c>
      <c r="K57" s="366">
        <v>1</v>
      </c>
      <c r="L57" s="365" t="s">
        <v>1980</v>
      </c>
      <c r="M57" s="360">
        <v>2021</v>
      </c>
      <c r="N57" s="362">
        <f>INDEX('[1]Table 5.1 Fleet population'!$L$4:$L$41,MATCH(G57,'[1]Table 5.1 Fleet population'!$H$4:$H$41,0),1)</f>
        <v>1</v>
      </c>
      <c r="O57" s="364">
        <v>1</v>
      </c>
      <c r="P57" s="363">
        <f t="shared" si="0"/>
        <v>1</v>
      </c>
      <c r="Q57" s="362">
        <v>0</v>
      </c>
      <c r="R57" s="350">
        <f t="shared" si="1"/>
        <v>0</v>
      </c>
      <c r="S57" s="350">
        <f t="shared" si="2"/>
        <v>0</v>
      </c>
      <c r="T57" s="361">
        <f t="shared" si="3"/>
        <v>1</v>
      </c>
      <c r="U57" s="360" t="s">
        <v>1981</v>
      </c>
    </row>
    <row r="58" spans="1:21" s="359" customFormat="1" ht="15.75" customHeight="1" x14ac:dyDescent="0.25">
      <c r="A58" s="365" t="s">
        <v>144</v>
      </c>
      <c r="B58" s="365" t="s">
        <v>875</v>
      </c>
      <c r="C58" s="365" t="s">
        <v>666</v>
      </c>
      <c r="D58" s="365" t="s">
        <v>338</v>
      </c>
      <c r="E58" s="365" t="s">
        <v>184</v>
      </c>
      <c r="F58" s="365" t="s">
        <v>531</v>
      </c>
      <c r="G58" s="365" t="s">
        <v>1951</v>
      </c>
      <c r="H58" s="365" t="s">
        <v>553</v>
      </c>
      <c r="I58" s="365" t="s">
        <v>1979</v>
      </c>
      <c r="J58" s="365" t="s">
        <v>425</v>
      </c>
      <c r="K58" s="366">
        <v>1</v>
      </c>
      <c r="L58" s="365" t="s">
        <v>1980</v>
      </c>
      <c r="M58" s="360">
        <v>2021</v>
      </c>
      <c r="N58" s="362">
        <f>INDEX('[1]Table 5.1 Fleet population'!$L$4:$L$41,MATCH(G58,'[1]Table 5.1 Fleet population'!$H$4:$H$41,0),1)</f>
        <v>1</v>
      </c>
      <c r="O58" s="364">
        <v>1</v>
      </c>
      <c r="P58" s="363">
        <f t="shared" si="0"/>
        <v>1</v>
      </c>
      <c r="Q58" s="362">
        <v>0</v>
      </c>
      <c r="R58" s="350">
        <f t="shared" si="1"/>
        <v>0</v>
      </c>
      <c r="S58" s="350">
        <f t="shared" si="2"/>
        <v>0</v>
      </c>
      <c r="T58" s="361">
        <f t="shared" si="3"/>
        <v>1</v>
      </c>
      <c r="U58" s="360" t="s">
        <v>1981</v>
      </c>
    </row>
    <row r="59" spans="1:21" s="359" customFormat="1" ht="15.75" customHeight="1" x14ac:dyDescent="0.25">
      <c r="A59" s="365" t="s">
        <v>144</v>
      </c>
      <c r="B59" s="365" t="s">
        <v>875</v>
      </c>
      <c r="C59" s="365" t="s">
        <v>666</v>
      </c>
      <c r="D59" s="365" t="s">
        <v>338</v>
      </c>
      <c r="E59" s="365" t="s">
        <v>184</v>
      </c>
      <c r="F59" s="365" t="s">
        <v>531</v>
      </c>
      <c r="G59" s="365" t="s">
        <v>1958</v>
      </c>
      <c r="H59" s="365" t="s">
        <v>553</v>
      </c>
      <c r="I59" s="365" t="s">
        <v>1979</v>
      </c>
      <c r="J59" s="365" t="s">
        <v>425</v>
      </c>
      <c r="K59" s="366">
        <v>1</v>
      </c>
      <c r="L59" s="365" t="s">
        <v>1980</v>
      </c>
      <c r="M59" s="360">
        <v>2021</v>
      </c>
      <c r="N59" s="362">
        <f>INDEX('[1]Table 5.1 Fleet population'!$L$4:$L$41,MATCH(G59,'[1]Table 5.1 Fleet population'!$H$4:$H$41,0),1)</f>
        <v>1</v>
      </c>
      <c r="O59" s="364">
        <v>1</v>
      </c>
      <c r="P59" s="363">
        <f t="shared" si="0"/>
        <v>1</v>
      </c>
      <c r="Q59" s="362">
        <v>0</v>
      </c>
      <c r="R59" s="350">
        <f t="shared" si="1"/>
        <v>0</v>
      </c>
      <c r="S59" s="350">
        <f t="shared" si="2"/>
        <v>0</v>
      </c>
      <c r="T59" s="361">
        <f t="shared" si="3"/>
        <v>1</v>
      </c>
      <c r="U59" s="360" t="s">
        <v>1981</v>
      </c>
    </row>
    <row r="60" spans="1:21" s="359" customFormat="1" ht="15.75" customHeight="1" x14ac:dyDescent="0.25">
      <c r="A60" s="365" t="s">
        <v>144</v>
      </c>
      <c r="B60" s="365" t="s">
        <v>875</v>
      </c>
      <c r="C60" s="365" t="s">
        <v>666</v>
      </c>
      <c r="D60" s="365" t="s">
        <v>338</v>
      </c>
      <c r="E60" s="365" t="s">
        <v>184</v>
      </c>
      <c r="F60" s="365" t="s">
        <v>531</v>
      </c>
      <c r="G60" s="365" t="s">
        <v>1958</v>
      </c>
      <c r="H60" s="365" t="s">
        <v>558</v>
      </c>
      <c r="I60" s="365" t="s">
        <v>1979</v>
      </c>
      <c r="J60" s="365" t="s">
        <v>425</v>
      </c>
      <c r="K60" s="366">
        <v>1</v>
      </c>
      <c r="L60" s="365" t="s">
        <v>1980</v>
      </c>
      <c r="M60" s="360">
        <v>2021</v>
      </c>
      <c r="N60" s="362">
        <f>INDEX('[1]Table 5.1 Fleet population'!$L$4:$L$41,MATCH(G60,'[1]Table 5.1 Fleet population'!$H$4:$H$41,0),1)</f>
        <v>1</v>
      </c>
      <c r="O60" s="364">
        <v>1</v>
      </c>
      <c r="P60" s="363">
        <f t="shared" si="0"/>
        <v>1</v>
      </c>
      <c r="Q60" s="362">
        <v>0</v>
      </c>
      <c r="R60" s="350">
        <f t="shared" si="1"/>
        <v>0</v>
      </c>
      <c r="S60" s="350">
        <f t="shared" si="2"/>
        <v>0</v>
      </c>
      <c r="T60" s="361">
        <f t="shared" si="3"/>
        <v>1</v>
      </c>
      <c r="U60" s="360" t="s">
        <v>1981</v>
      </c>
    </row>
    <row r="61" spans="1:21" s="359" customFormat="1" ht="15.75" customHeight="1" x14ac:dyDescent="0.25">
      <c r="A61" s="365" t="s">
        <v>144</v>
      </c>
      <c r="B61" s="365" t="s">
        <v>875</v>
      </c>
      <c r="C61" s="365" t="s">
        <v>666</v>
      </c>
      <c r="D61" s="365" t="s">
        <v>338</v>
      </c>
      <c r="E61" s="365" t="s">
        <v>184</v>
      </c>
      <c r="F61" s="365" t="s">
        <v>531</v>
      </c>
      <c r="G61" s="365" t="s">
        <v>1958</v>
      </c>
      <c r="H61" s="365" t="s">
        <v>559</v>
      </c>
      <c r="I61" s="365" t="s">
        <v>1979</v>
      </c>
      <c r="J61" s="365" t="s">
        <v>425</v>
      </c>
      <c r="K61" s="366">
        <v>1</v>
      </c>
      <c r="L61" s="365" t="s">
        <v>1980</v>
      </c>
      <c r="M61" s="360">
        <v>2021</v>
      </c>
      <c r="N61" s="362">
        <f>INDEX('[1]Table 5.1 Fleet population'!$L$4:$L$41,MATCH(G61,'[1]Table 5.1 Fleet population'!$H$4:$H$41,0),1)</f>
        <v>1</v>
      </c>
      <c r="O61" s="364">
        <v>1</v>
      </c>
      <c r="P61" s="363">
        <f t="shared" si="0"/>
        <v>1</v>
      </c>
      <c r="Q61" s="362">
        <v>0</v>
      </c>
      <c r="R61" s="350">
        <f t="shared" si="1"/>
        <v>0</v>
      </c>
      <c r="S61" s="350">
        <f t="shared" si="2"/>
        <v>0</v>
      </c>
      <c r="T61" s="361">
        <f t="shared" si="3"/>
        <v>1</v>
      </c>
      <c r="U61" s="360" t="s">
        <v>1981</v>
      </c>
    </row>
    <row r="62" spans="1:21" s="359" customFormat="1" ht="15.75" customHeight="1" x14ac:dyDescent="0.25">
      <c r="A62" s="365" t="s">
        <v>144</v>
      </c>
      <c r="B62" s="365" t="s">
        <v>875</v>
      </c>
      <c r="C62" s="365" t="s">
        <v>666</v>
      </c>
      <c r="D62" s="365" t="s">
        <v>338</v>
      </c>
      <c r="E62" s="365" t="s">
        <v>184</v>
      </c>
      <c r="F62" s="365" t="s">
        <v>531</v>
      </c>
      <c r="G62" s="365" t="s">
        <v>1932</v>
      </c>
      <c r="H62" s="365" t="s">
        <v>1991</v>
      </c>
      <c r="I62" s="365" t="s">
        <v>1979</v>
      </c>
      <c r="J62" s="365" t="s">
        <v>425</v>
      </c>
      <c r="K62" s="366">
        <v>1</v>
      </c>
      <c r="L62" s="365"/>
      <c r="M62" s="360">
        <v>2021</v>
      </c>
      <c r="N62" s="362">
        <f>INDEX('[1]Table 5.1 Fleet population'!$L$4:$L$41,MATCH(G62,'[1]Table 5.1 Fleet population'!$H$4:$H$41,0),1)</f>
        <v>14</v>
      </c>
      <c r="O62" s="364">
        <v>1</v>
      </c>
      <c r="P62" s="363">
        <f t="shared" si="0"/>
        <v>14</v>
      </c>
      <c r="Q62" s="362">
        <v>0</v>
      </c>
      <c r="R62" s="350">
        <f t="shared" si="1"/>
        <v>0</v>
      </c>
      <c r="S62" s="350">
        <f t="shared" si="2"/>
        <v>0</v>
      </c>
      <c r="T62" s="361">
        <f t="shared" si="3"/>
        <v>1</v>
      </c>
      <c r="U62" s="360" t="s">
        <v>1984</v>
      </c>
    </row>
    <row r="63" spans="1:21" s="359" customFormat="1" ht="15.75" customHeight="1" x14ac:dyDescent="0.25">
      <c r="A63" s="365" t="s">
        <v>144</v>
      </c>
      <c r="B63" s="365" t="s">
        <v>875</v>
      </c>
      <c r="C63" s="365" t="s">
        <v>666</v>
      </c>
      <c r="D63" s="365" t="s">
        <v>338</v>
      </c>
      <c r="E63" s="365" t="s">
        <v>184</v>
      </c>
      <c r="F63" s="365" t="s">
        <v>531</v>
      </c>
      <c r="G63" s="365" t="s">
        <v>1926</v>
      </c>
      <c r="H63" s="365" t="s">
        <v>1991</v>
      </c>
      <c r="I63" s="365" t="s">
        <v>1979</v>
      </c>
      <c r="J63" s="365" t="s">
        <v>425</v>
      </c>
      <c r="K63" s="366">
        <v>1</v>
      </c>
      <c r="L63" s="365"/>
      <c r="M63" s="360">
        <v>2021</v>
      </c>
      <c r="N63" s="362">
        <f>INDEX('[1]Table 5.1 Fleet population'!$L$4:$L$41,MATCH(G63,'[1]Table 5.1 Fleet population'!$H$4:$H$41,0),1)</f>
        <v>22</v>
      </c>
      <c r="O63" s="364">
        <v>1</v>
      </c>
      <c r="P63" s="363">
        <f t="shared" si="0"/>
        <v>22</v>
      </c>
      <c r="Q63" s="362">
        <v>0</v>
      </c>
      <c r="R63" s="350">
        <f t="shared" si="1"/>
        <v>0</v>
      </c>
      <c r="S63" s="350">
        <f t="shared" si="2"/>
        <v>0</v>
      </c>
      <c r="T63" s="361">
        <f t="shared" si="3"/>
        <v>1</v>
      </c>
      <c r="U63" s="360" t="s">
        <v>1984</v>
      </c>
    </row>
    <row r="64" spans="1:21" s="359" customFormat="1" ht="15.75" customHeight="1" x14ac:dyDescent="0.25">
      <c r="A64" s="365" t="s">
        <v>144</v>
      </c>
      <c r="B64" s="365" t="s">
        <v>875</v>
      </c>
      <c r="C64" s="365" t="s">
        <v>666</v>
      </c>
      <c r="D64" s="365" t="s">
        <v>338</v>
      </c>
      <c r="E64" s="365" t="s">
        <v>184</v>
      </c>
      <c r="F64" s="365" t="s">
        <v>531</v>
      </c>
      <c r="G64" s="365" t="s">
        <v>1927</v>
      </c>
      <c r="H64" s="365" t="s">
        <v>1991</v>
      </c>
      <c r="I64" s="365" t="s">
        <v>1979</v>
      </c>
      <c r="J64" s="365" t="s">
        <v>425</v>
      </c>
      <c r="K64" s="366">
        <v>1</v>
      </c>
      <c r="L64" s="365"/>
      <c r="M64" s="360">
        <v>2021</v>
      </c>
      <c r="N64" s="362">
        <f>INDEX('[1]Table 5.1 Fleet population'!$L$4:$L$41,MATCH(G64,'[1]Table 5.1 Fleet population'!$H$4:$H$41,0),1)</f>
        <v>63</v>
      </c>
      <c r="O64" s="364">
        <v>1</v>
      </c>
      <c r="P64" s="363">
        <f t="shared" si="0"/>
        <v>63</v>
      </c>
      <c r="Q64" s="362">
        <v>0</v>
      </c>
      <c r="R64" s="350">
        <f t="shared" si="1"/>
        <v>0</v>
      </c>
      <c r="S64" s="350">
        <f t="shared" si="2"/>
        <v>0</v>
      </c>
      <c r="T64" s="361">
        <f t="shared" si="3"/>
        <v>1</v>
      </c>
      <c r="U64" s="360" t="s">
        <v>1984</v>
      </c>
    </row>
    <row r="65" spans="1:21" s="359" customFormat="1" ht="15.75" customHeight="1" x14ac:dyDescent="0.25">
      <c r="A65" s="365" t="s">
        <v>144</v>
      </c>
      <c r="B65" s="365" t="s">
        <v>875</v>
      </c>
      <c r="C65" s="365" t="s">
        <v>666</v>
      </c>
      <c r="D65" s="365" t="s">
        <v>338</v>
      </c>
      <c r="E65" s="365" t="s">
        <v>184</v>
      </c>
      <c r="F65" s="365" t="s">
        <v>531</v>
      </c>
      <c r="G65" s="365" t="s">
        <v>1928</v>
      </c>
      <c r="H65" s="365" t="s">
        <v>1991</v>
      </c>
      <c r="I65" s="365" t="s">
        <v>1979</v>
      </c>
      <c r="J65" s="365" t="s">
        <v>425</v>
      </c>
      <c r="K65" s="366">
        <v>1</v>
      </c>
      <c r="L65" s="365"/>
      <c r="M65" s="360">
        <v>2021</v>
      </c>
      <c r="N65" s="362">
        <f>INDEX('[1]Table 5.1 Fleet population'!$L$4:$L$41,MATCH(G65,'[1]Table 5.1 Fleet population'!$H$4:$H$41,0),1)</f>
        <v>30</v>
      </c>
      <c r="O65" s="364">
        <v>1</v>
      </c>
      <c r="P65" s="363">
        <f t="shared" si="0"/>
        <v>30</v>
      </c>
      <c r="Q65" s="362">
        <v>0</v>
      </c>
      <c r="R65" s="350">
        <f t="shared" si="1"/>
        <v>0</v>
      </c>
      <c r="S65" s="350">
        <f t="shared" si="2"/>
        <v>0</v>
      </c>
      <c r="T65" s="361">
        <f t="shared" si="3"/>
        <v>1</v>
      </c>
      <c r="U65" s="360" t="s">
        <v>1984</v>
      </c>
    </row>
    <row r="66" spans="1:21" s="359" customFormat="1" ht="15.75" customHeight="1" x14ac:dyDescent="0.25">
      <c r="A66" s="365" t="s">
        <v>144</v>
      </c>
      <c r="B66" s="365" t="s">
        <v>875</v>
      </c>
      <c r="C66" s="365" t="s">
        <v>666</v>
      </c>
      <c r="D66" s="365" t="s">
        <v>338</v>
      </c>
      <c r="E66" s="365" t="s">
        <v>184</v>
      </c>
      <c r="F66" s="365" t="s">
        <v>531</v>
      </c>
      <c r="G66" s="365" t="s">
        <v>1924</v>
      </c>
      <c r="H66" s="365" t="s">
        <v>1991</v>
      </c>
      <c r="I66" s="365" t="s">
        <v>1979</v>
      </c>
      <c r="J66" s="365" t="s">
        <v>425</v>
      </c>
      <c r="K66" s="366">
        <v>1</v>
      </c>
      <c r="L66" s="365"/>
      <c r="M66" s="360">
        <v>2021</v>
      </c>
      <c r="N66" s="362">
        <f>INDEX('[1]Table 5.1 Fleet population'!$L$4:$L$41,MATCH(G66,'[1]Table 5.1 Fleet population'!$H$4:$H$41,0),1)</f>
        <v>13</v>
      </c>
      <c r="O66" s="364">
        <v>1</v>
      </c>
      <c r="P66" s="363">
        <f t="shared" si="0"/>
        <v>13</v>
      </c>
      <c r="Q66" s="362">
        <v>0</v>
      </c>
      <c r="R66" s="350">
        <f t="shared" si="1"/>
        <v>0</v>
      </c>
      <c r="S66" s="350">
        <f t="shared" si="2"/>
        <v>0</v>
      </c>
      <c r="T66" s="361">
        <f t="shared" si="3"/>
        <v>1</v>
      </c>
      <c r="U66" s="360" t="s">
        <v>1984</v>
      </c>
    </row>
    <row r="67" spans="1:21" s="359" customFormat="1" ht="15.75" customHeight="1" x14ac:dyDescent="0.25">
      <c r="A67" s="365" t="s">
        <v>144</v>
      </c>
      <c r="B67" s="365" t="s">
        <v>875</v>
      </c>
      <c r="C67" s="365" t="s">
        <v>666</v>
      </c>
      <c r="D67" s="365" t="s">
        <v>338</v>
      </c>
      <c r="E67" s="365" t="s">
        <v>184</v>
      </c>
      <c r="F67" s="365" t="s">
        <v>531</v>
      </c>
      <c r="G67" s="365" t="s">
        <v>1930</v>
      </c>
      <c r="H67" s="365" t="s">
        <v>1991</v>
      </c>
      <c r="I67" s="365" t="s">
        <v>1979</v>
      </c>
      <c r="J67" s="365" t="s">
        <v>425</v>
      </c>
      <c r="K67" s="366">
        <v>1</v>
      </c>
      <c r="L67" s="365"/>
      <c r="M67" s="360">
        <v>2021</v>
      </c>
      <c r="N67" s="362">
        <f>INDEX('[1]Table 5.1 Fleet population'!$L$4:$L$41,MATCH(G67,'[1]Table 5.1 Fleet population'!$H$4:$H$41,0),1)</f>
        <v>28</v>
      </c>
      <c r="O67" s="364">
        <v>1</v>
      </c>
      <c r="P67" s="363">
        <f t="shared" ref="P67:P130" si="4">ROUNDUP(N67*O67,0)</f>
        <v>28</v>
      </c>
      <c r="Q67" s="362">
        <v>0</v>
      </c>
      <c r="R67" s="350">
        <f t="shared" ref="R67:R130" si="5">Q67/P67</f>
        <v>0</v>
      </c>
      <c r="S67" s="350">
        <f t="shared" ref="S67:S130" si="6">Q67/N67</f>
        <v>0</v>
      </c>
      <c r="T67" s="361">
        <f t="shared" ref="T67:T130" si="7">O67/K67</f>
        <v>1</v>
      </c>
      <c r="U67" s="360" t="s">
        <v>1984</v>
      </c>
    </row>
    <row r="68" spans="1:21" s="359" customFormat="1" ht="15.75" customHeight="1" x14ac:dyDescent="0.25">
      <c r="A68" s="365" t="s">
        <v>144</v>
      </c>
      <c r="B68" s="365" t="s">
        <v>875</v>
      </c>
      <c r="C68" s="365" t="s">
        <v>666</v>
      </c>
      <c r="D68" s="365" t="s">
        <v>338</v>
      </c>
      <c r="E68" s="365" t="s">
        <v>184</v>
      </c>
      <c r="F68" s="365" t="s">
        <v>531</v>
      </c>
      <c r="G68" s="365" t="s">
        <v>1934</v>
      </c>
      <c r="H68" s="365" t="s">
        <v>1991</v>
      </c>
      <c r="I68" s="365" t="s">
        <v>1979</v>
      </c>
      <c r="J68" s="365" t="s">
        <v>425</v>
      </c>
      <c r="K68" s="366">
        <v>1</v>
      </c>
      <c r="L68" s="365"/>
      <c r="M68" s="360">
        <v>2021</v>
      </c>
      <c r="N68" s="362">
        <f>INDEX('[1]Table 5.1 Fleet population'!$L$4:$L$41,MATCH(G68,'[1]Table 5.1 Fleet population'!$H$4:$H$41,0),1)</f>
        <v>23</v>
      </c>
      <c r="O68" s="364">
        <v>1</v>
      </c>
      <c r="P68" s="363">
        <f t="shared" si="4"/>
        <v>23</v>
      </c>
      <c r="Q68" s="362">
        <v>0</v>
      </c>
      <c r="R68" s="350">
        <f t="shared" si="5"/>
        <v>0</v>
      </c>
      <c r="S68" s="350">
        <f t="shared" si="6"/>
        <v>0</v>
      </c>
      <c r="T68" s="361">
        <f t="shared" si="7"/>
        <v>1</v>
      </c>
      <c r="U68" s="360" t="s">
        <v>1984</v>
      </c>
    </row>
    <row r="69" spans="1:21" s="359" customFormat="1" ht="15.75" customHeight="1" x14ac:dyDescent="0.25">
      <c r="A69" s="365" t="s">
        <v>144</v>
      </c>
      <c r="B69" s="365" t="s">
        <v>875</v>
      </c>
      <c r="C69" s="365" t="s">
        <v>666</v>
      </c>
      <c r="D69" s="365" t="s">
        <v>338</v>
      </c>
      <c r="E69" s="365" t="s">
        <v>184</v>
      </c>
      <c r="F69" s="365" t="s">
        <v>531</v>
      </c>
      <c r="G69" s="365" t="s">
        <v>1938</v>
      </c>
      <c r="H69" s="365" t="s">
        <v>1991</v>
      </c>
      <c r="I69" s="365" t="s">
        <v>1979</v>
      </c>
      <c r="J69" s="365" t="s">
        <v>425</v>
      </c>
      <c r="K69" s="366">
        <v>1</v>
      </c>
      <c r="L69" s="365"/>
      <c r="M69" s="360">
        <v>2021</v>
      </c>
      <c r="N69" s="362">
        <f>INDEX('[1]Table 5.1 Fleet population'!$L$4:$L$41,MATCH(G69,'[1]Table 5.1 Fleet population'!$H$4:$H$41,0),1)</f>
        <v>125</v>
      </c>
      <c r="O69" s="364">
        <v>1</v>
      </c>
      <c r="P69" s="363">
        <f t="shared" si="4"/>
        <v>125</v>
      </c>
      <c r="Q69" s="362">
        <v>0</v>
      </c>
      <c r="R69" s="350">
        <f t="shared" si="5"/>
        <v>0</v>
      </c>
      <c r="S69" s="350">
        <f t="shared" si="6"/>
        <v>0</v>
      </c>
      <c r="T69" s="361">
        <f t="shared" si="7"/>
        <v>1</v>
      </c>
      <c r="U69" s="360" t="s">
        <v>1984</v>
      </c>
    </row>
    <row r="70" spans="1:21" s="359" customFormat="1" ht="15.75" customHeight="1" x14ac:dyDescent="0.25">
      <c r="A70" s="365" t="s">
        <v>144</v>
      </c>
      <c r="B70" s="365" t="s">
        <v>875</v>
      </c>
      <c r="C70" s="365" t="s">
        <v>666</v>
      </c>
      <c r="D70" s="365" t="s">
        <v>338</v>
      </c>
      <c r="E70" s="365" t="s">
        <v>184</v>
      </c>
      <c r="F70" s="365" t="s">
        <v>531</v>
      </c>
      <c r="G70" s="365" t="s">
        <v>1935</v>
      </c>
      <c r="H70" s="365" t="s">
        <v>1991</v>
      </c>
      <c r="I70" s="365" t="s">
        <v>1979</v>
      </c>
      <c r="J70" s="365" t="s">
        <v>425</v>
      </c>
      <c r="K70" s="366">
        <v>1</v>
      </c>
      <c r="L70" s="365"/>
      <c r="M70" s="360">
        <v>2021</v>
      </c>
      <c r="N70" s="362">
        <f>INDEX('[1]Table 5.1 Fleet population'!$L$4:$L$41,MATCH(G70,'[1]Table 5.1 Fleet population'!$H$4:$H$41,0),1)</f>
        <v>9</v>
      </c>
      <c r="O70" s="364">
        <v>1</v>
      </c>
      <c r="P70" s="363">
        <f t="shared" si="4"/>
        <v>9</v>
      </c>
      <c r="Q70" s="362">
        <v>0</v>
      </c>
      <c r="R70" s="350">
        <f t="shared" si="5"/>
        <v>0</v>
      </c>
      <c r="S70" s="350">
        <f t="shared" si="6"/>
        <v>0</v>
      </c>
      <c r="T70" s="361">
        <f t="shared" si="7"/>
        <v>1</v>
      </c>
      <c r="U70" s="360" t="s">
        <v>1984</v>
      </c>
    </row>
    <row r="71" spans="1:21" s="359" customFormat="1" ht="15.75" customHeight="1" x14ac:dyDescent="0.25">
      <c r="A71" s="365" t="s">
        <v>144</v>
      </c>
      <c r="B71" s="365" t="s">
        <v>875</v>
      </c>
      <c r="C71" s="365" t="s">
        <v>666</v>
      </c>
      <c r="D71" s="365" t="s">
        <v>338</v>
      </c>
      <c r="E71" s="365" t="s">
        <v>184</v>
      </c>
      <c r="F71" s="365" t="s">
        <v>531</v>
      </c>
      <c r="G71" s="365" t="s">
        <v>1936</v>
      </c>
      <c r="H71" s="365" t="s">
        <v>1991</v>
      </c>
      <c r="I71" s="365" t="s">
        <v>1979</v>
      </c>
      <c r="J71" s="365" t="s">
        <v>425</v>
      </c>
      <c r="K71" s="366">
        <v>1</v>
      </c>
      <c r="L71" s="365"/>
      <c r="M71" s="360">
        <v>2021</v>
      </c>
      <c r="N71" s="362">
        <f>INDEX('[1]Table 5.1 Fleet population'!$L$4:$L$41,MATCH(G71,'[1]Table 5.1 Fleet population'!$H$4:$H$41,0),1)</f>
        <v>8</v>
      </c>
      <c r="O71" s="364">
        <v>1</v>
      </c>
      <c r="P71" s="363">
        <f t="shared" si="4"/>
        <v>8</v>
      </c>
      <c r="Q71" s="362">
        <v>0</v>
      </c>
      <c r="R71" s="350">
        <f t="shared" si="5"/>
        <v>0</v>
      </c>
      <c r="S71" s="350">
        <f t="shared" si="6"/>
        <v>0</v>
      </c>
      <c r="T71" s="361">
        <f t="shared" si="7"/>
        <v>1</v>
      </c>
      <c r="U71" s="360" t="s">
        <v>1984</v>
      </c>
    </row>
    <row r="72" spans="1:21" s="359" customFormat="1" ht="15.75" customHeight="1" x14ac:dyDescent="0.25">
      <c r="A72" s="365" t="s">
        <v>144</v>
      </c>
      <c r="B72" s="365" t="s">
        <v>875</v>
      </c>
      <c r="C72" s="365" t="s">
        <v>666</v>
      </c>
      <c r="D72" s="365" t="s">
        <v>338</v>
      </c>
      <c r="E72" s="365" t="s">
        <v>184</v>
      </c>
      <c r="F72" s="365" t="s">
        <v>531</v>
      </c>
      <c r="G72" s="365" t="s">
        <v>1939</v>
      </c>
      <c r="H72" s="365" t="s">
        <v>1991</v>
      </c>
      <c r="I72" s="365" t="s">
        <v>1979</v>
      </c>
      <c r="J72" s="365" t="s">
        <v>425</v>
      </c>
      <c r="K72" s="366">
        <v>1</v>
      </c>
      <c r="L72" s="365"/>
      <c r="M72" s="360">
        <v>2021</v>
      </c>
      <c r="N72" s="362">
        <f>INDEX('[1]Table 5.1 Fleet population'!$L$4:$L$41,MATCH(G72,'[1]Table 5.1 Fleet population'!$H$4:$H$41,0),1)</f>
        <v>97</v>
      </c>
      <c r="O72" s="364">
        <v>1</v>
      </c>
      <c r="P72" s="363">
        <f t="shared" si="4"/>
        <v>97</v>
      </c>
      <c r="Q72" s="362">
        <v>0</v>
      </c>
      <c r="R72" s="350">
        <f t="shared" si="5"/>
        <v>0</v>
      </c>
      <c r="S72" s="350">
        <f t="shared" si="6"/>
        <v>0</v>
      </c>
      <c r="T72" s="361">
        <f t="shared" si="7"/>
        <v>1</v>
      </c>
      <c r="U72" s="360" t="s">
        <v>1984</v>
      </c>
    </row>
    <row r="73" spans="1:21" s="359" customFormat="1" ht="15.75" customHeight="1" x14ac:dyDescent="0.25">
      <c r="A73" s="365" t="s">
        <v>144</v>
      </c>
      <c r="B73" s="365" t="s">
        <v>875</v>
      </c>
      <c r="C73" s="365" t="s">
        <v>666</v>
      </c>
      <c r="D73" s="365" t="s">
        <v>338</v>
      </c>
      <c r="E73" s="365" t="s">
        <v>184</v>
      </c>
      <c r="F73" s="365" t="s">
        <v>531</v>
      </c>
      <c r="G73" s="365" t="s">
        <v>1946</v>
      </c>
      <c r="H73" s="365" t="s">
        <v>1991</v>
      </c>
      <c r="I73" s="365" t="s">
        <v>1979</v>
      </c>
      <c r="J73" s="365" t="s">
        <v>425</v>
      </c>
      <c r="K73" s="366">
        <v>1</v>
      </c>
      <c r="L73" s="365" t="s">
        <v>1980</v>
      </c>
      <c r="M73" s="360">
        <v>2021</v>
      </c>
      <c r="N73" s="362">
        <f>INDEX('[1]Table 5.1 Fleet population'!$L$4:$L$41,MATCH(G73,'[1]Table 5.1 Fleet population'!$H$4:$H$41,0),1)</f>
        <v>5</v>
      </c>
      <c r="O73" s="364">
        <v>1</v>
      </c>
      <c r="P73" s="363">
        <f t="shared" si="4"/>
        <v>5</v>
      </c>
      <c r="Q73" s="362">
        <v>0</v>
      </c>
      <c r="R73" s="350">
        <f t="shared" si="5"/>
        <v>0</v>
      </c>
      <c r="S73" s="350">
        <f t="shared" si="6"/>
        <v>0</v>
      </c>
      <c r="T73" s="361">
        <f t="shared" si="7"/>
        <v>1</v>
      </c>
      <c r="U73" s="360" t="s">
        <v>1984</v>
      </c>
    </row>
    <row r="74" spans="1:21" s="359" customFormat="1" ht="15.75" customHeight="1" x14ac:dyDescent="0.25">
      <c r="A74" s="365" t="s">
        <v>144</v>
      </c>
      <c r="B74" s="365" t="s">
        <v>875</v>
      </c>
      <c r="C74" s="365" t="s">
        <v>666</v>
      </c>
      <c r="D74" s="365" t="s">
        <v>338</v>
      </c>
      <c r="E74" s="365" t="s">
        <v>184</v>
      </c>
      <c r="F74" s="365" t="s">
        <v>531</v>
      </c>
      <c r="G74" s="365" t="s">
        <v>1947</v>
      </c>
      <c r="H74" s="365" t="s">
        <v>1991</v>
      </c>
      <c r="I74" s="365" t="s">
        <v>1979</v>
      </c>
      <c r="J74" s="365" t="s">
        <v>425</v>
      </c>
      <c r="K74" s="366">
        <v>1</v>
      </c>
      <c r="L74" s="365" t="s">
        <v>1980</v>
      </c>
      <c r="M74" s="360">
        <v>2021</v>
      </c>
      <c r="N74" s="362">
        <f>INDEX('[1]Table 5.1 Fleet population'!$L$4:$L$41,MATCH(G74,'[1]Table 5.1 Fleet population'!$H$4:$H$41,0),1)</f>
        <v>7</v>
      </c>
      <c r="O74" s="364">
        <v>1</v>
      </c>
      <c r="P74" s="363">
        <f t="shared" si="4"/>
        <v>7</v>
      </c>
      <c r="Q74" s="362">
        <v>0</v>
      </c>
      <c r="R74" s="350">
        <f t="shared" si="5"/>
        <v>0</v>
      </c>
      <c r="S74" s="350">
        <f t="shared" si="6"/>
        <v>0</v>
      </c>
      <c r="T74" s="361">
        <f t="shared" si="7"/>
        <v>1</v>
      </c>
      <c r="U74" s="360" t="s">
        <v>1984</v>
      </c>
    </row>
    <row r="75" spans="1:21" s="359" customFormat="1" ht="15.75" customHeight="1" x14ac:dyDescent="0.25">
      <c r="A75" s="365" t="s">
        <v>144</v>
      </c>
      <c r="B75" s="365" t="s">
        <v>875</v>
      </c>
      <c r="C75" s="365" t="s">
        <v>666</v>
      </c>
      <c r="D75" s="365" t="s">
        <v>338</v>
      </c>
      <c r="E75" s="365" t="s">
        <v>184</v>
      </c>
      <c r="F75" s="365" t="s">
        <v>531</v>
      </c>
      <c r="G75" s="365" t="s">
        <v>1948</v>
      </c>
      <c r="H75" s="365" t="s">
        <v>1991</v>
      </c>
      <c r="I75" s="365" t="s">
        <v>1979</v>
      </c>
      <c r="J75" s="365" t="s">
        <v>425</v>
      </c>
      <c r="K75" s="366">
        <v>1</v>
      </c>
      <c r="L75" s="365" t="s">
        <v>1980</v>
      </c>
      <c r="M75" s="360">
        <v>2021</v>
      </c>
      <c r="N75" s="362">
        <f>INDEX('[1]Table 5.1 Fleet population'!$L$4:$L$41,MATCH(G75,'[1]Table 5.1 Fleet population'!$H$4:$H$41,0),1)</f>
        <v>10</v>
      </c>
      <c r="O75" s="364">
        <v>1</v>
      </c>
      <c r="P75" s="363">
        <f t="shared" si="4"/>
        <v>10</v>
      </c>
      <c r="Q75" s="362">
        <v>0</v>
      </c>
      <c r="R75" s="350">
        <f t="shared" si="5"/>
        <v>0</v>
      </c>
      <c r="S75" s="350">
        <f t="shared" si="6"/>
        <v>0</v>
      </c>
      <c r="T75" s="361">
        <f t="shared" si="7"/>
        <v>1</v>
      </c>
      <c r="U75" s="360" t="s">
        <v>1984</v>
      </c>
    </row>
    <row r="76" spans="1:21" s="359" customFormat="1" ht="15.75" customHeight="1" x14ac:dyDescent="0.25">
      <c r="A76" s="365" t="s">
        <v>144</v>
      </c>
      <c r="B76" s="365" t="s">
        <v>875</v>
      </c>
      <c r="C76" s="365" t="s">
        <v>666</v>
      </c>
      <c r="D76" s="365" t="s">
        <v>338</v>
      </c>
      <c r="E76" s="365" t="s">
        <v>184</v>
      </c>
      <c r="F76" s="365" t="s">
        <v>531</v>
      </c>
      <c r="G76" s="365" t="s">
        <v>1949</v>
      </c>
      <c r="H76" s="365" t="s">
        <v>1991</v>
      </c>
      <c r="I76" s="365" t="s">
        <v>1979</v>
      </c>
      <c r="J76" s="365" t="s">
        <v>425</v>
      </c>
      <c r="K76" s="366">
        <v>1</v>
      </c>
      <c r="L76" s="365" t="s">
        <v>1980</v>
      </c>
      <c r="M76" s="360">
        <v>2021</v>
      </c>
      <c r="N76" s="362">
        <f>INDEX('[1]Table 5.1 Fleet population'!$L$4:$L$41,MATCH(G76,'[1]Table 5.1 Fleet population'!$H$4:$H$41,0),1)</f>
        <v>7</v>
      </c>
      <c r="O76" s="364">
        <v>1</v>
      </c>
      <c r="P76" s="363">
        <f t="shared" si="4"/>
        <v>7</v>
      </c>
      <c r="Q76" s="362">
        <v>0</v>
      </c>
      <c r="R76" s="350">
        <f t="shared" si="5"/>
        <v>0</v>
      </c>
      <c r="S76" s="350">
        <f t="shared" si="6"/>
        <v>0</v>
      </c>
      <c r="T76" s="361">
        <f t="shared" si="7"/>
        <v>1</v>
      </c>
      <c r="U76" s="360" t="s">
        <v>1984</v>
      </c>
    </row>
    <row r="77" spans="1:21" s="359" customFormat="1" ht="15.75" customHeight="1" x14ac:dyDescent="0.25">
      <c r="A77" s="365" t="s">
        <v>144</v>
      </c>
      <c r="B77" s="365" t="s">
        <v>875</v>
      </c>
      <c r="C77" s="365" t="s">
        <v>666</v>
      </c>
      <c r="D77" s="365" t="s">
        <v>338</v>
      </c>
      <c r="E77" s="365" t="s">
        <v>184</v>
      </c>
      <c r="F77" s="365" t="s">
        <v>531</v>
      </c>
      <c r="G77" s="365" t="s">
        <v>1951</v>
      </c>
      <c r="H77" s="365" t="s">
        <v>1991</v>
      </c>
      <c r="I77" s="365" t="s">
        <v>1979</v>
      </c>
      <c r="J77" s="365" t="s">
        <v>425</v>
      </c>
      <c r="K77" s="366">
        <v>1</v>
      </c>
      <c r="L77" s="365" t="s">
        <v>1980</v>
      </c>
      <c r="M77" s="360">
        <v>2021</v>
      </c>
      <c r="N77" s="362">
        <f>INDEX('[1]Table 5.1 Fleet population'!$L$4:$L$41,MATCH(G77,'[1]Table 5.1 Fleet population'!$H$4:$H$41,0),1)</f>
        <v>1</v>
      </c>
      <c r="O77" s="364">
        <v>1</v>
      </c>
      <c r="P77" s="363">
        <f t="shared" si="4"/>
        <v>1</v>
      </c>
      <c r="Q77" s="362">
        <v>0</v>
      </c>
      <c r="R77" s="350">
        <f t="shared" si="5"/>
        <v>0</v>
      </c>
      <c r="S77" s="350">
        <f t="shared" si="6"/>
        <v>0</v>
      </c>
      <c r="T77" s="361">
        <f t="shared" si="7"/>
        <v>1</v>
      </c>
      <c r="U77" s="360" t="s">
        <v>1984</v>
      </c>
    </row>
    <row r="78" spans="1:21" s="359" customFormat="1" ht="15.75" customHeight="1" x14ac:dyDescent="0.25">
      <c r="A78" s="365" t="s">
        <v>144</v>
      </c>
      <c r="B78" s="365" t="s">
        <v>875</v>
      </c>
      <c r="C78" s="365" t="s">
        <v>666</v>
      </c>
      <c r="D78" s="365" t="s">
        <v>338</v>
      </c>
      <c r="E78" s="365" t="s">
        <v>184</v>
      </c>
      <c r="F78" s="365" t="s">
        <v>531</v>
      </c>
      <c r="G78" s="365" t="s">
        <v>1952</v>
      </c>
      <c r="H78" s="365" t="s">
        <v>1991</v>
      </c>
      <c r="I78" s="365" t="s">
        <v>1979</v>
      </c>
      <c r="J78" s="365" t="s">
        <v>425</v>
      </c>
      <c r="K78" s="366">
        <v>1</v>
      </c>
      <c r="L78" s="365" t="s">
        <v>1980</v>
      </c>
      <c r="M78" s="360">
        <v>2021</v>
      </c>
      <c r="N78" s="362">
        <f>INDEX('[1]Table 5.1 Fleet population'!$L$4:$L$41,MATCH(G78,'[1]Table 5.1 Fleet population'!$H$4:$H$41,0),1)</f>
        <v>12</v>
      </c>
      <c r="O78" s="364">
        <v>1</v>
      </c>
      <c r="P78" s="363">
        <f t="shared" si="4"/>
        <v>12</v>
      </c>
      <c r="Q78" s="362">
        <v>0</v>
      </c>
      <c r="R78" s="350">
        <f t="shared" si="5"/>
        <v>0</v>
      </c>
      <c r="S78" s="350">
        <f t="shared" si="6"/>
        <v>0</v>
      </c>
      <c r="T78" s="361">
        <f t="shared" si="7"/>
        <v>1</v>
      </c>
      <c r="U78" s="360" t="s">
        <v>1984</v>
      </c>
    </row>
    <row r="79" spans="1:21" s="359" customFormat="1" ht="15.75" customHeight="1" x14ac:dyDescent="0.25">
      <c r="A79" s="365" t="s">
        <v>144</v>
      </c>
      <c r="B79" s="365" t="s">
        <v>875</v>
      </c>
      <c r="C79" s="365" t="s">
        <v>666</v>
      </c>
      <c r="D79" s="365" t="s">
        <v>338</v>
      </c>
      <c r="E79" s="365" t="s">
        <v>184</v>
      </c>
      <c r="F79" s="365" t="s">
        <v>531</v>
      </c>
      <c r="G79" s="365" t="s">
        <v>1953</v>
      </c>
      <c r="H79" s="365" t="s">
        <v>1991</v>
      </c>
      <c r="I79" s="365" t="s">
        <v>1979</v>
      </c>
      <c r="J79" s="365" t="s">
        <v>425</v>
      </c>
      <c r="K79" s="366">
        <v>1</v>
      </c>
      <c r="L79" s="365" t="s">
        <v>1980</v>
      </c>
      <c r="M79" s="360">
        <v>2021</v>
      </c>
      <c r="N79" s="362">
        <f>INDEX('[1]Table 5.1 Fleet population'!$L$4:$L$41,MATCH(G79,'[1]Table 5.1 Fleet population'!$H$4:$H$41,0),1)</f>
        <v>2</v>
      </c>
      <c r="O79" s="364">
        <v>1</v>
      </c>
      <c r="P79" s="363">
        <f t="shared" si="4"/>
        <v>2</v>
      </c>
      <c r="Q79" s="362">
        <v>0</v>
      </c>
      <c r="R79" s="350">
        <f t="shared" si="5"/>
        <v>0</v>
      </c>
      <c r="S79" s="350">
        <f t="shared" si="6"/>
        <v>0</v>
      </c>
      <c r="T79" s="361">
        <f t="shared" si="7"/>
        <v>1</v>
      </c>
      <c r="U79" s="360" t="s">
        <v>1984</v>
      </c>
    </row>
    <row r="80" spans="1:21" s="359" customFormat="1" ht="15.75" customHeight="1" x14ac:dyDescent="0.25">
      <c r="A80" s="365" t="s">
        <v>144</v>
      </c>
      <c r="B80" s="365" t="s">
        <v>875</v>
      </c>
      <c r="C80" s="365" t="s">
        <v>666</v>
      </c>
      <c r="D80" s="365" t="s">
        <v>338</v>
      </c>
      <c r="E80" s="365" t="s">
        <v>184</v>
      </c>
      <c r="F80" s="365" t="s">
        <v>531</v>
      </c>
      <c r="G80" s="365" t="s">
        <v>1956</v>
      </c>
      <c r="H80" s="365" t="s">
        <v>1991</v>
      </c>
      <c r="I80" s="365" t="s">
        <v>1979</v>
      </c>
      <c r="J80" s="365" t="s">
        <v>425</v>
      </c>
      <c r="K80" s="366">
        <v>1</v>
      </c>
      <c r="L80" s="365" t="s">
        <v>1980</v>
      </c>
      <c r="M80" s="360">
        <v>2021</v>
      </c>
      <c r="N80" s="362">
        <f>INDEX('[1]Table 5.1 Fleet population'!$L$4:$L$41,MATCH(G80,'[1]Table 5.1 Fleet population'!$H$4:$H$41,0),1)</f>
        <v>5</v>
      </c>
      <c r="O80" s="364">
        <v>1</v>
      </c>
      <c r="P80" s="363">
        <f t="shared" si="4"/>
        <v>5</v>
      </c>
      <c r="Q80" s="362">
        <v>0</v>
      </c>
      <c r="R80" s="350">
        <f t="shared" si="5"/>
        <v>0</v>
      </c>
      <c r="S80" s="350">
        <f t="shared" si="6"/>
        <v>0</v>
      </c>
      <c r="T80" s="361">
        <f t="shared" si="7"/>
        <v>1</v>
      </c>
      <c r="U80" s="360" t="s">
        <v>1984</v>
      </c>
    </row>
    <row r="81" spans="1:21" s="359" customFormat="1" ht="15.75" customHeight="1" x14ac:dyDescent="0.25">
      <c r="A81" s="365" t="s">
        <v>144</v>
      </c>
      <c r="B81" s="365" t="s">
        <v>875</v>
      </c>
      <c r="C81" s="365" t="s">
        <v>666</v>
      </c>
      <c r="D81" s="365" t="s">
        <v>338</v>
      </c>
      <c r="E81" s="365" t="s">
        <v>184</v>
      </c>
      <c r="F81" s="365" t="s">
        <v>531</v>
      </c>
      <c r="G81" s="365" t="s">
        <v>1959</v>
      </c>
      <c r="H81" s="365" t="s">
        <v>1991</v>
      </c>
      <c r="I81" s="365" t="s">
        <v>1979</v>
      </c>
      <c r="J81" s="365" t="s">
        <v>425</v>
      </c>
      <c r="K81" s="366">
        <v>1</v>
      </c>
      <c r="L81" s="365" t="s">
        <v>1980</v>
      </c>
      <c r="M81" s="360">
        <v>2021</v>
      </c>
      <c r="N81" s="362">
        <f>INDEX('[1]Table 5.1 Fleet population'!$L$4:$L$41,MATCH(G81,'[1]Table 5.1 Fleet population'!$H$4:$H$41,0),1)</f>
        <v>7</v>
      </c>
      <c r="O81" s="364">
        <v>1</v>
      </c>
      <c r="P81" s="363">
        <f t="shared" si="4"/>
        <v>7</v>
      </c>
      <c r="Q81" s="362">
        <v>0</v>
      </c>
      <c r="R81" s="350">
        <f t="shared" si="5"/>
        <v>0</v>
      </c>
      <c r="S81" s="350">
        <f t="shared" si="6"/>
        <v>0</v>
      </c>
      <c r="T81" s="361">
        <f t="shared" si="7"/>
        <v>1</v>
      </c>
      <c r="U81" s="360" t="s">
        <v>1984</v>
      </c>
    </row>
    <row r="82" spans="1:21" s="359" customFormat="1" ht="15.75" customHeight="1" x14ac:dyDescent="0.25">
      <c r="A82" s="365" t="s">
        <v>144</v>
      </c>
      <c r="B82" s="365" t="s">
        <v>875</v>
      </c>
      <c r="C82" s="365" t="s">
        <v>666</v>
      </c>
      <c r="D82" s="365" t="s">
        <v>338</v>
      </c>
      <c r="E82" s="365" t="s">
        <v>184</v>
      </c>
      <c r="F82" s="365" t="s">
        <v>531</v>
      </c>
      <c r="G82" s="365" t="s">
        <v>1960</v>
      </c>
      <c r="H82" s="365" t="s">
        <v>1991</v>
      </c>
      <c r="I82" s="365" t="s">
        <v>1979</v>
      </c>
      <c r="J82" s="365" t="s">
        <v>425</v>
      </c>
      <c r="K82" s="366">
        <v>1</v>
      </c>
      <c r="L82" s="365" t="s">
        <v>1980</v>
      </c>
      <c r="M82" s="360">
        <v>2021</v>
      </c>
      <c r="N82" s="362">
        <f>INDEX('[1]Table 5.1 Fleet population'!$L$4:$L$41,MATCH(G82,'[1]Table 5.1 Fleet population'!$H$4:$H$41,0),1)</f>
        <v>6</v>
      </c>
      <c r="O82" s="364">
        <v>1</v>
      </c>
      <c r="P82" s="363">
        <f t="shared" si="4"/>
        <v>6</v>
      </c>
      <c r="Q82" s="362">
        <v>0</v>
      </c>
      <c r="R82" s="350">
        <f t="shared" si="5"/>
        <v>0</v>
      </c>
      <c r="S82" s="350">
        <f t="shared" si="6"/>
        <v>0</v>
      </c>
      <c r="T82" s="361">
        <f t="shared" si="7"/>
        <v>1</v>
      </c>
      <c r="U82" s="360" t="s">
        <v>1984</v>
      </c>
    </row>
    <row r="83" spans="1:21" s="359" customFormat="1" ht="15.75" customHeight="1" x14ac:dyDescent="0.25">
      <c r="A83" s="365" t="s">
        <v>144</v>
      </c>
      <c r="B83" s="365" t="s">
        <v>875</v>
      </c>
      <c r="C83" s="365" t="s">
        <v>666</v>
      </c>
      <c r="D83" s="365" t="s">
        <v>338</v>
      </c>
      <c r="E83" s="365" t="s">
        <v>184</v>
      </c>
      <c r="F83" s="365" t="s">
        <v>531</v>
      </c>
      <c r="G83" s="365" t="s">
        <v>1958</v>
      </c>
      <c r="H83" s="365" t="s">
        <v>1991</v>
      </c>
      <c r="I83" s="365" t="s">
        <v>1979</v>
      </c>
      <c r="J83" s="365" t="s">
        <v>425</v>
      </c>
      <c r="K83" s="366">
        <v>1</v>
      </c>
      <c r="L83" s="365" t="s">
        <v>1980</v>
      </c>
      <c r="M83" s="360">
        <v>2021</v>
      </c>
      <c r="N83" s="362">
        <f>INDEX('[1]Table 5.1 Fleet population'!$L$4:$L$41,MATCH(G83,'[1]Table 5.1 Fleet population'!$H$4:$H$41,0),1)</f>
        <v>1</v>
      </c>
      <c r="O83" s="364">
        <v>1</v>
      </c>
      <c r="P83" s="363">
        <f t="shared" si="4"/>
        <v>1</v>
      </c>
      <c r="Q83" s="362">
        <v>0</v>
      </c>
      <c r="R83" s="350">
        <f t="shared" si="5"/>
        <v>0</v>
      </c>
      <c r="S83" s="350">
        <f t="shared" si="6"/>
        <v>0</v>
      </c>
      <c r="T83" s="361">
        <f t="shared" si="7"/>
        <v>1</v>
      </c>
      <c r="U83" s="360" t="s">
        <v>1984</v>
      </c>
    </row>
    <row r="84" spans="1:21" s="359" customFormat="1" ht="15.75" customHeight="1" x14ac:dyDescent="0.25">
      <c r="A84" s="365" t="s">
        <v>144</v>
      </c>
      <c r="B84" s="365" t="s">
        <v>875</v>
      </c>
      <c r="C84" s="365" t="s">
        <v>666</v>
      </c>
      <c r="D84" s="365" t="s">
        <v>338</v>
      </c>
      <c r="E84" s="365" t="s">
        <v>184</v>
      </c>
      <c r="F84" s="365" t="s">
        <v>531</v>
      </c>
      <c r="G84" s="365" t="s">
        <v>1963</v>
      </c>
      <c r="H84" s="365" t="s">
        <v>1991</v>
      </c>
      <c r="I84" s="365" t="s">
        <v>1979</v>
      </c>
      <c r="J84" s="365" t="s">
        <v>425</v>
      </c>
      <c r="K84" s="366">
        <v>1</v>
      </c>
      <c r="L84" s="365" t="s">
        <v>1980</v>
      </c>
      <c r="M84" s="360">
        <v>2021</v>
      </c>
      <c r="N84" s="362">
        <f>INDEX('[1]Table 5.1 Fleet population'!$L$4:$L$41,MATCH(G84,'[1]Table 5.1 Fleet population'!$H$4:$H$41,0),1)</f>
        <v>185</v>
      </c>
      <c r="O84" s="364">
        <v>1</v>
      </c>
      <c r="P84" s="363">
        <f t="shared" si="4"/>
        <v>185</v>
      </c>
      <c r="Q84" s="362">
        <v>0</v>
      </c>
      <c r="R84" s="350">
        <f t="shared" si="5"/>
        <v>0</v>
      </c>
      <c r="S84" s="350">
        <f t="shared" si="6"/>
        <v>0</v>
      </c>
      <c r="T84" s="361">
        <f t="shared" si="7"/>
        <v>1</v>
      </c>
      <c r="U84" s="360" t="s">
        <v>1984</v>
      </c>
    </row>
    <row r="85" spans="1:21" s="359" customFormat="1" ht="15.75" customHeight="1" x14ac:dyDescent="0.25">
      <c r="A85" s="365" t="s">
        <v>144</v>
      </c>
      <c r="B85" s="365" t="s">
        <v>875</v>
      </c>
      <c r="C85" s="365" t="s">
        <v>666</v>
      </c>
      <c r="D85" s="365" t="s">
        <v>338</v>
      </c>
      <c r="E85" s="365" t="s">
        <v>184</v>
      </c>
      <c r="F85" s="365" t="s">
        <v>531</v>
      </c>
      <c r="G85" s="365" t="s">
        <v>1965</v>
      </c>
      <c r="H85" s="365" t="s">
        <v>1991</v>
      </c>
      <c r="I85" s="365" t="s">
        <v>1979</v>
      </c>
      <c r="J85" s="365" t="s">
        <v>425</v>
      </c>
      <c r="K85" s="366">
        <v>1</v>
      </c>
      <c r="L85" s="365" t="s">
        <v>1980</v>
      </c>
      <c r="M85" s="360">
        <v>2021</v>
      </c>
      <c r="N85" s="362">
        <f>INDEX('[1]Table 5.1 Fleet population'!$L$4:$L$41,MATCH(G85,'[1]Table 5.1 Fleet population'!$H$4:$H$41,0),1)</f>
        <v>138</v>
      </c>
      <c r="O85" s="364">
        <v>1</v>
      </c>
      <c r="P85" s="363">
        <f t="shared" si="4"/>
        <v>138</v>
      </c>
      <c r="Q85" s="362">
        <v>0</v>
      </c>
      <c r="R85" s="350">
        <f t="shared" si="5"/>
        <v>0</v>
      </c>
      <c r="S85" s="350">
        <f t="shared" si="6"/>
        <v>0</v>
      </c>
      <c r="T85" s="361">
        <f t="shared" si="7"/>
        <v>1</v>
      </c>
      <c r="U85" s="360" t="s">
        <v>1984</v>
      </c>
    </row>
    <row r="86" spans="1:21" s="359" customFormat="1" ht="15.75" customHeight="1" x14ac:dyDescent="0.25">
      <c r="A86" s="365" t="s">
        <v>144</v>
      </c>
      <c r="B86" s="365" t="s">
        <v>875</v>
      </c>
      <c r="C86" s="365" t="s">
        <v>666</v>
      </c>
      <c r="D86" s="365" t="s">
        <v>338</v>
      </c>
      <c r="E86" s="365" t="s">
        <v>184</v>
      </c>
      <c r="F86" s="365" t="s">
        <v>531</v>
      </c>
      <c r="G86" s="365" t="s">
        <v>1964</v>
      </c>
      <c r="H86" s="365" t="s">
        <v>1991</v>
      </c>
      <c r="I86" s="365" t="s">
        <v>1979</v>
      </c>
      <c r="J86" s="365" t="s">
        <v>425</v>
      </c>
      <c r="K86" s="366">
        <v>1</v>
      </c>
      <c r="L86" s="365" t="s">
        <v>1980</v>
      </c>
      <c r="M86" s="360">
        <v>2021</v>
      </c>
      <c r="N86" s="362">
        <f>INDEX('[1]Table 5.1 Fleet population'!$L$4:$L$41,MATCH(G86,'[1]Table 5.1 Fleet population'!$H$4:$H$41,0),1)</f>
        <v>37</v>
      </c>
      <c r="O86" s="364">
        <v>1</v>
      </c>
      <c r="P86" s="363">
        <f t="shared" si="4"/>
        <v>37</v>
      </c>
      <c r="Q86" s="362">
        <v>0</v>
      </c>
      <c r="R86" s="350">
        <f t="shared" si="5"/>
        <v>0</v>
      </c>
      <c r="S86" s="350">
        <f t="shared" si="6"/>
        <v>0</v>
      </c>
      <c r="T86" s="361">
        <f t="shared" si="7"/>
        <v>1</v>
      </c>
      <c r="U86" s="360" t="s">
        <v>1984</v>
      </c>
    </row>
    <row r="87" spans="1:21" s="359" customFormat="1" ht="15.75" customHeight="1" x14ac:dyDescent="0.25">
      <c r="A87" s="365" t="s">
        <v>144</v>
      </c>
      <c r="B87" s="365" t="s">
        <v>875</v>
      </c>
      <c r="C87" s="365" t="s">
        <v>666</v>
      </c>
      <c r="D87" s="365" t="s">
        <v>338</v>
      </c>
      <c r="E87" s="365" t="s">
        <v>184</v>
      </c>
      <c r="F87" s="365" t="s">
        <v>531</v>
      </c>
      <c r="G87" s="365" t="s">
        <v>1962</v>
      </c>
      <c r="H87" s="365" t="s">
        <v>1991</v>
      </c>
      <c r="I87" s="365" t="s">
        <v>1979</v>
      </c>
      <c r="J87" s="365" t="s">
        <v>425</v>
      </c>
      <c r="K87" s="366">
        <v>1</v>
      </c>
      <c r="L87" s="365" t="s">
        <v>1980</v>
      </c>
      <c r="M87" s="360">
        <v>2021</v>
      </c>
      <c r="N87" s="362">
        <f>INDEX('[1]Table 5.1 Fleet population'!$L$4:$L$41,MATCH(G87,'[1]Table 5.1 Fleet population'!$H$4:$H$41,0),1)</f>
        <v>1</v>
      </c>
      <c r="O87" s="364">
        <v>1</v>
      </c>
      <c r="P87" s="363">
        <f t="shared" si="4"/>
        <v>1</v>
      </c>
      <c r="Q87" s="362">
        <v>0</v>
      </c>
      <c r="R87" s="350">
        <f t="shared" si="5"/>
        <v>0</v>
      </c>
      <c r="S87" s="350">
        <f t="shared" si="6"/>
        <v>0</v>
      </c>
      <c r="T87" s="361">
        <f t="shared" si="7"/>
        <v>1</v>
      </c>
      <c r="U87" s="360" t="s">
        <v>1984</v>
      </c>
    </row>
    <row r="88" spans="1:21" s="359" customFormat="1" ht="15.75" customHeight="1" x14ac:dyDescent="0.25">
      <c r="A88" s="365" t="s">
        <v>144</v>
      </c>
      <c r="B88" s="365" t="s">
        <v>875</v>
      </c>
      <c r="C88" s="365" t="s">
        <v>666</v>
      </c>
      <c r="D88" s="365" t="s">
        <v>338</v>
      </c>
      <c r="E88" s="365" t="s">
        <v>184</v>
      </c>
      <c r="F88" s="365" t="s">
        <v>531</v>
      </c>
      <c r="G88" s="365" t="s">
        <v>1966</v>
      </c>
      <c r="H88" s="365" t="s">
        <v>1991</v>
      </c>
      <c r="I88" s="365" t="s">
        <v>1979</v>
      </c>
      <c r="J88" s="365" t="s">
        <v>425</v>
      </c>
      <c r="K88" s="366">
        <v>1</v>
      </c>
      <c r="L88" s="365" t="s">
        <v>1980</v>
      </c>
      <c r="M88" s="360">
        <v>2021</v>
      </c>
      <c r="N88" s="362">
        <f>INDEX('[1]Table 5.1 Fleet population'!$L$4:$L$41,MATCH(G88,'[1]Table 5.1 Fleet population'!$H$4:$H$41,0),1)</f>
        <v>12</v>
      </c>
      <c r="O88" s="364">
        <v>1</v>
      </c>
      <c r="P88" s="363">
        <f t="shared" si="4"/>
        <v>12</v>
      </c>
      <c r="Q88" s="362">
        <v>0</v>
      </c>
      <c r="R88" s="350">
        <f t="shared" si="5"/>
        <v>0</v>
      </c>
      <c r="S88" s="350">
        <f t="shared" si="6"/>
        <v>0</v>
      </c>
      <c r="T88" s="361">
        <f t="shared" si="7"/>
        <v>1</v>
      </c>
      <c r="U88" s="360" t="s">
        <v>1984</v>
      </c>
    </row>
    <row r="89" spans="1:21" s="359" customFormat="1" ht="15.75" customHeight="1" x14ac:dyDescent="0.25">
      <c r="A89" s="365" t="s">
        <v>144</v>
      </c>
      <c r="B89" s="365" t="s">
        <v>875</v>
      </c>
      <c r="C89" s="365" t="s">
        <v>666</v>
      </c>
      <c r="D89" s="365" t="s">
        <v>338</v>
      </c>
      <c r="E89" s="365" t="s">
        <v>184</v>
      </c>
      <c r="F89" s="365" t="s">
        <v>531</v>
      </c>
      <c r="G89" s="365" t="s">
        <v>1958</v>
      </c>
      <c r="H89" s="365" t="s">
        <v>561</v>
      </c>
      <c r="I89" s="365" t="s">
        <v>1979</v>
      </c>
      <c r="J89" s="365" t="s">
        <v>425</v>
      </c>
      <c r="K89" s="366">
        <v>1</v>
      </c>
      <c r="L89" s="365" t="s">
        <v>1980</v>
      </c>
      <c r="M89" s="360">
        <v>2021</v>
      </c>
      <c r="N89" s="362">
        <f>INDEX('[1]Table 5.1 Fleet population'!$L$4:$L$41,MATCH(G89,'[1]Table 5.1 Fleet population'!$H$4:$H$41,0),1)</f>
        <v>1</v>
      </c>
      <c r="O89" s="364">
        <v>1</v>
      </c>
      <c r="P89" s="363">
        <f t="shared" si="4"/>
        <v>1</v>
      </c>
      <c r="Q89" s="362">
        <v>0</v>
      </c>
      <c r="R89" s="350">
        <f t="shared" si="5"/>
        <v>0</v>
      </c>
      <c r="S89" s="350">
        <f t="shared" si="6"/>
        <v>0</v>
      </c>
      <c r="T89" s="361">
        <f t="shared" si="7"/>
        <v>1</v>
      </c>
      <c r="U89" s="360" t="s">
        <v>1981</v>
      </c>
    </row>
    <row r="90" spans="1:21" s="359" customFormat="1" ht="15.75" customHeight="1" x14ac:dyDescent="0.25">
      <c r="A90" s="365" t="s">
        <v>144</v>
      </c>
      <c r="B90" s="365" t="s">
        <v>875</v>
      </c>
      <c r="C90" s="365" t="s">
        <v>666</v>
      </c>
      <c r="D90" s="365" t="s">
        <v>338</v>
      </c>
      <c r="E90" s="365" t="s">
        <v>184</v>
      </c>
      <c r="F90" s="365" t="s">
        <v>531</v>
      </c>
      <c r="G90" s="365" t="s">
        <v>1966</v>
      </c>
      <c r="H90" s="365" t="s">
        <v>540</v>
      </c>
      <c r="I90" s="365" t="s">
        <v>1979</v>
      </c>
      <c r="J90" s="365" t="s">
        <v>425</v>
      </c>
      <c r="K90" s="366">
        <v>1</v>
      </c>
      <c r="L90" s="365" t="s">
        <v>1980</v>
      </c>
      <c r="M90" s="360">
        <v>2021</v>
      </c>
      <c r="N90" s="362">
        <f>INDEX('[1]Table 5.1 Fleet population'!$L$4:$L$41,MATCH(G90,'[1]Table 5.1 Fleet population'!$H$4:$H$41,0),1)</f>
        <v>12</v>
      </c>
      <c r="O90" s="364">
        <v>1</v>
      </c>
      <c r="P90" s="363">
        <f t="shared" si="4"/>
        <v>12</v>
      </c>
      <c r="Q90" s="362">
        <v>1</v>
      </c>
      <c r="R90" s="350">
        <f t="shared" si="5"/>
        <v>8.3333333333333329E-2</v>
      </c>
      <c r="S90" s="350">
        <f t="shared" si="6"/>
        <v>8.3333333333333329E-2</v>
      </c>
      <c r="T90" s="361">
        <f t="shared" si="7"/>
        <v>1</v>
      </c>
      <c r="U90" s="360" t="s">
        <v>1981</v>
      </c>
    </row>
    <row r="91" spans="1:21" s="359" customFormat="1" ht="15.75" customHeight="1" x14ac:dyDescent="0.25">
      <c r="A91" s="365" t="s">
        <v>144</v>
      </c>
      <c r="B91" s="365" t="s">
        <v>875</v>
      </c>
      <c r="C91" s="365" t="s">
        <v>666</v>
      </c>
      <c r="D91" s="365" t="s">
        <v>338</v>
      </c>
      <c r="E91" s="365" t="s">
        <v>184</v>
      </c>
      <c r="F91" s="365" t="s">
        <v>531</v>
      </c>
      <c r="G91" s="365" t="s">
        <v>1966</v>
      </c>
      <c r="H91" s="365" t="s">
        <v>552</v>
      </c>
      <c r="I91" s="365" t="s">
        <v>1979</v>
      </c>
      <c r="J91" s="365" t="s">
        <v>425</v>
      </c>
      <c r="K91" s="366">
        <v>1</v>
      </c>
      <c r="L91" s="365" t="s">
        <v>1980</v>
      </c>
      <c r="M91" s="360">
        <v>2021</v>
      </c>
      <c r="N91" s="362">
        <f>INDEX('[1]Table 5.1 Fleet population'!$L$4:$L$41,MATCH(G91,'[1]Table 5.1 Fleet population'!$H$4:$H$41,0),1)</f>
        <v>12</v>
      </c>
      <c r="O91" s="364">
        <v>1</v>
      </c>
      <c r="P91" s="363">
        <f t="shared" si="4"/>
        <v>12</v>
      </c>
      <c r="Q91" s="362">
        <v>1</v>
      </c>
      <c r="R91" s="350">
        <f t="shared" si="5"/>
        <v>8.3333333333333329E-2</v>
      </c>
      <c r="S91" s="350">
        <f t="shared" si="6"/>
        <v>8.3333333333333329E-2</v>
      </c>
      <c r="T91" s="361">
        <f t="shared" si="7"/>
        <v>1</v>
      </c>
      <c r="U91" s="360" t="s">
        <v>1992</v>
      </c>
    </row>
    <row r="92" spans="1:21" s="359" customFormat="1" ht="15.75" customHeight="1" x14ac:dyDescent="0.25">
      <c r="A92" s="365" t="s">
        <v>144</v>
      </c>
      <c r="B92" s="365" t="s">
        <v>875</v>
      </c>
      <c r="C92" s="365" t="s">
        <v>666</v>
      </c>
      <c r="D92" s="365" t="s">
        <v>338</v>
      </c>
      <c r="E92" s="365" t="s">
        <v>184</v>
      </c>
      <c r="F92" s="365" t="s">
        <v>531</v>
      </c>
      <c r="G92" s="365" t="s">
        <v>1935</v>
      </c>
      <c r="H92" s="365" t="s">
        <v>540</v>
      </c>
      <c r="I92" s="365" t="s">
        <v>1979</v>
      </c>
      <c r="J92" s="365" t="s">
        <v>425</v>
      </c>
      <c r="K92" s="366">
        <v>1</v>
      </c>
      <c r="L92" s="365"/>
      <c r="M92" s="360">
        <v>2021</v>
      </c>
      <c r="N92" s="362">
        <f>INDEX('[1]Table 5.1 Fleet population'!$L$4:$L$41,MATCH(G92,'[1]Table 5.1 Fleet population'!$H$4:$H$41,0),1)</f>
        <v>9</v>
      </c>
      <c r="O92" s="364">
        <v>1</v>
      </c>
      <c r="P92" s="363">
        <f t="shared" si="4"/>
        <v>9</v>
      </c>
      <c r="Q92" s="362">
        <v>1</v>
      </c>
      <c r="R92" s="350">
        <f t="shared" si="5"/>
        <v>0.1111111111111111</v>
      </c>
      <c r="S92" s="350">
        <f t="shared" si="6"/>
        <v>0.1111111111111111</v>
      </c>
      <c r="T92" s="361">
        <f t="shared" si="7"/>
        <v>1</v>
      </c>
      <c r="U92" s="360" t="s">
        <v>1981</v>
      </c>
    </row>
    <row r="93" spans="1:21" s="359" customFormat="1" ht="15.75" customHeight="1" x14ac:dyDescent="0.25">
      <c r="A93" s="365" t="s">
        <v>144</v>
      </c>
      <c r="B93" s="365" t="s">
        <v>875</v>
      </c>
      <c r="C93" s="365" t="s">
        <v>666</v>
      </c>
      <c r="D93" s="365" t="s">
        <v>338</v>
      </c>
      <c r="E93" s="365" t="s">
        <v>184</v>
      </c>
      <c r="F93" s="365" t="s">
        <v>531</v>
      </c>
      <c r="G93" s="365" t="s">
        <v>1935</v>
      </c>
      <c r="H93" s="365" t="s">
        <v>552</v>
      </c>
      <c r="I93" s="365" t="s">
        <v>1979</v>
      </c>
      <c r="J93" s="365" t="s">
        <v>425</v>
      </c>
      <c r="K93" s="366">
        <v>1</v>
      </c>
      <c r="L93" s="365"/>
      <c r="M93" s="360">
        <v>2021</v>
      </c>
      <c r="N93" s="362">
        <f>INDEX('[1]Table 5.1 Fleet population'!$L$4:$L$41,MATCH(G93,'[1]Table 5.1 Fleet population'!$H$4:$H$41,0),1)</f>
        <v>9</v>
      </c>
      <c r="O93" s="364">
        <v>1</v>
      </c>
      <c r="P93" s="363">
        <f t="shared" si="4"/>
        <v>9</v>
      </c>
      <c r="Q93" s="362">
        <v>1</v>
      </c>
      <c r="R93" s="350">
        <f t="shared" si="5"/>
        <v>0.1111111111111111</v>
      </c>
      <c r="S93" s="350">
        <f t="shared" si="6"/>
        <v>0.1111111111111111</v>
      </c>
      <c r="T93" s="361">
        <f t="shared" si="7"/>
        <v>1</v>
      </c>
      <c r="U93" s="360" t="s">
        <v>1992</v>
      </c>
    </row>
    <row r="94" spans="1:21" s="359" customFormat="1" ht="15.75" customHeight="1" x14ac:dyDescent="0.25">
      <c r="A94" s="365" t="s">
        <v>144</v>
      </c>
      <c r="B94" s="365" t="s">
        <v>875</v>
      </c>
      <c r="C94" s="365" t="s">
        <v>666</v>
      </c>
      <c r="D94" s="365" t="s">
        <v>338</v>
      </c>
      <c r="E94" s="365" t="s">
        <v>184</v>
      </c>
      <c r="F94" s="365" t="s">
        <v>531</v>
      </c>
      <c r="G94" s="365" t="s">
        <v>1960</v>
      </c>
      <c r="H94" s="365" t="s">
        <v>540</v>
      </c>
      <c r="I94" s="365" t="s">
        <v>1979</v>
      </c>
      <c r="J94" s="365" t="s">
        <v>425</v>
      </c>
      <c r="K94" s="366">
        <v>1</v>
      </c>
      <c r="L94" s="365" t="s">
        <v>1980</v>
      </c>
      <c r="M94" s="360">
        <v>2021</v>
      </c>
      <c r="N94" s="362">
        <f>INDEX('[1]Table 5.1 Fleet population'!$L$4:$L$41,MATCH(G94,'[1]Table 5.1 Fleet population'!$H$4:$H$41,0),1)</f>
        <v>6</v>
      </c>
      <c r="O94" s="364">
        <v>1</v>
      </c>
      <c r="P94" s="363">
        <f t="shared" si="4"/>
        <v>6</v>
      </c>
      <c r="Q94" s="362">
        <v>1</v>
      </c>
      <c r="R94" s="350">
        <f t="shared" si="5"/>
        <v>0.16666666666666666</v>
      </c>
      <c r="S94" s="350">
        <f t="shared" si="6"/>
        <v>0.16666666666666666</v>
      </c>
      <c r="T94" s="361">
        <f t="shared" si="7"/>
        <v>1</v>
      </c>
      <c r="U94" s="360" t="s">
        <v>1981</v>
      </c>
    </row>
    <row r="95" spans="1:21" s="359" customFormat="1" ht="15.75" customHeight="1" x14ac:dyDescent="0.25">
      <c r="A95" s="365" t="s">
        <v>144</v>
      </c>
      <c r="B95" s="365" t="s">
        <v>875</v>
      </c>
      <c r="C95" s="365" t="s">
        <v>666</v>
      </c>
      <c r="D95" s="365" t="s">
        <v>338</v>
      </c>
      <c r="E95" s="365" t="s">
        <v>184</v>
      </c>
      <c r="F95" s="365" t="s">
        <v>531</v>
      </c>
      <c r="G95" s="365" t="s">
        <v>1960</v>
      </c>
      <c r="H95" s="365" t="s">
        <v>552</v>
      </c>
      <c r="I95" s="365" t="s">
        <v>1979</v>
      </c>
      <c r="J95" s="365" t="s">
        <v>425</v>
      </c>
      <c r="K95" s="366">
        <v>1</v>
      </c>
      <c r="L95" s="365" t="s">
        <v>1980</v>
      </c>
      <c r="M95" s="360">
        <v>2021</v>
      </c>
      <c r="N95" s="362">
        <f>INDEX('[1]Table 5.1 Fleet population'!$L$4:$L$41,MATCH(G95,'[1]Table 5.1 Fleet population'!$H$4:$H$41,0),1)</f>
        <v>6</v>
      </c>
      <c r="O95" s="364">
        <v>1</v>
      </c>
      <c r="P95" s="363">
        <f t="shared" si="4"/>
        <v>6</v>
      </c>
      <c r="Q95" s="362">
        <v>1</v>
      </c>
      <c r="R95" s="350">
        <f t="shared" si="5"/>
        <v>0.16666666666666666</v>
      </c>
      <c r="S95" s="350">
        <f t="shared" si="6"/>
        <v>0.16666666666666666</v>
      </c>
      <c r="T95" s="361">
        <f t="shared" si="7"/>
        <v>1</v>
      </c>
      <c r="U95" s="360" t="s">
        <v>1992</v>
      </c>
    </row>
    <row r="96" spans="1:21" s="359" customFormat="1" ht="15.75" customHeight="1" x14ac:dyDescent="0.25">
      <c r="A96" s="365" t="s">
        <v>144</v>
      </c>
      <c r="B96" s="365" t="s">
        <v>875</v>
      </c>
      <c r="C96" s="365" t="s">
        <v>666</v>
      </c>
      <c r="D96" s="365" t="s">
        <v>338</v>
      </c>
      <c r="E96" s="365" t="s">
        <v>184</v>
      </c>
      <c r="F96" s="365" t="s">
        <v>531</v>
      </c>
      <c r="G96" s="365" t="s">
        <v>1948</v>
      </c>
      <c r="H96" s="365" t="s">
        <v>553</v>
      </c>
      <c r="I96" s="365" t="s">
        <v>1979</v>
      </c>
      <c r="J96" s="365" t="s">
        <v>425</v>
      </c>
      <c r="K96" s="366">
        <v>1</v>
      </c>
      <c r="L96" s="365" t="s">
        <v>1980</v>
      </c>
      <c r="M96" s="360">
        <v>2021</v>
      </c>
      <c r="N96" s="362">
        <f>INDEX('[1]Table 5.1 Fleet population'!$L$4:$L$41,MATCH(G96,'[1]Table 5.1 Fleet population'!$H$4:$H$41,0),1)</f>
        <v>10</v>
      </c>
      <c r="O96" s="364">
        <v>1</v>
      </c>
      <c r="P96" s="363">
        <f t="shared" si="4"/>
        <v>10</v>
      </c>
      <c r="Q96" s="362">
        <v>2</v>
      </c>
      <c r="R96" s="350">
        <f t="shared" si="5"/>
        <v>0.2</v>
      </c>
      <c r="S96" s="350">
        <f t="shared" si="6"/>
        <v>0.2</v>
      </c>
      <c r="T96" s="361">
        <f t="shared" si="7"/>
        <v>1</v>
      </c>
      <c r="U96" s="360"/>
    </row>
    <row r="97" spans="1:21" s="359" customFormat="1" ht="15.75" customHeight="1" x14ac:dyDescent="0.25">
      <c r="A97" s="365" t="s">
        <v>144</v>
      </c>
      <c r="B97" s="365" t="s">
        <v>875</v>
      </c>
      <c r="C97" s="365" t="s">
        <v>666</v>
      </c>
      <c r="D97" s="365" t="s">
        <v>338</v>
      </c>
      <c r="E97" s="365" t="s">
        <v>184</v>
      </c>
      <c r="F97" s="365" t="s">
        <v>531</v>
      </c>
      <c r="G97" s="365" t="s">
        <v>1935</v>
      </c>
      <c r="H97" s="365" t="s">
        <v>1987</v>
      </c>
      <c r="I97" s="365" t="s">
        <v>1979</v>
      </c>
      <c r="J97" s="365" t="s">
        <v>425</v>
      </c>
      <c r="K97" s="366">
        <v>1</v>
      </c>
      <c r="L97" s="365"/>
      <c r="M97" s="360">
        <v>2021</v>
      </c>
      <c r="N97" s="362">
        <f>INDEX('[1]Table 5.1 Fleet population'!$L$4:$L$41,MATCH(G97,'[1]Table 5.1 Fleet population'!$H$4:$H$41,0),1)</f>
        <v>9</v>
      </c>
      <c r="O97" s="364">
        <v>1</v>
      </c>
      <c r="P97" s="363">
        <f t="shared" si="4"/>
        <v>9</v>
      </c>
      <c r="Q97" s="362">
        <v>2</v>
      </c>
      <c r="R97" s="350">
        <f t="shared" si="5"/>
        <v>0.22222222222222221</v>
      </c>
      <c r="S97" s="350">
        <f t="shared" si="6"/>
        <v>0.22222222222222221</v>
      </c>
      <c r="T97" s="361">
        <f t="shared" si="7"/>
        <v>1</v>
      </c>
      <c r="U97" s="360"/>
    </row>
    <row r="98" spans="1:21" s="359" customFormat="1" ht="15.75" customHeight="1" x14ac:dyDescent="0.25">
      <c r="A98" s="365" t="s">
        <v>144</v>
      </c>
      <c r="B98" s="365" t="s">
        <v>875</v>
      </c>
      <c r="C98" s="365" t="s">
        <v>666</v>
      </c>
      <c r="D98" s="365" t="s">
        <v>338</v>
      </c>
      <c r="E98" s="365" t="s">
        <v>184</v>
      </c>
      <c r="F98" s="365" t="s">
        <v>531</v>
      </c>
      <c r="G98" s="365" t="s">
        <v>1935</v>
      </c>
      <c r="H98" s="365" t="s">
        <v>1988</v>
      </c>
      <c r="I98" s="365" t="s">
        <v>1979</v>
      </c>
      <c r="J98" s="365" t="s">
        <v>425</v>
      </c>
      <c r="K98" s="366">
        <v>1</v>
      </c>
      <c r="L98" s="365"/>
      <c r="M98" s="360">
        <v>2021</v>
      </c>
      <c r="N98" s="362">
        <f>INDEX('[1]Table 5.1 Fleet population'!$L$4:$L$41,MATCH(G98,'[1]Table 5.1 Fleet population'!$H$4:$H$41,0),1)</f>
        <v>9</v>
      </c>
      <c r="O98" s="364">
        <v>1</v>
      </c>
      <c r="P98" s="363">
        <f t="shared" si="4"/>
        <v>9</v>
      </c>
      <c r="Q98" s="362">
        <v>2</v>
      </c>
      <c r="R98" s="350">
        <f t="shared" si="5"/>
        <v>0.22222222222222221</v>
      </c>
      <c r="S98" s="350">
        <f t="shared" si="6"/>
        <v>0.22222222222222221</v>
      </c>
      <c r="T98" s="361">
        <f t="shared" si="7"/>
        <v>1</v>
      </c>
      <c r="U98" s="360"/>
    </row>
    <row r="99" spans="1:21" s="359" customFormat="1" ht="15.75" customHeight="1" x14ac:dyDescent="0.25">
      <c r="A99" s="365" t="s">
        <v>144</v>
      </c>
      <c r="B99" s="365" t="s">
        <v>875</v>
      </c>
      <c r="C99" s="365" t="s">
        <v>666</v>
      </c>
      <c r="D99" s="365" t="s">
        <v>338</v>
      </c>
      <c r="E99" s="365" t="s">
        <v>184</v>
      </c>
      <c r="F99" s="365" t="s">
        <v>531</v>
      </c>
      <c r="G99" s="365" t="s">
        <v>1935</v>
      </c>
      <c r="H99" s="365" t="s">
        <v>551</v>
      </c>
      <c r="I99" s="365" t="s">
        <v>1979</v>
      </c>
      <c r="J99" s="365" t="s">
        <v>425</v>
      </c>
      <c r="K99" s="366">
        <v>1</v>
      </c>
      <c r="L99" s="365"/>
      <c r="M99" s="360">
        <v>2021</v>
      </c>
      <c r="N99" s="362">
        <f>INDEX('[1]Table 5.1 Fleet population'!$L$4:$L$41,MATCH(G99,'[1]Table 5.1 Fleet population'!$H$4:$H$41,0),1)</f>
        <v>9</v>
      </c>
      <c r="O99" s="364">
        <v>1</v>
      </c>
      <c r="P99" s="363">
        <f t="shared" si="4"/>
        <v>9</v>
      </c>
      <c r="Q99" s="362">
        <v>2</v>
      </c>
      <c r="R99" s="350">
        <f t="shared" si="5"/>
        <v>0.22222222222222221</v>
      </c>
      <c r="S99" s="350">
        <f t="shared" si="6"/>
        <v>0.22222222222222221</v>
      </c>
      <c r="T99" s="361">
        <f t="shared" si="7"/>
        <v>1</v>
      </c>
      <c r="U99" s="360"/>
    </row>
    <row r="100" spans="1:21" s="359" customFormat="1" ht="15.75" customHeight="1" x14ac:dyDescent="0.25">
      <c r="A100" s="365" t="s">
        <v>144</v>
      </c>
      <c r="B100" s="365" t="s">
        <v>875</v>
      </c>
      <c r="C100" s="365" t="s">
        <v>666</v>
      </c>
      <c r="D100" s="365" t="s">
        <v>338</v>
      </c>
      <c r="E100" s="365" t="s">
        <v>184</v>
      </c>
      <c r="F100" s="365" t="s">
        <v>531</v>
      </c>
      <c r="G100" s="365" t="s">
        <v>1952</v>
      </c>
      <c r="H100" s="365" t="s">
        <v>540</v>
      </c>
      <c r="I100" s="365" t="s">
        <v>1979</v>
      </c>
      <c r="J100" s="365" t="s">
        <v>425</v>
      </c>
      <c r="K100" s="366">
        <v>1</v>
      </c>
      <c r="L100" s="365" t="s">
        <v>1980</v>
      </c>
      <c r="M100" s="360">
        <v>2021</v>
      </c>
      <c r="N100" s="362">
        <f>INDEX('[1]Table 5.1 Fleet population'!$L$4:$L$41,MATCH(G100,'[1]Table 5.1 Fleet population'!$H$4:$H$41,0),1)</f>
        <v>12</v>
      </c>
      <c r="O100" s="364">
        <v>1</v>
      </c>
      <c r="P100" s="363">
        <f t="shared" si="4"/>
        <v>12</v>
      </c>
      <c r="Q100" s="362">
        <v>3</v>
      </c>
      <c r="R100" s="350">
        <f t="shared" si="5"/>
        <v>0.25</v>
      </c>
      <c r="S100" s="350">
        <f t="shared" si="6"/>
        <v>0.25</v>
      </c>
      <c r="T100" s="361">
        <f t="shared" si="7"/>
        <v>1</v>
      </c>
      <c r="U100" s="360"/>
    </row>
    <row r="101" spans="1:21" s="359" customFormat="1" ht="15.75" customHeight="1" x14ac:dyDescent="0.25">
      <c r="A101" s="365" t="s">
        <v>144</v>
      </c>
      <c r="B101" s="365" t="s">
        <v>875</v>
      </c>
      <c r="C101" s="365" t="s">
        <v>666</v>
      </c>
      <c r="D101" s="365" t="s">
        <v>338</v>
      </c>
      <c r="E101" s="365" t="s">
        <v>184</v>
      </c>
      <c r="F101" s="365" t="s">
        <v>531</v>
      </c>
      <c r="G101" s="365" t="s">
        <v>1952</v>
      </c>
      <c r="H101" s="365" t="s">
        <v>552</v>
      </c>
      <c r="I101" s="365" t="s">
        <v>1979</v>
      </c>
      <c r="J101" s="365" t="s">
        <v>425</v>
      </c>
      <c r="K101" s="366">
        <v>1</v>
      </c>
      <c r="L101" s="365" t="s">
        <v>1980</v>
      </c>
      <c r="M101" s="360">
        <v>2021</v>
      </c>
      <c r="N101" s="362">
        <f>INDEX('[1]Table 5.1 Fleet population'!$L$4:$L$41,MATCH(G101,'[1]Table 5.1 Fleet population'!$H$4:$H$41,0),1)</f>
        <v>12</v>
      </c>
      <c r="O101" s="364">
        <v>1</v>
      </c>
      <c r="P101" s="363">
        <f t="shared" si="4"/>
        <v>12</v>
      </c>
      <c r="Q101" s="362">
        <v>3</v>
      </c>
      <c r="R101" s="350">
        <f t="shared" si="5"/>
        <v>0.25</v>
      </c>
      <c r="S101" s="350">
        <f t="shared" si="6"/>
        <v>0.25</v>
      </c>
      <c r="T101" s="361">
        <f t="shared" si="7"/>
        <v>1</v>
      </c>
      <c r="U101" s="360" t="s">
        <v>1992</v>
      </c>
    </row>
    <row r="102" spans="1:21" s="359" customFormat="1" ht="15.75" customHeight="1" x14ac:dyDescent="0.25">
      <c r="A102" s="365" t="s">
        <v>144</v>
      </c>
      <c r="B102" s="365" t="s">
        <v>875</v>
      </c>
      <c r="C102" s="365" t="s">
        <v>666</v>
      </c>
      <c r="D102" s="365" t="s">
        <v>338</v>
      </c>
      <c r="E102" s="365" t="s">
        <v>184</v>
      </c>
      <c r="F102" s="365" t="s">
        <v>531</v>
      </c>
      <c r="G102" s="365" t="s">
        <v>1965</v>
      </c>
      <c r="H102" s="365" t="s">
        <v>540</v>
      </c>
      <c r="I102" s="365" t="s">
        <v>1979</v>
      </c>
      <c r="J102" s="365" t="s">
        <v>425</v>
      </c>
      <c r="K102" s="366">
        <v>1</v>
      </c>
      <c r="L102" s="365" t="s">
        <v>1980</v>
      </c>
      <c r="M102" s="360">
        <v>2021</v>
      </c>
      <c r="N102" s="362">
        <f>INDEX('[1]Table 5.1 Fleet population'!$L$4:$L$41,MATCH(G102,'[1]Table 5.1 Fleet population'!$H$4:$H$41,0),1)</f>
        <v>138</v>
      </c>
      <c r="O102" s="364">
        <v>1</v>
      </c>
      <c r="P102" s="363">
        <f t="shared" si="4"/>
        <v>138</v>
      </c>
      <c r="Q102" s="362">
        <v>39</v>
      </c>
      <c r="R102" s="350">
        <f t="shared" si="5"/>
        <v>0.28260869565217389</v>
      </c>
      <c r="S102" s="350">
        <f t="shared" si="6"/>
        <v>0.28260869565217389</v>
      </c>
      <c r="T102" s="361">
        <f t="shared" si="7"/>
        <v>1</v>
      </c>
      <c r="U102" s="360"/>
    </row>
    <row r="103" spans="1:21" s="359" customFormat="1" ht="15.75" customHeight="1" x14ac:dyDescent="0.25">
      <c r="A103" s="365" t="s">
        <v>144</v>
      </c>
      <c r="B103" s="365" t="s">
        <v>875</v>
      </c>
      <c r="C103" s="365" t="s">
        <v>666</v>
      </c>
      <c r="D103" s="365" t="s">
        <v>338</v>
      </c>
      <c r="E103" s="365" t="s">
        <v>184</v>
      </c>
      <c r="F103" s="365" t="s">
        <v>531</v>
      </c>
      <c r="G103" s="365" t="s">
        <v>1965</v>
      </c>
      <c r="H103" s="365" t="s">
        <v>552</v>
      </c>
      <c r="I103" s="365" t="s">
        <v>1979</v>
      </c>
      <c r="J103" s="365" t="s">
        <v>425</v>
      </c>
      <c r="K103" s="366">
        <v>1</v>
      </c>
      <c r="L103" s="365" t="s">
        <v>1980</v>
      </c>
      <c r="M103" s="360">
        <v>2021</v>
      </c>
      <c r="N103" s="362">
        <f>INDEX('[1]Table 5.1 Fleet population'!$L$4:$L$41,MATCH(G103,'[1]Table 5.1 Fleet population'!$H$4:$H$41,0),1)</f>
        <v>138</v>
      </c>
      <c r="O103" s="364">
        <v>1</v>
      </c>
      <c r="P103" s="363">
        <f t="shared" si="4"/>
        <v>138</v>
      </c>
      <c r="Q103" s="362">
        <v>39</v>
      </c>
      <c r="R103" s="350">
        <f t="shared" si="5"/>
        <v>0.28260869565217389</v>
      </c>
      <c r="S103" s="350">
        <f t="shared" si="6"/>
        <v>0.28260869565217389</v>
      </c>
      <c r="T103" s="361">
        <f t="shared" si="7"/>
        <v>1</v>
      </c>
      <c r="U103" s="360" t="s">
        <v>1992</v>
      </c>
    </row>
    <row r="104" spans="1:21" s="359" customFormat="1" ht="15.75" customHeight="1" x14ac:dyDescent="0.25">
      <c r="A104" s="365" t="s">
        <v>144</v>
      </c>
      <c r="B104" s="365" t="s">
        <v>875</v>
      </c>
      <c r="C104" s="365" t="s">
        <v>666</v>
      </c>
      <c r="D104" s="365" t="s">
        <v>338</v>
      </c>
      <c r="E104" s="365" t="s">
        <v>184</v>
      </c>
      <c r="F104" s="365" t="s">
        <v>531</v>
      </c>
      <c r="G104" s="365" t="s">
        <v>1939</v>
      </c>
      <c r="H104" s="365" t="s">
        <v>540</v>
      </c>
      <c r="I104" s="365" t="s">
        <v>1979</v>
      </c>
      <c r="J104" s="365" t="s">
        <v>425</v>
      </c>
      <c r="K104" s="366">
        <v>1</v>
      </c>
      <c r="L104" s="365"/>
      <c r="M104" s="360">
        <v>2021</v>
      </c>
      <c r="N104" s="362">
        <f>INDEX('[1]Table 5.1 Fleet population'!$L$4:$L$41,MATCH(G104,'[1]Table 5.1 Fleet population'!$H$4:$H$41,0),1)</f>
        <v>97</v>
      </c>
      <c r="O104" s="364">
        <v>1</v>
      </c>
      <c r="P104" s="363">
        <f t="shared" si="4"/>
        <v>97</v>
      </c>
      <c r="Q104" s="362">
        <v>29</v>
      </c>
      <c r="R104" s="350">
        <f t="shared" si="5"/>
        <v>0.29896907216494845</v>
      </c>
      <c r="S104" s="350">
        <f t="shared" si="6"/>
        <v>0.29896907216494845</v>
      </c>
      <c r="T104" s="361">
        <f t="shared" si="7"/>
        <v>1</v>
      </c>
      <c r="U104" s="360"/>
    </row>
    <row r="105" spans="1:21" s="359" customFormat="1" ht="15.75" customHeight="1" x14ac:dyDescent="0.25">
      <c r="A105" s="365" t="s">
        <v>144</v>
      </c>
      <c r="B105" s="365" t="s">
        <v>875</v>
      </c>
      <c r="C105" s="365" t="s">
        <v>666</v>
      </c>
      <c r="D105" s="365" t="s">
        <v>338</v>
      </c>
      <c r="E105" s="365" t="s">
        <v>184</v>
      </c>
      <c r="F105" s="365" t="s">
        <v>531</v>
      </c>
      <c r="G105" s="365" t="s">
        <v>1939</v>
      </c>
      <c r="H105" s="365" t="s">
        <v>552</v>
      </c>
      <c r="I105" s="365" t="s">
        <v>1979</v>
      </c>
      <c r="J105" s="365" t="s">
        <v>425</v>
      </c>
      <c r="K105" s="366">
        <v>1</v>
      </c>
      <c r="L105" s="365"/>
      <c r="M105" s="360">
        <v>2021</v>
      </c>
      <c r="N105" s="362">
        <f>INDEX('[1]Table 5.1 Fleet population'!$L$4:$L$41,MATCH(G105,'[1]Table 5.1 Fleet population'!$H$4:$H$41,0),1)</f>
        <v>97</v>
      </c>
      <c r="O105" s="364">
        <v>1</v>
      </c>
      <c r="P105" s="363">
        <f t="shared" si="4"/>
        <v>97</v>
      </c>
      <c r="Q105" s="362">
        <v>29</v>
      </c>
      <c r="R105" s="350">
        <f t="shared" si="5"/>
        <v>0.29896907216494845</v>
      </c>
      <c r="S105" s="350">
        <f t="shared" si="6"/>
        <v>0.29896907216494845</v>
      </c>
      <c r="T105" s="361">
        <f t="shared" si="7"/>
        <v>1</v>
      </c>
      <c r="U105" s="360" t="s">
        <v>1992</v>
      </c>
    </row>
    <row r="106" spans="1:21" s="359" customFormat="1" ht="15.75" customHeight="1" x14ac:dyDescent="0.25">
      <c r="A106" s="365" t="s">
        <v>144</v>
      </c>
      <c r="B106" s="365" t="s">
        <v>875</v>
      </c>
      <c r="C106" s="365" t="s">
        <v>666</v>
      </c>
      <c r="D106" s="365" t="s">
        <v>338</v>
      </c>
      <c r="E106" s="365" t="s">
        <v>184</v>
      </c>
      <c r="F106" s="365" t="s">
        <v>531</v>
      </c>
      <c r="G106" s="365" t="s">
        <v>1948</v>
      </c>
      <c r="H106" s="365" t="s">
        <v>540</v>
      </c>
      <c r="I106" s="365" t="s">
        <v>1979</v>
      </c>
      <c r="J106" s="365" t="s">
        <v>425</v>
      </c>
      <c r="K106" s="366">
        <v>1</v>
      </c>
      <c r="L106" s="365" t="s">
        <v>1980</v>
      </c>
      <c r="M106" s="360">
        <v>2021</v>
      </c>
      <c r="N106" s="362">
        <f>INDEX('[1]Table 5.1 Fleet population'!$L$4:$L$41,MATCH(G106,'[1]Table 5.1 Fleet population'!$H$4:$H$41,0),1)</f>
        <v>10</v>
      </c>
      <c r="O106" s="364">
        <v>1</v>
      </c>
      <c r="P106" s="363">
        <f t="shared" si="4"/>
        <v>10</v>
      </c>
      <c r="Q106" s="362">
        <v>3</v>
      </c>
      <c r="R106" s="350">
        <f t="shared" si="5"/>
        <v>0.3</v>
      </c>
      <c r="S106" s="350">
        <f t="shared" si="6"/>
        <v>0.3</v>
      </c>
      <c r="T106" s="361">
        <f t="shared" si="7"/>
        <v>1</v>
      </c>
      <c r="U106" s="360"/>
    </row>
    <row r="107" spans="1:21" s="359" customFormat="1" ht="15.75" customHeight="1" x14ac:dyDescent="0.25">
      <c r="A107" s="365" t="s">
        <v>144</v>
      </c>
      <c r="B107" s="365" t="s">
        <v>875</v>
      </c>
      <c r="C107" s="365" t="s">
        <v>666</v>
      </c>
      <c r="D107" s="365" t="s">
        <v>338</v>
      </c>
      <c r="E107" s="365" t="s">
        <v>184</v>
      </c>
      <c r="F107" s="365" t="s">
        <v>531</v>
      </c>
      <c r="G107" s="365" t="s">
        <v>1948</v>
      </c>
      <c r="H107" s="365" t="s">
        <v>552</v>
      </c>
      <c r="I107" s="365" t="s">
        <v>1979</v>
      </c>
      <c r="J107" s="365" t="s">
        <v>425</v>
      </c>
      <c r="K107" s="366">
        <v>1</v>
      </c>
      <c r="L107" s="365" t="s">
        <v>1980</v>
      </c>
      <c r="M107" s="360">
        <v>2021</v>
      </c>
      <c r="N107" s="362">
        <f>INDEX('[1]Table 5.1 Fleet population'!$L$4:$L$41,MATCH(G107,'[1]Table 5.1 Fleet population'!$H$4:$H$41,0),1)</f>
        <v>10</v>
      </c>
      <c r="O107" s="364">
        <v>1</v>
      </c>
      <c r="P107" s="363">
        <f t="shared" si="4"/>
        <v>10</v>
      </c>
      <c r="Q107" s="362">
        <v>3</v>
      </c>
      <c r="R107" s="350">
        <f t="shared" si="5"/>
        <v>0.3</v>
      </c>
      <c r="S107" s="350">
        <f t="shared" si="6"/>
        <v>0.3</v>
      </c>
      <c r="T107" s="361">
        <f t="shared" si="7"/>
        <v>1</v>
      </c>
      <c r="U107" s="360" t="s">
        <v>1992</v>
      </c>
    </row>
    <row r="108" spans="1:21" s="359" customFormat="1" ht="15.75" customHeight="1" x14ac:dyDescent="0.25">
      <c r="A108" s="365" t="s">
        <v>144</v>
      </c>
      <c r="B108" s="365" t="s">
        <v>875</v>
      </c>
      <c r="C108" s="365" t="s">
        <v>666</v>
      </c>
      <c r="D108" s="365" t="s">
        <v>338</v>
      </c>
      <c r="E108" s="365" t="s">
        <v>184</v>
      </c>
      <c r="F108" s="365" t="s">
        <v>531</v>
      </c>
      <c r="G108" s="365" t="s">
        <v>1963</v>
      </c>
      <c r="H108" s="365" t="s">
        <v>540</v>
      </c>
      <c r="I108" s="365" t="s">
        <v>1979</v>
      </c>
      <c r="J108" s="365" t="s">
        <v>425</v>
      </c>
      <c r="K108" s="366">
        <v>1</v>
      </c>
      <c r="L108" s="365" t="s">
        <v>1980</v>
      </c>
      <c r="M108" s="360">
        <v>2021</v>
      </c>
      <c r="N108" s="362">
        <f>INDEX('[1]Table 5.1 Fleet population'!$L$4:$L$41,MATCH(G108,'[1]Table 5.1 Fleet population'!$H$4:$H$41,0),1)</f>
        <v>185</v>
      </c>
      <c r="O108" s="364">
        <v>1</v>
      </c>
      <c r="P108" s="363">
        <f t="shared" si="4"/>
        <v>185</v>
      </c>
      <c r="Q108" s="362">
        <v>60</v>
      </c>
      <c r="R108" s="350">
        <f t="shared" si="5"/>
        <v>0.32432432432432434</v>
      </c>
      <c r="S108" s="350">
        <f t="shared" si="6"/>
        <v>0.32432432432432434</v>
      </c>
      <c r="T108" s="361">
        <f t="shared" si="7"/>
        <v>1</v>
      </c>
      <c r="U108" s="360"/>
    </row>
    <row r="109" spans="1:21" s="359" customFormat="1" ht="15.75" customHeight="1" x14ac:dyDescent="0.25">
      <c r="A109" s="365" t="s">
        <v>144</v>
      </c>
      <c r="B109" s="365" t="s">
        <v>875</v>
      </c>
      <c r="C109" s="365" t="s">
        <v>666</v>
      </c>
      <c r="D109" s="365" t="s">
        <v>338</v>
      </c>
      <c r="E109" s="365" t="s">
        <v>184</v>
      </c>
      <c r="F109" s="365" t="s">
        <v>531</v>
      </c>
      <c r="G109" s="365" t="s">
        <v>1963</v>
      </c>
      <c r="H109" s="365" t="s">
        <v>552</v>
      </c>
      <c r="I109" s="365" t="s">
        <v>1979</v>
      </c>
      <c r="J109" s="365" t="s">
        <v>425</v>
      </c>
      <c r="K109" s="366">
        <v>1</v>
      </c>
      <c r="L109" s="365" t="s">
        <v>1980</v>
      </c>
      <c r="M109" s="360">
        <v>2021</v>
      </c>
      <c r="N109" s="362">
        <f>INDEX('[1]Table 5.1 Fleet population'!$L$4:$L$41,MATCH(G109,'[1]Table 5.1 Fleet population'!$H$4:$H$41,0),1)</f>
        <v>185</v>
      </c>
      <c r="O109" s="364">
        <v>1</v>
      </c>
      <c r="P109" s="363">
        <f t="shared" si="4"/>
        <v>185</v>
      </c>
      <c r="Q109" s="362">
        <v>60</v>
      </c>
      <c r="R109" s="350">
        <f t="shared" si="5"/>
        <v>0.32432432432432434</v>
      </c>
      <c r="S109" s="350">
        <f t="shared" si="6"/>
        <v>0.32432432432432434</v>
      </c>
      <c r="T109" s="361">
        <f t="shared" si="7"/>
        <v>1</v>
      </c>
      <c r="U109" s="360" t="s">
        <v>1992</v>
      </c>
    </row>
    <row r="110" spans="1:21" s="359" customFormat="1" ht="15.75" customHeight="1" x14ac:dyDescent="0.25">
      <c r="A110" s="365" t="s">
        <v>144</v>
      </c>
      <c r="B110" s="365" t="s">
        <v>875</v>
      </c>
      <c r="C110" s="365" t="s">
        <v>666</v>
      </c>
      <c r="D110" s="365" t="s">
        <v>338</v>
      </c>
      <c r="E110" s="365" t="s">
        <v>184</v>
      </c>
      <c r="F110" s="365" t="s">
        <v>531</v>
      </c>
      <c r="G110" s="365" t="s">
        <v>1935</v>
      </c>
      <c r="H110" s="365" t="s">
        <v>530</v>
      </c>
      <c r="I110" s="365" t="s">
        <v>1979</v>
      </c>
      <c r="J110" s="365" t="s">
        <v>425</v>
      </c>
      <c r="K110" s="366">
        <v>1</v>
      </c>
      <c r="L110" s="365"/>
      <c r="M110" s="360">
        <v>2021</v>
      </c>
      <c r="N110" s="362">
        <f>INDEX('[1]Table 5.1 Fleet population'!$L$4:$L$41,MATCH(G110,'[1]Table 5.1 Fleet population'!$H$4:$H$41,0),1)</f>
        <v>9</v>
      </c>
      <c r="O110" s="364">
        <v>1</v>
      </c>
      <c r="P110" s="363">
        <f t="shared" si="4"/>
        <v>9</v>
      </c>
      <c r="Q110" s="362">
        <v>3</v>
      </c>
      <c r="R110" s="350">
        <f t="shared" si="5"/>
        <v>0.33333333333333331</v>
      </c>
      <c r="S110" s="350">
        <f t="shared" si="6"/>
        <v>0.33333333333333331</v>
      </c>
      <c r="T110" s="361">
        <f t="shared" si="7"/>
        <v>1</v>
      </c>
      <c r="U110" s="360"/>
    </row>
    <row r="111" spans="1:21" s="359" customFormat="1" ht="15.75" customHeight="1" x14ac:dyDescent="0.25">
      <c r="A111" s="365" t="s">
        <v>144</v>
      </c>
      <c r="B111" s="365" t="s">
        <v>875</v>
      </c>
      <c r="C111" s="365" t="s">
        <v>666</v>
      </c>
      <c r="D111" s="365" t="s">
        <v>338</v>
      </c>
      <c r="E111" s="365" t="s">
        <v>184</v>
      </c>
      <c r="F111" s="365" t="s">
        <v>531</v>
      </c>
      <c r="G111" s="365" t="s">
        <v>1941</v>
      </c>
      <c r="H111" s="365" t="s">
        <v>530</v>
      </c>
      <c r="I111" s="365" t="s">
        <v>1979</v>
      </c>
      <c r="J111" s="365" t="s">
        <v>425</v>
      </c>
      <c r="K111" s="366">
        <v>1</v>
      </c>
      <c r="L111" s="365"/>
      <c r="M111" s="360">
        <v>2021</v>
      </c>
      <c r="N111" s="362">
        <f>INDEX('[1]Table 5.1 Fleet population'!$L$4:$L$41,MATCH(G111,'[1]Table 5.1 Fleet population'!$H$4:$H$41,0),1)</f>
        <v>5</v>
      </c>
      <c r="O111" s="364">
        <v>1</v>
      </c>
      <c r="P111" s="363">
        <f t="shared" si="4"/>
        <v>5</v>
      </c>
      <c r="Q111" s="362">
        <v>1.6666666666666665</v>
      </c>
      <c r="R111" s="350">
        <f t="shared" si="5"/>
        <v>0.33333333333333331</v>
      </c>
      <c r="S111" s="350">
        <f t="shared" si="6"/>
        <v>0.33333333333333331</v>
      </c>
      <c r="T111" s="361">
        <f t="shared" si="7"/>
        <v>1</v>
      </c>
      <c r="U111" s="360" t="s">
        <v>1993</v>
      </c>
    </row>
    <row r="112" spans="1:21" s="359" customFormat="1" ht="15.75" customHeight="1" x14ac:dyDescent="0.25">
      <c r="A112" s="365" t="s">
        <v>144</v>
      </c>
      <c r="B112" s="365" t="s">
        <v>875</v>
      </c>
      <c r="C112" s="365" t="s">
        <v>666</v>
      </c>
      <c r="D112" s="365" t="s">
        <v>338</v>
      </c>
      <c r="E112" s="365" t="s">
        <v>184</v>
      </c>
      <c r="F112" s="365" t="s">
        <v>531</v>
      </c>
      <c r="G112" s="365" t="s">
        <v>1960</v>
      </c>
      <c r="H112" s="365" t="s">
        <v>530</v>
      </c>
      <c r="I112" s="365" t="s">
        <v>1979</v>
      </c>
      <c r="J112" s="365" t="s">
        <v>425</v>
      </c>
      <c r="K112" s="366">
        <v>1</v>
      </c>
      <c r="L112" s="365" t="s">
        <v>1980</v>
      </c>
      <c r="M112" s="360">
        <v>2021</v>
      </c>
      <c r="N112" s="362">
        <f>INDEX('[1]Table 5.1 Fleet population'!$L$4:$L$41,MATCH(G112,'[1]Table 5.1 Fleet population'!$H$4:$H$41,0),1)</f>
        <v>6</v>
      </c>
      <c r="O112" s="364">
        <v>1</v>
      </c>
      <c r="P112" s="363">
        <f t="shared" si="4"/>
        <v>6</v>
      </c>
      <c r="Q112" s="362">
        <v>2</v>
      </c>
      <c r="R112" s="350">
        <f t="shared" si="5"/>
        <v>0.33333333333333331</v>
      </c>
      <c r="S112" s="350">
        <f t="shared" si="6"/>
        <v>0.33333333333333331</v>
      </c>
      <c r="T112" s="361">
        <f t="shared" si="7"/>
        <v>1</v>
      </c>
      <c r="U112" s="360"/>
    </row>
    <row r="113" spans="1:21" s="359" customFormat="1" ht="15.75" customHeight="1" x14ac:dyDescent="0.25">
      <c r="A113" s="365" t="s">
        <v>144</v>
      </c>
      <c r="B113" s="365" t="s">
        <v>875</v>
      </c>
      <c r="C113" s="365" t="s">
        <v>666</v>
      </c>
      <c r="D113" s="365" t="s">
        <v>338</v>
      </c>
      <c r="E113" s="365" t="s">
        <v>184</v>
      </c>
      <c r="F113" s="365" t="s">
        <v>531</v>
      </c>
      <c r="G113" s="365" t="s">
        <v>1935</v>
      </c>
      <c r="H113" s="365" t="s">
        <v>534</v>
      </c>
      <c r="I113" s="365" t="s">
        <v>1982</v>
      </c>
      <c r="J113" s="365" t="s">
        <v>425</v>
      </c>
      <c r="K113" s="366">
        <v>1</v>
      </c>
      <c r="L113" s="365"/>
      <c r="M113" s="360">
        <v>2021</v>
      </c>
      <c r="N113" s="362">
        <f>INDEX('[1]Table 5.1 Fleet population'!$L$4:$L$41,MATCH(G113,'[1]Table 5.1 Fleet population'!$H$4:$H$41,0),1)</f>
        <v>9</v>
      </c>
      <c r="O113" s="364">
        <v>1</v>
      </c>
      <c r="P113" s="363">
        <f t="shared" si="4"/>
        <v>9</v>
      </c>
      <c r="Q113" s="362">
        <v>3</v>
      </c>
      <c r="R113" s="350">
        <f t="shared" si="5"/>
        <v>0.33333333333333331</v>
      </c>
      <c r="S113" s="350">
        <f t="shared" si="6"/>
        <v>0.33333333333333331</v>
      </c>
      <c r="T113" s="361">
        <f t="shared" si="7"/>
        <v>1</v>
      </c>
      <c r="U113" s="360"/>
    </row>
    <row r="114" spans="1:21" s="359" customFormat="1" ht="15.75" customHeight="1" x14ac:dyDescent="0.25">
      <c r="A114" s="365" t="s">
        <v>144</v>
      </c>
      <c r="B114" s="365" t="s">
        <v>875</v>
      </c>
      <c r="C114" s="365" t="s">
        <v>666</v>
      </c>
      <c r="D114" s="365" t="s">
        <v>338</v>
      </c>
      <c r="E114" s="365" t="s">
        <v>184</v>
      </c>
      <c r="F114" s="365" t="s">
        <v>531</v>
      </c>
      <c r="G114" s="365" t="s">
        <v>1935</v>
      </c>
      <c r="H114" s="365" t="s">
        <v>535</v>
      </c>
      <c r="I114" s="365" t="s">
        <v>1979</v>
      </c>
      <c r="J114" s="365" t="s">
        <v>425</v>
      </c>
      <c r="K114" s="366">
        <v>1</v>
      </c>
      <c r="L114" s="365"/>
      <c r="M114" s="360">
        <v>2021</v>
      </c>
      <c r="N114" s="362">
        <f>INDEX('[1]Table 5.1 Fleet population'!$L$4:$L$41,MATCH(G114,'[1]Table 5.1 Fleet population'!$H$4:$H$41,0),1)</f>
        <v>9</v>
      </c>
      <c r="O114" s="364">
        <v>1</v>
      </c>
      <c r="P114" s="363">
        <f t="shared" si="4"/>
        <v>9</v>
      </c>
      <c r="Q114" s="362">
        <v>3</v>
      </c>
      <c r="R114" s="350">
        <f t="shared" si="5"/>
        <v>0.33333333333333331</v>
      </c>
      <c r="S114" s="350">
        <f t="shared" si="6"/>
        <v>0.33333333333333331</v>
      </c>
      <c r="T114" s="361">
        <f t="shared" si="7"/>
        <v>1</v>
      </c>
      <c r="U114" s="360"/>
    </row>
    <row r="115" spans="1:21" s="359" customFormat="1" ht="15.75" customHeight="1" x14ac:dyDescent="0.25">
      <c r="A115" s="365" t="s">
        <v>144</v>
      </c>
      <c r="B115" s="365" t="s">
        <v>875</v>
      </c>
      <c r="C115" s="365" t="s">
        <v>666</v>
      </c>
      <c r="D115" s="365" t="s">
        <v>338</v>
      </c>
      <c r="E115" s="365" t="s">
        <v>184</v>
      </c>
      <c r="F115" s="365" t="s">
        <v>531</v>
      </c>
      <c r="G115" s="365" t="s">
        <v>1935</v>
      </c>
      <c r="H115" s="365" t="s">
        <v>536</v>
      </c>
      <c r="I115" s="365" t="s">
        <v>1979</v>
      </c>
      <c r="J115" s="365" t="s">
        <v>425</v>
      </c>
      <c r="K115" s="366">
        <v>1</v>
      </c>
      <c r="L115" s="365"/>
      <c r="M115" s="360">
        <v>2021</v>
      </c>
      <c r="N115" s="362">
        <f>INDEX('[1]Table 5.1 Fleet population'!$L$4:$L$41,MATCH(G115,'[1]Table 5.1 Fleet population'!$H$4:$H$41,0),1)</f>
        <v>9</v>
      </c>
      <c r="O115" s="364">
        <v>1</v>
      </c>
      <c r="P115" s="363">
        <f t="shared" si="4"/>
        <v>9</v>
      </c>
      <c r="Q115" s="362">
        <v>3</v>
      </c>
      <c r="R115" s="350">
        <f t="shared" si="5"/>
        <v>0.33333333333333331</v>
      </c>
      <c r="S115" s="350">
        <f t="shared" si="6"/>
        <v>0.33333333333333331</v>
      </c>
      <c r="T115" s="361">
        <f t="shared" si="7"/>
        <v>1</v>
      </c>
      <c r="U115" s="360"/>
    </row>
    <row r="116" spans="1:21" s="359" customFormat="1" ht="15.75" customHeight="1" x14ac:dyDescent="0.25">
      <c r="A116" s="365" t="s">
        <v>144</v>
      </c>
      <c r="B116" s="365" t="s">
        <v>875</v>
      </c>
      <c r="C116" s="365" t="s">
        <v>666</v>
      </c>
      <c r="D116" s="365" t="s">
        <v>338</v>
      </c>
      <c r="E116" s="365" t="s">
        <v>184</v>
      </c>
      <c r="F116" s="365" t="s">
        <v>531</v>
      </c>
      <c r="G116" s="365" t="s">
        <v>1960</v>
      </c>
      <c r="H116" s="365" t="s">
        <v>1988</v>
      </c>
      <c r="I116" s="365" t="s">
        <v>1979</v>
      </c>
      <c r="J116" s="365" t="s">
        <v>425</v>
      </c>
      <c r="K116" s="366">
        <v>1</v>
      </c>
      <c r="L116" s="365" t="s">
        <v>1980</v>
      </c>
      <c r="M116" s="360">
        <v>2021</v>
      </c>
      <c r="N116" s="362">
        <f>INDEX('[1]Table 5.1 Fleet population'!$L$4:$L$41,MATCH(G116,'[1]Table 5.1 Fleet population'!$H$4:$H$41,0),1)</f>
        <v>6</v>
      </c>
      <c r="O116" s="364">
        <v>1</v>
      </c>
      <c r="P116" s="363">
        <f t="shared" si="4"/>
        <v>6</v>
      </c>
      <c r="Q116" s="362">
        <v>2</v>
      </c>
      <c r="R116" s="350">
        <f t="shared" si="5"/>
        <v>0.33333333333333331</v>
      </c>
      <c r="S116" s="350">
        <f t="shared" si="6"/>
        <v>0.33333333333333331</v>
      </c>
      <c r="T116" s="361">
        <f t="shared" si="7"/>
        <v>1</v>
      </c>
      <c r="U116" s="360"/>
    </row>
    <row r="117" spans="1:21" s="359" customFormat="1" ht="15.75" customHeight="1" x14ac:dyDescent="0.25">
      <c r="A117" s="365" t="s">
        <v>144</v>
      </c>
      <c r="B117" s="365" t="s">
        <v>875</v>
      </c>
      <c r="C117" s="365" t="s">
        <v>666</v>
      </c>
      <c r="D117" s="365" t="s">
        <v>338</v>
      </c>
      <c r="E117" s="365" t="s">
        <v>184</v>
      </c>
      <c r="F117" s="365" t="s">
        <v>531</v>
      </c>
      <c r="G117" s="365" t="s">
        <v>1935</v>
      </c>
      <c r="H117" s="365" t="s">
        <v>1989</v>
      </c>
      <c r="I117" s="365" t="s">
        <v>1979</v>
      </c>
      <c r="J117" s="365" t="s">
        <v>425</v>
      </c>
      <c r="K117" s="366">
        <v>1</v>
      </c>
      <c r="L117" s="365"/>
      <c r="M117" s="360">
        <v>2021</v>
      </c>
      <c r="N117" s="362">
        <f>INDEX('[1]Table 5.1 Fleet population'!$L$4:$L$41,MATCH(G117,'[1]Table 5.1 Fleet population'!$H$4:$H$41,0),1)</f>
        <v>9</v>
      </c>
      <c r="O117" s="364">
        <v>1</v>
      </c>
      <c r="P117" s="363">
        <f t="shared" si="4"/>
        <v>9</v>
      </c>
      <c r="Q117" s="362">
        <v>3</v>
      </c>
      <c r="R117" s="350">
        <f t="shared" si="5"/>
        <v>0.33333333333333331</v>
      </c>
      <c r="S117" s="350">
        <f t="shared" si="6"/>
        <v>0.33333333333333331</v>
      </c>
      <c r="T117" s="361">
        <f t="shared" si="7"/>
        <v>1</v>
      </c>
      <c r="U117" s="360"/>
    </row>
    <row r="118" spans="1:21" s="359" customFormat="1" ht="15.75" customHeight="1" x14ac:dyDescent="0.25">
      <c r="A118" s="365" t="s">
        <v>144</v>
      </c>
      <c r="B118" s="365" t="s">
        <v>875</v>
      </c>
      <c r="C118" s="365" t="s">
        <v>666</v>
      </c>
      <c r="D118" s="365" t="s">
        <v>338</v>
      </c>
      <c r="E118" s="365" t="s">
        <v>184</v>
      </c>
      <c r="F118" s="365" t="s">
        <v>531</v>
      </c>
      <c r="G118" s="365" t="s">
        <v>1960</v>
      </c>
      <c r="H118" s="365" t="s">
        <v>551</v>
      </c>
      <c r="I118" s="365" t="s">
        <v>1979</v>
      </c>
      <c r="J118" s="365" t="s">
        <v>425</v>
      </c>
      <c r="K118" s="366">
        <v>1</v>
      </c>
      <c r="L118" s="365" t="s">
        <v>1980</v>
      </c>
      <c r="M118" s="360">
        <v>2021</v>
      </c>
      <c r="N118" s="362">
        <f>INDEX('[1]Table 5.1 Fleet population'!$L$4:$L$41,MATCH(G118,'[1]Table 5.1 Fleet population'!$H$4:$H$41,0),1)</f>
        <v>6</v>
      </c>
      <c r="O118" s="364">
        <v>1</v>
      </c>
      <c r="P118" s="363">
        <f t="shared" si="4"/>
        <v>6</v>
      </c>
      <c r="Q118" s="362">
        <v>2</v>
      </c>
      <c r="R118" s="350">
        <f t="shared" si="5"/>
        <v>0.33333333333333331</v>
      </c>
      <c r="S118" s="350">
        <f t="shared" si="6"/>
        <v>0.33333333333333331</v>
      </c>
      <c r="T118" s="361">
        <f t="shared" si="7"/>
        <v>1</v>
      </c>
      <c r="U118" s="360"/>
    </row>
    <row r="119" spans="1:21" s="359" customFormat="1" ht="15.75" customHeight="1" x14ac:dyDescent="0.25">
      <c r="A119" s="365" t="s">
        <v>144</v>
      </c>
      <c r="B119" s="365" t="s">
        <v>875</v>
      </c>
      <c r="C119" s="365" t="s">
        <v>666</v>
      </c>
      <c r="D119" s="365" t="s">
        <v>338</v>
      </c>
      <c r="E119" s="365" t="s">
        <v>184</v>
      </c>
      <c r="F119" s="365" t="s">
        <v>531</v>
      </c>
      <c r="G119" s="365" t="s">
        <v>1935</v>
      </c>
      <c r="H119" s="365" t="s">
        <v>553</v>
      </c>
      <c r="I119" s="365" t="s">
        <v>1979</v>
      </c>
      <c r="J119" s="365" t="s">
        <v>425</v>
      </c>
      <c r="K119" s="366">
        <v>1</v>
      </c>
      <c r="L119" s="365"/>
      <c r="M119" s="360">
        <v>2021</v>
      </c>
      <c r="N119" s="362">
        <f>INDEX('[1]Table 5.1 Fleet population'!$L$4:$L$41,MATCH(G119,'[1]Table 5.1 Fleet population'!$H$4:$H$41,0),1)</f>
        <v>9</v>
      </c>
      <c r="O119" s="364">
        <v>1</v>
      </c>
      <c r="P119" s="363">
        <f t="shared" si="4"/>
        <v>9</v>
      </c>
      <c r="Q119" s="362">
        <v>3</v>
      </c>
      <c r="R119" s="350">
        <f t="shared" si="5"/>
        <v>0.33333333333333331</v>
      </c>
      <c r="S119" s="350">
        <f t="shared" si="6"/>
        <v>0.33333333333333331</v>
      </c>
      <c r="T119" s="361">
        <f t="shared" si="7"/>
        <v>1</v>
      </c>
      <c r="U119" s="360"/>
    </row>
    <row r="120" spans="1:21" s="359" customFormat="1" ht="15.75" customHeight="1" x14ac:dyDescent="0.25">
      <c r="A120" s="365" t="s">
        <v>144</v>
      </c>
      <c r="B120" s="365" t="s">
        <v>875</v>
      </c>
      <c r="C120" s="365" t="s">
        <v>666</v>
      </c>
      <c r="D120" s="365" t="s">
        <v>338</v>
      </c>
      <c r="E120" s="365" t="s">
        <v>184</v>
      </c>
      <c r="F120" s="365" t="s">
        <v>531</v>
      </c>
      <c r="G120" s="365" t="s">
        <v>1935</v>
      </c>
      <c r="H120" s="365" t="s">
        <v>558</v>
      </c>
      <c r="I120" s="365" t="s">
        <v>1979</v>
      </c>
      <c r="J120" s="365" t="s">
        <v>425</v>
      </c>
      <c r="K120" s="366">
        <v>1</v>
      </c>
      <c r="L120" s="365"/>
      <c r="M120" s="360">
        <v>2021</v>
      </c>
      <c r="N120" s="362">
        <f>INDEX('[1]Table 5.1 Fleet population'!$L$4:$L$41,MATCH(G120,'[1]Table 5.1 Fleet population'!$H$4:$H$41,0),1)</f>
        <v>9</v>
      </c>
      <c r="O120" s="364">
        <v>1</v>
      </c>
      <c r="P120" s="363">
        <f t="shared" si="4"/>
        <v>9</v>
      </c>
      <c r="Q120" s="362">
        <v>3</v>
      </c>
      <c r="R120" s="350">
        <f t="shared" si="5"/>
        <v>0.33333333333333331</v>
      </c>
      <c r="S120" s="350">
        <f t="shared" si="6"/>
        <v>0.33333333333333331</v>
      </c>
      <c r="T120" s="361">
        <f t="shared" si="7"/>
        <v>1</v>
      </c>
      <c r="U120" s="360"/>
    </row>
    <row r="121" spans="1:21" s="359" customFormat="1" ht="15.75" customHeight="1" x14ac:dyDescent="0.25">
      <c r="A121" s="365" t="s">
        <v>144</v>
      </c>
      <c r="B121" s="365" t="s">
        <v>875</v>
      </c>
      <c r="C121" s="365" t="s">
        <v>666</v>
      </c>
      <c r="D121" s="365" t="s">
        <v>338</v>
      </c>
      <c r="E121" s="365" t="s">
        <v>184</v>
      </c>
      <c r="F121" s="365" t="s">
        <v>531</v>
      </c>
      <c r="G121" s="365" t="s">
        <v>1935</v>
      </c>
      <c r="H121" s="365" t="s">
        <v>559</v>
      </c>
      <c r="I121" s="365" t="s">
        <v>1979</v>
      </c>
      <c r="J121" s="365" t="s">
        <v>425</v>
      </c>
      <c r="K121" s="366">
        <v>1</v>
      </c>
      <c r="L121" s="365"/>
      <c r="M121" s="360">
        <v>2021</v>
      </c>
      <c r="N121" s="362">
        <f>INDEX('[1]Table 5.1 Fleet population'!$L$4:$L$41,MATCH(G121,'[1]Table 5.1 Fleet population'!$H$4:$H$41,0),1)</f>
        <v>9</v>
      </c>
      <c r="O121" s="364">
        <v>1</v>
      </c>
      <c r="P121" s="363">
        <f t="shared" si="4"/>
        <v>9</v>
      </c>
      <c r="Q121" s="362">
        <v>3</v>
      </c>
      <c r="R121" s="350">
        <f t="shared" si="5"/>
        <v>0.33333333333333331</v>
      </c>
      <c r="S121" s="350">
        <f t="shared" si="6"/>
        <v>0.33333333333333331</v>
      </c>
      <c r="T121" s="361">
        <f t="shared" si="7"/>
        <v>1</v>
      </c>
      <c r="U121" s="360"/>
    </row>
    <row r="122" spans="1:21" s="359" customFormat="1" ht="15.75" customHeight="1" x14ac:dyDescent="0.25">
      <c r="A122" s="365" t="s">
        <v>144</v>
      </c>
      <c r="B122" s="365" t="s">
        <v>875</v>
      </c>
      <c r="C122" s="365" t="s">
        <v>666</v>
      </c>
      <c r="D122" s="365" t="s">
        <v>338</v>
      </c>
      <c r="E122" s="365" t="s">
        <v>184</v>
      </c>
      <c r="F122" s="365" t="s">
        <v>531</v>
      </c>
      <c r="G122" s="365" t="s">
        <v>1941</v>
      </c>
      <c r="H122" s="365" t="s">
        <v>559</v>
      </c>
      <c r="I122" s="365" t="s">
        <v>1979</v>
      </c>
      <c r="J122" s="365" t="s">
        <v>425</v>
      </c>
      <c r="K122" s="366">
        <v>1</v>
      </c>
      <c r="L122" s="365"/>
      <c r="M122" s="360">
        <v>2021</v>
      </c>
      <c r="N122" s="362">
        <f>INDEX('[1]Table 5.1 Fleet population'!$L$4:$L$41,MATCH(G122,'[1]Table 5.1 Fleet population'!$H$4:$H$41,0),1)</f>
        <v>5</v>
      </c>
      <c r="O122" s="364">
        <v>1</v>
      </c>
      <c r="P122" s="363">
        <f t="shared" si="4"/>
        <v>5</v>
      </c>
      <c r="Q122" s="362">
        <v>1.6666666666666665</v>
      </c>
      <c r="R122" s="350">
        <f t="shared" si="5"/>
        <v>0.33333333333333331</v>
      </c>
      <c r="S122" s="350">
        <f t="shared" si="6"/>
        <v>0.33333333333333331</v>
      </c>
      <c r="T122" s="361">
        <f t="shared" si="7"/>
        <v>1</v>
      </c>
      <c r="U122" s="360" t="s">
        <v>1994</v>
      </c>
    </row>
    <row r="123" spans="1:21" s="359" customFormat="1" ht="15.75" customHeight="1" x14ac:dyDescent="0.25">
      <c r="A123" s="365" t="s">
        <v>144</v>
      </c>
      <c r="B123" s="365" t="s">
        <v>875</v>
      </c>
      <c r="C123" s="365" t="s">
        <v>666</v>
      </c>
      <c r="D123" s="365" t="s">
        <v>338</v>
      </c>
      <c r="E123" s="365" t="s">
        <v>184</v>
      </c>
      <c r="F123" s="365" t="s">
        <v>531</v>
      </c>
      <c r="G123" s="365" t="s">
        <v>1960</v>
      </c>
      <c r="H123" s="365" t="s">
        <v>559</v>
      </c>
      <c r="I123" s="365" t="s">
        <v>1979</v>
      </c>
      <c r="J123" s="365" t="s">
        <v>425</v>
      </c>
      <c r="K123" s="366">
        <v>1</v>
      </c>
      <c r="L123" s="365" t="s">
        <v>1980</v>
      </c>
      <c r="M123" s="360">
        <v>2021</v>
      </c>
      <c r="N123" s="362">
        <f>INDEX('[1]Table 5.1 Fleet population'!$L$4:$L$41,MATCH(G123,'[1]Table 5.1 Fleet population'!$H$4:$H$41,0),1)</f>
        <v>6</v>
      </c>
      <c r="O123" s="364">
        <v>1</v>
      </c>
      <c r="P123" s="363">
        <f t="shared" si="4"/>
        <v>6</v>
      </c>
      <c r="Q123" s="362">
        <v>2</v>
      </c>
      <c r="R123" s="350">
        <f t="shared" si="5"/>
        <v>0.33333333333333331</v>
      </c>
      <c r="S123" s="350">
        <f t="shared" si="6"/>
        <v>0.33333333333333331</v>
      </c>
      <c r="T123" s="361">
        <f t="shared" si="7"/>
        <v>1</v>
      </c>
      <c r="U123" s="360"/>
    </row>
    <row r="124" spans="1:21" s="359" customFormat="1" ht="15.75" customHeight="1" x14ac:dyDescent="0.25">
      <c r="A124" s="365" t="s">
        <v>144</v>
      </c>
      <c r="B124" s="365" t="s">
        <v>875</v>
      </c>
      <c r="C124" s="365" t="s">
        <v>666</v>
      </c>
      <c r="D124" s="365" t="s">
        <v>338</v>
      </c>
      <c r="E124" s="365" t="s">
        <v>184</v>
      </c>
      <c r="F124" s="365" t="s">
        <v>531</v>
      </c>
      <c r="G124" s="365" t="s">
        <v>1935</v>
      </c>
      <c r="H124" s="365" t="s">
        <v>561</v>
      </c>
      <c r="I124" s="365" t="s">
        <v>1979</v>
      </c>
      <c r="J124" s="365" t="s">
        <v>425</v>
      </c>
      <c r="K124" s="366">
        <v>1</v>
      </c>
      <c r="L124" s="365"/>
      <c r="M124" s="360">
        <v>2021</v>
      </c>
      <c r="N124" s="362">
        <f>INDEX('[1]Table 5.1 Fleet population'!$L$4:$L$41,MATCH(G124,'[1]Table 5.1 Fleet population'!$H$4:$H$41,0),1)</f>
        <v>9</v>
      </c>
      <c r="O124" s="364">
        <v>1</v>
      </c>
      <c r="P124" s="363">
        <f t="shared" si="4"/>
        <v>9</v>
      </c>
      <c r="Q124" s="362">
        <v>3</v>
      </c>
      <c r="R124" s="350">
        <f t="shared" si="5"/>
        <v>0.33333333333333331</v>
      </c>
      <c r="S124" s="350">
        <f t="shared" si="6"/>
        <v>0.33333333333333331</v>
      </c>
      <c r="T124" s="361">
        <f t="shared" si="7"/>
        <v>1</v>
      </c>
      <c r="U124" s="360"/>
    </row>
    <row r="125" spans="1:21" s="359" customFormat="1" ht="15.75" customHeight="1" x14ac:dyDescent="0.25">
      <c r="A125" s="365" t="s">
        <v>144</v>
      </c>
      <c r="B125" s="365" t="s">
        <v>875</v>
      </c>
      <c r="C125" s="365" t="s">
        <v>666</v>
      </c>
      <c r="D125" s="365" t="s">
        <v>338</v>
      </c>
      <c r="E125" s="365" t="s">
        <v>184</v>
      </c>
      <c r="F125" s="365" t="s">
        <v>531</v>
      </c>
      <c r="G125" s="365" t="s">
        <v>1938</v>
      </c>
      <c r="H125" s="365" t="s">
        <v>540</v>
      </c>
      <c r="I125" s="365" t="s">
        <v>1979</v>
      </c>
      <c r="J125" s="365" t="s">
        <v>425</v>
      </c>
      <c r="K125" s="366">
        <v>1</v>
      </c>
      <c r="L125" s="365"/>
      <c r="M125" s="360">
        <v>2021</v>
      </c>
      <c r="N125" s="362">
        <f>INDEX('[1]Table 5.1 Fleet population'!$L$4:$L$41,MATCH(G125,'[1]Table 5.1 Fleet population'!$H$4:$H$41,0),1)</f>
        <v>125</v>
      </c>
      <c r="O125" s="364">
        <v>1</v>
      </c>
      <c r="P125" s="363">
        <f t="shared" si="4"/>
        <v>125</v>
      </c>
      <c r="Q125" s="362">
        <v>44</v>
      </c>
      <c r="R125" s="350">
        <f t="shared" si="5"/>
        <v>0.35199999999999998</v>
      </c>
      <c r="S125" s="350">
        <f t="shared" si="6"/>
        <v>0.35199999999999998</v>
      </c>
      <c r="T125" s="361">
        <f t="shared" si="7"/>
        <v>1</v>
      </c>
      <c r="U125" s="360"/>
    </row>
    <row r="126" spans="1:21" s="359" customFormat="1" ht="15.75" customHeight="1" x14ac:dyDescent="0.25">
      <c r="A126" s="365" t="s">
        <v>144</v>
      </c>
      <c r="B126" s="365" t="s">
        <v>875</v>
      </c>
      <c r="C126" s="365" t="s">
        <v>666</v>
      </c>
      <c r="D126" s="365" t="s">
        <v>338</v>
      </c>
      <c r="E126" s="365" t="s">
        <v>184</v>
      </c>
      <c r="F126" s="365" t="s">
        <v>531</v>
      </c>
      <c r="G126" s="365" t="s">
        <v>1938</v>
      </c>
      <c r="H126" s="365" t="s">
        <v>552</v>
      </c>
      <c r="I126" s="365" t="s">
        <v>1979</v>
      </c>
      <c r="J126" s="365" t="s">
        <v>425</v>
      </c>
      <c r="K126" s="366">
        <v>1</v>
      </c>
      <c r="L126" s="365"/>
      <c r="M126" s="360">
        <v>2021</v>
      </c>
      <c r="N126" s="362">
        <f>INDEX('[1]Table 5.1 Fleet population'!$L$4:$L$41,MATCH(G126,'[1]Table 5.1 Fleet population'!$H$4:$H$41,0),1)</f>
        <v>125</v>
      </c>
      <c r="O126" s="364">
        <v>1</v>
      </c>
      <c r="P126" s="363">
        <f t="shared" si="4"/>
        <v>125</v>
      </c>
      <c r="Q126" s="362">
        <v>44</v>
      </c>
      <c r="R126" s="350">
        <f t="shared" si="5"/>
        <v>0.35199999999999998</v>
      </c>
      <c r="S126" s="350">
        <f t="shared" si="6"/>
        <v>0.35199999999999998</v>
      </c>
      <c r="T126" s="361">
        <f t="shared" si="7"/>
        <v>1</v>
      </c>
      <c r="U126" s="360" t="s">
        <v>1992</v>
      </c>
    </row>
    <row r="127" spans="1:21" s="359" customFormat="1" ht="15.75" customHeight="1" x14ac:dyDescent="0.25">
      <c r="A127" s="365" t="s">
        <v>144</v>
      </c>
      <c r="B127" s="365" t="s">
        <v>875</v>
      </c>
      <c r="C127" s="365" t="s">
        <v>666</v>
      </c>
      <c r="D127" s="365" t="s">
        <v>338</v>
      </c>
      <c r="E127" s="365" t="s">
        <v>184</v>
      </c>
      <c r="F127" s="365" t="s">
        <v>531</v>
      </c>
      <c r="G127" s="365" t="s">
        <v>1927</v>
      </c>
      <c r="H127" s="365" t="s">
        <v>540</v>
      </c>
      <c r="I127" s="365" t="s">
        <v>1979</v>
      </c>
      <c r="J127" s="365" t="s">
        <v>425</v>
      </c>
      <c r="K127" s="366">
        <v>1</v>
      </c>
      <c r="L127" s="365"/>
      <c r="M127" s="360">
        <v>2021</v>
      </c>
      <c r="N127" s="362">
        <f>INDEX('[1]Table 5.1 Fleet population'!$L$4:$L$41,MATCH(G127,'[1]Table 5.1 Fleet population'!$H$4:$H$41,0),1)</f>
        <v>63</v>
      </c>
      <c r="O127" s="364">
        <v>1</v>
      </c>
      <c r="P127" s="363">
        <f t="shared" si="4"/>
        <v>63</v>
      </c>
      <c r="Q127" s="362">
        <v>23</v>
      </c>
      <c r="R127" s="350">
        <f t="shared" si="5"/>
        <v>0.36507936507936506</v>
      </c>
      <c r="S127" s="350">
        <f t="shared" si="6"/>
        <v>0.36507936507936506</v>
      </c>
      <c r="T127" s="361">
        <f t="shared" si="7"/>
        <v>1</v>
      </c>
      <c r="U127" s="360"/>
    </row>
    <row r="128" spans="1:21" s="359" customFormat="1" ht="15.75" customHeight="1" x14ac:dyDescent="0.25">
      <c r="A128" s="365" t="s">
        <v>144</v>
      </c>
      <c r="B128" s="365" t="s">
        <v>875</v>
      </c>
      <c r="C128" s="365" t="s">
        <v>666</v>
      </c>
      <c r="D128" s="365" t="s">
        <v>338</v>
      </c>
      <c r="E128" s="365" t="s">
        <v>184</v>
      </c>
      <c r="F128" s="365" t="s">
        <v>531</v>
      </c>
      <c r="G128" s="365" t="s">
        <v>1927</v>
      </c>
      <c r="H128" s="365" t="s">
        <v>552</v>
      </c>
      <c r="I128" s="365" t="s">
        <v>1979</v>
      </c>
      <c r="J128" s="365" t="s">
        <v>425</v>
      </c>
      <c r="K128" s="366">
        <v>1</v>
      </c>
      <c r="L128" s="365"/>
      <c r="M128" s="360">
        <v>2021</v>
      </c>
      <c r="N128" s="362">
        <f>INDEX('[1]Table 5.1 Fleet population'!$L$4:$L$41,MATCH(G128,'[1]Table 5.1 Fleet population'!$H$4:$H$41,0),1)</f>
        <v>63</v>
      </c>
      <c r="O128" s="364">
        <v>1</v>
      </c>
      <c r="P128" s="363">
        <f t="shared" si="4"/>
        <v>63</v>
      </c>
      <c r="Q128" s="362">
        <v>23</v>
      </c>
      <c r="R128" s="350">
        <f t="shared" si="5"/>
        <v>0.36507936507936506</v>
      </c>
      <c r="S128" s="350">
        <f t="shared" si="6"/>
        <v>0.36507936507936506</v>
      </c>
      <c r="T128" s="361">
        <f t="shared" si="7"/>
        <v>1</v>
      </c>
      <c r="U128" s="360" t="s">
        <v>1992</v>
      </c>
    </row>
    <row r="129" spans="1:21" s="359" customFormat="1" ht="15.75" customHeight="1" x14ac:dyDescent="0.25">
      <c r="A129" s="365" t="s">
        <v>144</v>
      </c>
      <c r="B129" s="365" t="s">
        <v>875</v>
      </c>
      <c r="C129" s="365" t="s">
        <v>666</v>
      </c>
      <c r="D129" s="365" t="s">
        <v>338</v>
      </c>
      <c r="E129" s="365" t="s">
        <v>184</v>
      </c>
      <c r="F129" s="365" t="s">
        <v>531</v>
      </c>
      <c r="G129" s="365" t="s">
        <v>1936</v>
      </c>
      <c r="H129" s="365" t="s">
        <v>535</v>
      </c>
      <c r="I129" s="365" t="s">
        <v>1979</v>
      </c>
      <c r="J129" s="365" t="s">
        <v>425</v>
      </c>
      <c r="K129" s="366">
        <v>1</v>
      </c>
      <c r="L129" s="365"/>
      <c r="M129" s="360">
        <v>2021</v>
      </c>
      <c r="N129" s="362">
        <f>INDEX('[1]Table 5.1 Fleet population'!$L$4:$L$41,MATCH(G129,'[1]Table 5.1 Fleet population'!$H$4:$H$41,0),1)</f>
        <v>8</v>
      </c>
      <c r="O129" s="364">
        <v>1</v>
      </c>
      <c r="P129" s="363">
        <f t="shared" si="4"/>
        <v>8</v>
      </c>
      <c r="Q129" s="362">
        <v>3</v>
      </c>
      <c r="R129" s="350">
        <f t="shared" si="5"/>
        <v>0.375</v>
      </c>
      <c r="S129" s="350">
        <f t="shared" si="6"/>
        <v>0.375</v>
      </c>
      <c r="T129" s="361">
        <f t="shared" si="7"/>
        <v>1</v>
      </c>
      <c r="U129" s="360"/>
    </row>
    <row r="130" spans="1:21" s="359" customFormat="1" ht="15.75" customHeight="1" x14ac:dyDescent="0.25">
      <c r="A130" s="365" t="s">
        <v>144</v>
      </c>
      <c r="B130" s="365" t="s">
        <v>875</v>
      </c>
      <c r="C130" s="365" t="s">
        <v>666</v>
      </c>
      <c r="D130" s="365" t="s">
        <v>338</v>
      </c>
      <c r="E130" s="365" t="s">
        <v>184</v>
      </c>
      <c r="F130" s="365" t="s">
        <v>531</v>
      </c>
      <c r="G130" s="365" t="s">
        <v>1936</v>
      </c>
      <c r="H130" s="365" t="s">
        <v>540</v>
      </c>
      <c r="I130" s="365" t="s">
        <v>1979</v>
      </c>
      <c r="J130" s="365" t="s">
        <v>425</v>
      </c>
      <c r="K130" s="366">
        <v>1</v>
      </c>
      <c r="L130" s="365"/>
      <c r="M130" s="360">
        <v>2021</v>
      </c>
      <c r="N130" s="362">
        <f>INDEX('[1]Table 5.1 Fleet population'!$L$4:$L$41,MATCH(G130,'[1]Table 5.1 Fleet population'!$H$4:$H$41,0),1)</f>
        <v>8</v>
      </c>
      <c r="O130" s="364">
        <v>1</v>
      </c>
      <c r="P130" s="363">
        <f t="shared" si="4"/>
        <v>8</v>
      </c>
      <c r="Q130" s="362">
        <v>3</v>
      </c>
      <c r="R130" s="350">
        <f t="shared" si="5"/>
        <v>0.375</v>
      </c>
      <c r="S130" s="350">
        <f t="shared" si="6"/>
        <v>0.375</v>
      </c>
      <c r="T130" s="361">
        <f t="shared" si="7"/>
        <v>1</v>
      </c>
      <c r="U130" s="360"/>
    </row>
    <row r="131" spans="1:21" s="359" customFormat="1" ht="15.75" customHeight="1" x14ac:dyDescent="0.25">
      <c r="A131" s="365" t="s">
        <v>144</v>
      </c>
      <c r="B131" s="365" t="s">
        <v>875</v>
      </c>
      <c r="C131" s="365" t="s">
        <v>666</v>
      </c>
      <c r="D131" s="365" t="s">
        <v>338</v>
      </c>
      <c r="E131" s="365" t="s">
        <v>184</v>
      </c>
      <c r="F131" s="365" t="s">
        <v>531</v>
      </c>
      <c r="G131" s="365" t="s">
        <v>1936</v>
      </c>
      <c r="H131" s="365" t="s">
        <v>1988</v>
      </c>
      <c r="I131" s="365" t="s">
        <v>1979</v>
      </c>
      <c r="J131" s="365" t="s">
        <v>425</v>
      </c>
      <c r="K131" s="366">
        <v>1</v>
      </c>
      <c r="L131" s="365"/>
      <c r="M131" s="360">
        <v>2021</v>
      </c>
      <c r="N131" s="362">
        <f>INDEX('[1]Table 5.1 Fleet population'!$L$4:$L$41,MATCH(G131,'[1]Table 5.1 Fleet population'!$H$4:$H$41,0),1)</f>
        <v>8</v>
      </c>
      <c r="O131" s="364">
        <v>1</v>
      </c>
      <c r="P131" s="363">
        <f t="shared" ref="P131:P194" si="8">ROUNDUP(N131*O131,0)</f>
        <v>8</v>
      </c>
      <c r="Q131" s="362">
        <v>3</v>
      </c>
      <c r="R131" s="350">
        <f t="shared" ref="R131:R194" si="9">Q131/P131</f>
        <v>0.375</v>
      </c>
      <c r="S131" s="350">
        <f t="shared" ref="S131:S194" si="10">Q131/N131</f>
        <v>0.375</v>
      </c>
      <c r="T131" s="361">
        <f t="shared" ref="T131:T194" si="11">O131/K131</f>
        <v>1</v>
      </c>
      <c r="U131" s="360"/>
    </row>
    <row r="132" spans="1:21" s="359" customFormat="1" ht="15.75" customHeight="1" x14ac:dyDescent="0.25">
      <c r="A132" s="365" t="s">
        <v>144</v>
      </c>
      <c r="B132" s="365" t="s">
        <v>875</v>
      </c>
      <c r="C132" s="365" t="s">
        <v>666</v>
      </c>
      <c r="D132" s="365" t="s">
        <v>338</v>
      </c>
      <c r="E132" s="365" t="s">
        <v>184</v>
      </c>
      <c r="F132" s="365" t="s">
        <v>531</v>
      </c>
      <c r="G132" s="365" t="s">
        <v>1936</v>
      </c>
      <c r="H132" s="365" t="s">
        <v>552</v>
      </c>
      <c r="I132" s="365" t="s">
        <v>1979</v>
      </c>
      <c r="J132" s="365" t="s">
        <v>425</v>
      </c>
      <c r="K132" s="366">
        <v>1</v>
      </c>
      <c r="L132" s="365"/>
      <c r="M132" s="360">
        <v>2021</v>
      </c>
      <c r="N132" s="362">
        <f>INDEX('[1]Table 5.1 Fleet population'!$L$4:$L$41,MATCH(G132,'[1]Table 5.1 Fleet population'!$H$4:$H$41,0),1)</f>
        <v>8</v>
      </c>
      <c r="O132" s="364">
        <v>1</v>
      </c>
      <c r="P132" s="363">
        <f t="shared" si="8"/>
        <v>8</v>
      </c>
      <c r="Q132" s="362">
        <v>3</v>
      </c>
      <c r="R132" s="350">
        <f t="shared" si="9"/>
        <v>0.375</v>
      </c>
      <c r="S132" s="350">
        <f t="shared" si="10"/>
        <v>0.375</v>
      </c>
      <c r="T132" s="361">
        <f t="shared" si="11"/>
        <v>1</v>
      </c>
      <c r="U132" s="360" t="s">
        <v>1992</v>
      </c>
    </row>
    <row r="133" spans="1:21" s="359" customFormat="1" ht="15.75" customHeight="1" x14ac:dyDescent="0.25">
      <c r="A133" s="365" t="s">
        <v>144</v>
      </c>
      <c r="B133" s="365" t="s">
        <v>875</v>
      </c>
      <c r="C133" s="365" t="s">
        <v>666</v>
      </c>
      <c r="D133" s="365" t="s">
        <v>338</v>
      </c>
      <c r="E133" s="365" t="s">
        <v>184</v>
      </c>
      <c r="F133" s="365" t="s">
        <v>531</v>
      </c>
      <c r="G133" s="365" t="s">
        <v>1936</v>
      </c>
      <c r="H133" s="365" t="s">
        <v>553</v>
      </c>
      <c r="I133" s="365" t="s">
        <v>1979</v>
      </c>
      <c r="J133" s="365" t="s">
        <v>425</v>
      </c>
      <c r="K133" s="366">
        <v>1</v>
      </c>
      <c r="L133" s="365"/>
      <c r="M133" s="360">
        <v>2021</v>
      </c>
      <c r="N133" s="362">
        <f>INDEX('[1]Table 5.1 Fleet population'!$L$4:$L$41,MATCH(G133,'[1]Table 5.1 Fleet population'!$H$4:$H$41,0),1)</f>
        <v>8</v>
      </c>
      <c r="O133" s="364">
        <v>1</v>
      </c>
      <c r="P133" s="363">
        <f t="shared" si="8"/>
        <v>8</v>
      </c>
      <c r="Q133" s="362">
        <v>3</v>
      </c>
      <c r="R133" s="350">
        <f t="shared" si="9"/>
        <v>0.375</v>
      </c>
      <c r="S133" s="350">
        <f t="shared" si="10"/>
        <v>0.375</v>
      </c>
      <c r="T133" s="361">
        <f t="shared" si="11"/>
        <v>1</v>
      </c>
      <c r="U133" s="360"/>
    </row>
    <row r="134" spans="1:21" s="359" customFormat="1" ht="15.75" customHeight="1" x14ac:dyDescent="0.25">
      <c r="A134" s="365" t="s">
        <v>144</v>
      </c>
      <c r="B134" s="365" t="s">
        <v>875</v>
      </c>
      <c r="C134" s="365" t="s">
        <v>666</v>
      </c>
      <c r="D134" s="365" t="s">
        <v>338</v>
      </c>
      <c r="E134" s="365" t="s">
        <v>184</v>
      </c>
      <c r="F134" s="365" t="s">
        <v>531</v>
      </c>
      <c r="G134" s="365" t="s">
        <v>1930</v>
      </c>
      <c r="H134" s="365" t="s">
        <v>540</v>
      </c>
      <c r="I134" s="365" t="s">
        <v>1979</v>
      </c>
      <c r="J134" s="365" t="s">
        <v>425</v>
      </c>
      <c r="K134" s="366">
        <v>1</v>
      </c>
      <c r="L134" s="365"/>
      <c r="M134" s="360">
        <v>2021</v>
      </c>
      <c r="N134" s="362">
        <f>INDEX('[1]Table 5.1 Fleet population'!$L$4:$L$41,MATCH(G134,'[1]Table 5.1 Fleet population'!$H$4:$H$41,0),1)</f>
        <v>28</v>
      </c>
      <c r="O134" s="364">
        <v>1</v>
      </c>
      <c r="P134" s="363">
        <f t="shared" si="8"/>
        <v>28</v>
      </c>
      <c r="Q134" s="362">
        <v>11</v>
      </c>
      <c r="R134" s="350">
        <f t="shared" si="9"/>
        <v>0.39285714285714285</v>
      </c>
      <c r="S134" s="350">
        <f t="shared" si="10"/>
        <v>0.39285714285714285</v>
      </c>
      <c r="T134" s="361">
        <f t="shared" si="11"/>
        <v>1</v>
      </c>
      <c r="U134" s="360"/>
    </row>
    <row r="135" spans="1:21" s="359" customFormat="1" ht="15.75" customHeight="1" x14ac:dyDescent="0.25">
      <c r="A135" s="365" t="s">
        <v>144</v>
      </c>
      <c r="B135" s="365" t="s">
        <v>875</v>
      </c>
      <c r="C135" s="365" t="s">
        <v>666</v>
      </c>
      <c r="D135" s="365" t="s">
        <v>338</v>
      </c>
      <c r="E135" s="365" t="s">
        <v>184</v>
      </c>
      <c r="F135" s="365" t="s">
        <v>531</v>
      </c>
      <c r="G135" s="365" t="s">
        <v>1930</v>
      </c>
      <c r="H135" s="365" t="s">
        <v>1987</v>
      </c>
      <c r="I135" s="365" t="s">
        <v>1979</v>
      </c>
      <c r="J135" s="365" t="s">
        <v>425</v>
      </c>
      <c r="K135" s="366">
        <v>1</v>
      </c>
      <c r="L135" s="365"/>
      <c r="M135" s="360">
        <v>2021</v>
      </c>
      <c r="N135" s="362">
        <f>INDEX('[1]Table 5.1 Fleet population'!$L$4:$L$41,MATCH(G135,'[1]Table 5.1 Fleet population'!$H$4:$H$41,0),1)</f>
        <v>28</v>
      </c>
      <c r="O135" s="364">
        <v>1</v>
      </c>
      <c r="P135" s="363">
        <f t="shared" si="8"/>
        <v>28</v>
      </c>
      <c r="Q135" s="362">
        <v>11</v>
      </c>
      <c r="R135" s="350">
        <f t="shared" si="9"/>
        <v>0.39285714285714285</v>
      </c>
      <c r="S135" s="350">
        <f t="shared" si="10"/>
        <v>0.39285714285714285</v>
      </c>
      <c r="T135" s="361">
        <f t="shared" si="11"/>
        <v>1</v>
      </c>
      <c r="U135" s="360"/>
    </row>
    <row r="136" spans="1:21" s="359" customFormat="1" ht="15.75" customHeight="1" x14ac:dyDescent="0.25">
      <c r="A136" s="365" t="s">
        <v>144</v>
      </c>
      <c r="B136" s="365" t="s">
        <v>875</v>
      </c>
      <c r="C136" s="365" t="s">
        <v>666</v>
      </c>
      <c r="D136" s="365" t="s">
        <v>338</v>
      </c>
      <c r="E136" s="365" t="s">
        <v>184</v>
      </c>
      <c r="F136" s="365" t="s">
        <v>531</v>
      </c>
      <c r="G136" s="365" t="s">
        <v>1930</v>
      </c>
      <c r="H136" s="365" t="s">
        <v>552</v>
      </c>
      <c r="I136" s="365" t="s">
        <v>1979</v>
      </c>
      <c r="J136" s="365" t="s">
        <v>425</v>
      </c>
      <c r="K136" s="366">
        <v>1</v>
      </c>
      <c r="L136" s="365"/>
      <c r="M136" s="360">
        <v>2021</v>
      </c>
      <c r="N136" s="362">
        <f>INDEX('[1]Table 5.1 Fleet population'!$L$4:$L$41,MATCH(G136,'[1]Table 5.1 Fleet population'!$H$4:$H$41,0),1)</f>
        <v>28</v>
      </c>
      <c r="O136" s="364">
        <v>1</v>
      </c>
      <c r="P136" s="363">
        <f t="shared" si="8"/>
        <v>28</v>
      </c>
      <c r="Q136" s="362">
        <v>11</v>
      </c>
      <c r="R136" s="350">
        <f t="shared" si="9"/>
        <v>0.39285714285714285</v>
      </c>
      <c r="S136" s="350">
        <f t="shared" si="10"/>
        <v>0.39285714285714285</v>
      </c>
      <c r="T136" s="361">
        <f t="shared" si="11"/>
        <v>1</v>
      </c>
      <c r="U136" s="360" t="s">
        <v>1992</v>
      </c>
    </row>
    <row r="137" spans="1:21" s="359" customFormat="1" ht="15.75" customHeight="1" x14ac:dyDescent="0.25">
      <c r="A137" s="365" t="s">
        <v>144</v>
      </c>
      <c r="B137" s="365" t="s">
        <v>875</v>
      </c>
      <c r="C137" s="365" t="s">
        <v>666</v>
      </c>
      <c r="D137" s="365" t="s">
        <v>338</v>
      </c>
      <c r="E137" s="365" t="s">
        <v>184</v>
      </c>
      <c r="F137" s="365" t="s">
        <v>531</v>
      </c>
      <c r="G137" s="365" t="s">
        <v>1956</v>
      </c>
      <c r="H137" s="365" t="s">
        <v>537</v>
      </c>
      <c r="I137" s="365" t="s">
        <v>1979</v>
      </c>
      <c r="J137" s="365" t="s">
        <v>425</v>
      </c>
      <c r="K137" s="366">
        <v>1</v>
      </c>
      <c r="L137" s="365" t="s">
        <v>1980</v>
      </c>
      <c r="M137" s="360">
        <v>2021</v>
      </c>
      <c r="N137" s="362">
        <f>INDEX('[1]Table 5.1 Fleet population'!$L$4:$L$41,MATCH(G137,'[1]Table 5.1 Fleet population'!$H$4:$H$41,0),1)</f>
        <v>5</v>
      </c>
      <c r="O137" s="364">
        <v>1</v>
      </c>
      <c r="P137" s="363">
        <f t="shared" si="8"/>
        <v>5</v>
      </c>
      <c r="Q137" s="362">
        <v>2</v>
      </c>
      <c r="R137" s="350">
        <f t="shared" si="9"/>
        <v>0.4</v>
      </c>
      <c r="S137" s="350">
        <f t="shared" si="10"/>
        <v>0.4</v>
      </c>
      <c r="T137" s="361">
        <f t="shared" si="11"/>
        <v>1</v>
      </c>
      <c r="U137" s="360"/>
    </row>
    <row r="138" spans="1:21" s="359" customFormat="1" ht="15.75" customHeight="1" x14ac:dyDescent="0.25">
      <c r="A138" s="365" t="s">
        <v>144</v>
      </c>
      <c r="B138" s="365" t="s">
        <v>875</v>
      </c>
      <c r="C138" s="365" t="s">
        <v>666</v>
      </c>
      <c r="D138" s="365" t="s">
        <v>338</v>
      </c>
      <c r="E138" s="365" t="s">
        <v>184</v>
      </c>
      <c r="F138" s="365" t="s">
        <v>531</v>
      </c>
      <c r="G138" s="365" t="s">
        <v>1956</v>
      </c>
      <c r="H138" s="365" t="s">
        <v>539</v>
      </c>
      <c r="I138" s="365" t="s">
        <v>1979</v>
      </c>
      <c r="J138" s="365" t="s">
        <v>425</v>
      </c>
      <c r="K138" s="366">
        <v>1</v>
      </c>
      <c r="L138" s="365" t="s">
        <v>1980</v>
      </c>
      <c r="M138" s="360">
        <v>2021</v>
      </c>
      <c r="N138" s="362">
        <f>INDEX('[1]Table 5.1 Fleet population'!$L$4:$L$41,MATCH(G138,'[1]Table 5.1 Fleet population'!$H$4:$H$41,0),1)</f>
        <v>5</v>
      </c>
      <c r="O138" s="364">
        <v>1</v>
      </c>
      <c r="P138" s="363">
        <f t="shared" si="8"/>
        <v>5</v>
      </c>
      <c r="Q138" s="362">
        <v>2</v>
      </c>
      <c r="R138" s="350">
        <f t="shared" si="9"/>
        <v>0.4</v>
      </c>
      <c r="S138" s="350">
        <f t="shared" si="10"/>
        <v>0.4</v>
      </c>
      <c r="T138" s="361">
        <f t="shared" si="11"/>
        <v>1</v>
      </c>
      <c r="U138" s="360" t="s">
        <v>1983</v>
      </c>
    </row>
    <row r="139" spans="1:21" s="359" customFormat="1" ht="15.75" customHeight="1" x14ac:dyDescent="0.25">
      <c r="A139" s="365" t="s">
        <v>144</v>
      </c>
      <c r="B139" s="365" t="s">
        <v>875</v>
      </c>
      <c r="C139" s="365" t="s">
        <v>666</v>
      </c>
      <c r="D139" s="365" t="s">
        <v>338</v>
      </c>
      <c r="E139" s="365" t="s">
        <v>184</v>
      </c>
      <c r="F139" s="365" t="s">
        <v>531</v>
      </c>
      <c r="G139" s="365" t="s">
        <v>1956</v>
      </c>
      <c r="H139" s="365" t="s">
        <v>540</v>
      </c>
      <c r="I139" s="365" t="s">
        <v>1979</v>
      </c>
      <c r="J139" s="365" t="s">
        <v>425</v>
      </c>
      <c r="K139" s="366">
        <v>1</v>
      </c>
      <c r="L139" s="365" t="s">
        <v>1980</v>
      </c>
      <c r="M139" s="360">
        <v>2021</v>
      </c>
      <c r="N139" s="362">
        <f>INDEX('[1]Table 5.1 Fleet population'!$L$4:$L$41,MATCH(G139,'[1]Table 5.1 Fleet population'!$H$4:$H$41,0),1)</f>
        <v>5</v>
      </c>
      <c r="O139" s="364">
        <v>1</v>
      </c>
      <c r="P139" s="363">
        <f t="shared" si="8"/>
        <v>5</v>
      </c>
      <c r="Q139" s="362">
        <v>2</v>
      </c>
      <c r="R139" s="350">
        <f t="shared" si="9"/>
        <v>0.4</v>
      </c>
      <c r="S139" s="350">
        <f t="shared" si="10"/>
        <v>0.4</v>
      </c>
      <c r="T139" s="361">
        <f t="shared" si="11"/>
        <v>1</v>
      </c>
      <c r="U139" s="360"/>
    </row>
    <row r="140" spans="1:21" s="359" customFormat="1" ht="15.75" customHeight="1" x14ac:dyDescent="0.25">
      <c r="A140" s="365" t="s">
        <v>144</v>
      </c>
      <c r="B140" s="365" t="s">
        <v>875</v>
      </c>
      <c r="C140" s="365" t="s">
        <v>666</v>
      </c>
      <c r="D140" s="365" t="s">
        <v>338</v>
      </c>
      <c r="E140" s="365" t="s">
        <v>184</v>
      </c>
      <c r="F140" s="365" t="s">
        <v>531</v>
      </c>
      <c r="G140" s="365" t="s">
        <v>1956</v>
      </c>
      <c r="H140" s="365" t="s">
        <v>545</v>
      </c>
      <c r="I140" s="365" t="s">
        <v>1979</v>
      </c>
      <c r="J140" s="365" t="s">
        <v>425</v>
      </c>
      <c r="K140" s="366">
        <v>1</v>
      </c>
      <c r="L140" s="365" t="s">
        <v>1980</v>
      </c>
      <c r="M140" s="360">
        <v>2021</v>
      </c>
      <c r="N140" s="362">
        <f>INDEX('[1]Table 5.1 Fleet population'!$L$4:$L$41,MATCH(G140,'[1]Table 5.1 Fleet population'!$H$4:$H$41,0),1)</f>
        <v>5</v>
      </c>
      <c r="O140" s="364">
        <v>1</v>
      </c>
      <c r="P140" s="363">
        <f t="shared" si="8"/>
        <v>5</v>
      </c>
      <c r="Q140" s="362">
        <v>2</v>
      </c>
      <c r="R140" s="350">
        <f t="shared" si="9"/>
        <v>0.4</v>
      </c>
      <c r="S140" s="350">
        <f t="shared" si="10"/>
        <v>0.4</v>
      </c>
      <c r="T140" s="361">
        <f t="shared" si="11"/>
        <v>1</v>
      </c>
      <c r="U140" s="360" t="s">
        <v>1995</v>
      </c>
    </row>
    <row r="141" spans="1:21" s="359" customFormat="1" ht="15.75" customHeight="1" x14ac:dyDescent="0.25">
      <c r="A141" s="365" t="s">
        <v>144</v>
      </c>
      <c r="B141" s="365" t="s">
        <v>875</v>
      </c>
      <c r="C141" s="365" t="s">
        <v>666</v>
      </c>
      <c r="D141" s="365" t="s">
        <v>338</v>
      </c>
      <c r="E141" s="365" t="s">
        <v>184</v>
      </c>
      <c r="F141" s="365" t="s">
        <v>531</v>
      </c>
      <c r="G141" s="365" t="s">
        <v>1956</v>
      </c>
      <c r="H141" s="365" t="s">
        <v>546</v>
      </c>
      <c r="I141" s="365" t="s">
        <v>1979</v>
      </c>
      <c r="J141" s="365" t="s">
        <v>425</v>
      </c>
      <c r="K141" s="366">
        <v>1</v>
      </c>
      <c r="L141" s="365" t="s">
        <v>1980</v>
      </c>
      <c r="M141" s="360">
        <v>2021</v>
      </c>
      <c r="N141" s="362">
        <f>INDEX('[1]Table 5.1 Fleet population'!$L$4:$L$41,MATCH(G141,'[1]Table 5.1 Fleet population'!$H$4:$H$41,0),1)</f>
        <v>5</v>
      </c>
      <c r="O141" s="364">
        <v>1</v>
      </c>
      <c r="P141" s="363">
        <f t="shared" si="8"/>
        <v>5</v>
      </c>
      <c r="Q141" s="362">
        <v>2</v>
      </c>
      <c r="R141" s="350">
        <f t="shared" si="9"/>
        <v>0.4</v>
      </c>
      <c r="S141" s="350">
        <f t="shared" si="10"/>
        <v>0.4</v>
      </c>
      <c r="T141" s="361">
        <f t="shared" si="11"/>
        <v>1</v>
      </c>
      <c r="U141" s="360"/>
    </row>
    <row r="142" spans="1:21" s="359" customFormat="1" ht="15.75" customHeight="1" x14ac:dyDescent="0.25">
      <c r="A142" s="365" t="s">
        <v>144</v>
      </c>
      <c r="B142" s="365" t="s">
        <v>875</v>
      </c>
      <c r="C142" s="365" t="s">
        <v>666</v>
      </c>
      <c r="D142" s="365" t="s">
        <v>338</v>
      </c>
      <c r="E142" s="365" t="s">
        <v>184</v>
      </c>
      <c r="F142" s="365" t="s">
        <v>531</v>
      </c>
      <c r="G142" s="365" t="s">
        <v>1956</v>
      </c>
      <c r="H142" s="365" t="s">
        <v>550</v>
      </c>
      <c r="I142" s="365" t="s">
        <v>1979</v>
      </c>
      <c r="J142" s="365" t="s">
        <v>425</v>
      </c>
      <c r="K142" s="366">
        <v>1</v>
      </c>
      <c r="L142" s="365" t="s">
        <v>1980</v>
      </c>
      <c r="M142" s="360">
        <v>2021</v>
      </c>
      <c r="N142" s="362">
        <f>INDEX('[1]Table 5.1 Fleet population'!$L$4:$L$41,MATCH(G142,'[1]Table 5.1 Fleet population'!$H$4:$H$41,0),1)</f>
        <v>5</v>
      </c>
      <c r="O142" s="364">
        <v>1</v>
      </c>
      <c r="P142" s="363">
        <f t="shared" si="8"/>
        <v>5</v>
      </c>
      <c r="Q142" s="362">
        <v>2</v>
      </c>
      <c r="R142" s="350">
        <f t="shared" si="9"/>
        <v>0.4</v>
      </c>
      <c r="S142" s="350">
        <f t="shared" si="10"/>
        <v>0.4</v>
      </c>
      <c r="T142" s="361">
        <f t="shared" si="11"/>
        <v>1</v>
      </c>
      <c r="U142" s="360"/>
    </row>
    <row r="143" spans="1:21" s="359" customFormat="1" ht="15.75" customHeight="1" x14ac:dyDescent="0.25">
      <c r="A143" s="365" t="s">
        <v>144</v>
      </c>
      <c r="B143" s="365" t="s">
        <v>875</v>
      </c>
      <c r="C143" s="365" t="s">
        <v>666</v>
      </c>
      <c r="D143" s="365" t="s">
        <v>338</v>
      </c>
      <c r="E143" s="365" t="s">
        <v>184</v>
      </c>
      <c r="F143" s="365" t="s">
        <v>531</v>
      </c>
      <c r="G143" s="365" t="s">
        <v>1956</v>
      </c>
      <c r="H143" s="365" t="s">
        <v>552</v>
      </c>
      <c r="I143" s="365" t="s">
        <v>1979</v>
      </c>
      <c r="J143" s="365" t="s">
        <v>425</v>
      </c>
      <c r="K143" s="366">
        <v>1</v>
      </c>
      <c r="L143" s="365" t="s">
        <v>1980</v>
      </c>
      <c r="M143" s="360">
        <v>2021</v>
      </c>
      <c r="N143" s="362">
        <f>INDEX('[1]Table 5.1 Fleet population'!$L$4:$L$41,MATCH(G143,'[1]Table 5.1 Fleet population'!$H$4:$H$41,0),1)</f>
        <v>5</v>
      </c>
      <c r="O143" s="364">
        <v>1</v>
      </c>
      <c r="P143" s="363">
        <f t="shared" si="8"/>
        <v>5</v>
      </c>
      <c r="Q143" s="362">
        <v>2</v>
      </c>
      <c r="R143" s="350">
        <f t="shared" si="9"/>
        <v>0.4</v>
      </c>
      <c r="S143" s="350">
        <f t="shared" si="10"/>
        <v>0.4</v>
      </c>
      <c r="T143" s="361">
        <f t="shared" si="11"/>
        <v>1</v>
      </c>
      <c r="U143" s="360" t="s">
        <v>1992</v>
      </c>
    </row>
    <row r="144" spans="1:21" s="359" customFormat="1" ht="15.75" customHeight="1" x14ac:dyDescent="0.25">
      <c r="A144" s="365" t="s">
        <v>144</v>
      </c>
      <c r="B144" s="365" t="s">
        <v>875</v>
      </c>
      <c r="C144" s="365" t="s">
        <v>666</v>
      </c>
      <c r="D144" s="365" t="s">
        <v>338</v>
      </c>
      <c r="E144" s="365" t="s">
        <v>184</v>
      </c>
      <c r="F144" s="365" t="s">
        <v>531</v>
      </c>
      <c r="G144" s="365" t="s">
        <v>1956</v>
      </c>
      <c r="H144" s="365" t="s">
        <v>555</v>
      </c>
      <c r="I144" s="365" t="s">
        <v>1979</v>
      </c>
      <c r="J144" s="365" t="s">
        <v>425</v>
      </c>
      <c r="K144" s="366">
        <v>1</v>
      </c>
      <c r="L144" s="365" t="s">
        <v>1980</v>
      </c>
      <c r="M144" s="360">
        <v>2021</v>
      </c>
      <c r="N144" s="362">
        <f>INDEX('[1]Table 5.1 Fleet population'!$L$4:$L$41,MATCH(G144,'[1]Table 5.1 Fleet population'!$H$4:$H$41,0),1)</f>
        <v>5</v>
      </c>
      <c r="O144" s="364">
        <v>1</v>
      </c>
      <c r="P144" s="363">
        <f t="shared" si="8"/>
        <v>5</v>
      </c>
      <c r="Q144" s="362">
        <v>2</v>
      </c>
      <c r="R144" s="350">
        <f t="shared" si="9"/>
        <v>0.4</v>
      </c>
      <c r="S144" s="350">
        <f t="shared" si="10"/>
        <v>0.4</v>
      </c>
      <c r="T144" s="361">
        <f t="shared" si="11"/>
        <v>1</v>
      </c>
      <c r="U144" s="360"/>
    </row>
    <row r="145" spans="1:21" s="359" customFormat="1" ht="15.75" customHeight="1" x14ac:dyDescent="0.25">
      <c r="A145" s="365" t="s">
        <v>144</v>
      </c>
      <c r="B145" s="365" t="s">
        <v>875</v>
      </c>
      <c r="C145" s="365" t="s">
        <v>666</v>
      </c>
      <c r="D145" s="365" t="s">
        <v>338</v>
      </c>
      <c r="E145" s="365" t="s">
        <v>184</v>
      </c>
      <c r="F145" s="365" t="s">
        <v>531</v>
      </c>
      <c r="G145" s="365" t="s">
        <v>1964</v>
      </c>
      <c r="H145" s="365" t="s">
        <v>540</v>
      </c>
      <c r="I145" s="365" t="s">
        <v>1979</v>
      </c>
      <c r="J145" s="365" t="s">
        <v>425</v>
      </c>
      <c r="K145" s="366">
        <v>1</v>
      </c>
      <c r="L145" s="365" t="s">
        <v>1980</v>
      </c>
      <c r="M145" s="360">
        <v>2021</v>
      </c>
      <c r="N145" s="362">
        <f>INDEX('[1]Table 5.1 Fleet population'!$L$4:$L$41,MATCH(G145,'[1]Table 5.1 Fleet population'!$H$4:$H$41,0),1)</f>
        <v>37</v>
      </c>
      <c r="O145" s="364">
        <v>1</v>
      </c>
      <c r="P145" s="363">
        <f t="shared" si="8"/>
        <v>37</v>
      </c>
      <c r="Q145" s="362">
        <v>15</v>
      </c>
      <c r="R145" s="350">
        <f t="shared" si="9"/>
        <v>0.40540540540540543</v>
      </c>
      <c r="S145" s="350">
        <f t="shared" si="10"/>
        <v>0.40540540540540543</v>
      </c>
      <c r="T145" s="361">
        <f t="shared" si="11"/>
        <v>1</v>
      </c>
      <c r="U145" s="360"/>
    </row>
    <row r="146" spans="1:21" s="359" customFormat="1" ht="15.75" customHeight="1" x14ac:dyDescent="0.25">
      <c r="A146" s="365" t="s">
        <v>144</v>
      </c>
      <c r="B146" s="365" t="s">
        <v>875</v>
      </c>
      <c r="C146" s="365" t="s">
        <v>666</v>
      </c>
      <c r="D146" s="365" t="s">
        <v>338</v>
      </c>
      <c r="E146" s="365" t="s">
        <v>184</v>
      </c>
      <c r="F146" s="365" t="s">
        <v>531</v>
      </c>
      <c r="G146" s="365" t="s">
        <v>1964</v>
      </c>
      <c r="H146" s="365" t="s">
        <v>552</v>
      </c>
      <c r="I146" s="365" t="s">
        <v>1979</v>
      </c>
      <c r="J146" s="365" t="s">
        <v>425</v>
      </c>
      <c r="K146" s="366">
        <v>1</v>
      </c>
      <c r="L146" s="365" t="s">
        <v>1980</v>
      </c>
      <c r="M146" s="360">
        <v>2021</v>
      </c>
      <c r="N146" s="362">
        <f>INDEX('[1]Table 5.1 Fleet population'!$L$4:$L$41,MATCH(G146,'[1]Table 5.1 Fleet population'!$H$4:$H$41,0),1)</f>
        <v>37</v>
      </c>
      <c r="O146" s="364">
        <v>1</v>
      </c>
      <c r="P146" s="363">
        <f t="shared" si="8"/>
        <v>37</v>
      </c>
      <c r="Q146" s="362">
        <v>15</v>
      </c>
      <c r="R146" s="350">
        <f t="shared" si="9"/>
        <v>0.40540540540540543</v>
      </c>
      <c r="S146" s="350">
        <f t="shared" si="10"/>
        <v>0.40540540540540543</v>
      </c>
      <c r="T146" s="361">
        <f t="shared" si="11"/>
        <v>1</v>
      </c>
      <c r="U146" s="360" t="s">
        <v>1992</v>
      </c>
    </row>
    <row r="147" spans="1:21" s="359" customFormat="1" ht="15.75" customHeight="1" x14ac:dyDescent="0.25">
      <c r="A147" s="365" t="s">
        <v>144</v>
      </c>
      <c r="B147" s="365" t="s">
        <v>875</v>
      </c>
      <c r="C147" s="365" t="s">
        <v>666</v>
      </c>
      <c r="D147" s="365" t="s">
        <v>338</v>
      </c>
      <c r="E147" s="365" t="s">
        <v>184</v>
      </c>
      <c r="F147" s="365" t="s">
        <v>531</v>
      </c>
      <c r="G147" s="365" t="s">
        <v>1926</v>
      </c>
      <c r="H147" s="365" t="s">
        <v>540</v>
      </c>
      <c r="I147" s="365" t="s">
        <v>1979</v>
      </c>
      <c r="J147" s="365" t="s">
        <v>425</v>
      </c>
      <c r="K147" s="366">
        <v>1</v>
      </c>
      <c r="L147" s="365"/>
      <c r="M147" s="360">
        <v>2021</v>
      </c>
      <c r="N147" s="362">
        <f>INDEX('[1]Table 5.1 Fleet population'!$L$4:$L$41,MATCH(G147,'[1]Table 5.1 Fleet population'!$H$4:$H$41,0),1)</f>
        <v>22</v>
      </c>
      <c r="O147" s="364">
        <v>1</v>
      </c>
      <c r="P147" s="363">
        <f t="shared" si="8"/>
        <v>22</v>
      </c>
      <c r="Q147" s="362">
        <v>9</v>
      </c>
      <c r="R147" s="350">
        <f t="shared" si="9"/>
        <v>0.40909090909090912</v>
      </c>
      <c r="S147" s="350">
        <f t="shared" si="10"/>
        <v>0.40909090909090912</v>
      </c>
      <c r="T147" s="361">
        <f t="shared" si="11"/>
        <v>1</v>
      </c>
      <c r="U147" s="360"/>
    </row>
    <row r="148" spans="1:21" s="359" customFormat="1" ht="15.75" customHeight="1" x14ac:dyDescent="0.25">
      <c r="A148" s="365" t="s">
        <v>144</v>
      </c>
      <c r="B148" s="365" t="s">
        <v>875</v>
      </c>
      <c r="C148" s="365" t="s">
        <v>666</v>
      </c>
      <c r="D148" s="365" t="s">
        <v>338</v>
      </c>
      <c r="E148" s="365" t="s">
        <v>184</v>
      </c>
      <c r="F148" s="365" t="s">
        <v>531</v>
      </c>
      <c r="G148" s="365" t="s">
        <v>1926</v>
      </c>
      <c r="H148" s="365" t="s">
        <v>552</v>
      </c>
      <c r="I148" s="365" t="s">
        <v>1979</v>
      </c>
      <c r="J148" s="365" t="s">
        <v>425</v>
      </c>
      <c r="K148" s="366">
        <v>1</v>
      </c>
      <c r="L148" s="365"/>
      <c r="M148" s="360">
        <v>2021</v>
      </c>
      <c r="N148" s="362">
        <f>INDEX('[1]Table 5.1 Fleet population'!$L$4:$L$41,MATCH(G148,'[1]Table 5.1 Fleet population'!$H$4:$H$41,0),1)</f>
        <v>22</v>
      </c>
      <c r="O148" s="364">
        <v>1</v>
      </c>
      <c r="P148" s="363">
        <f t="shared" si="8"/>
        <v>22</v>
      </c>
      <c r="Q148" s="362">
        <v>9</v>
      </c>
      <c r="R148" s="350">
        <f t="shared" si="9"/>
        <v>0.40909090909090912</v>
      </c>
      <c r="S148" s="350">
        <f t="shared" si="10"/>
        <v>0.40909090909090912</v>
      </c>
      <c r="T148" s="361">
        <f t="shared" si="11"/>
        <v>1</v>
      </c>
      <c r="U148" s="360" t="s">
        <v>1992</v>
      </c>
    </row>
    <row r="149" spans="1:21" s="359" customFormat="1" ht="15.75" customHeight="1" x14ac:dyDescent="0.25">
      <c r="A149" s="365" t="s">
        <v>144</v>
      </c>
      <c r="B149" s="365" t="s">
        <v>875</v>
      </c>
      <c r="C149" s="365" t="s">
        <v>666</v>
      </c>
      <c r="D149" s="365" t="s">
        <v>338</v>
      </c>
      <c r="E149" s="365" t="s">
        <v>184</v>
      </c>
      <c r="F149" s="365" t="s">
        <v>531</v>
      </c>
      <c r="G149" s="365" t="s">
        <v>1965</v>
      </c>
      <c r="H149" s="365" t="s">
        <v>530</v>
      </c>
      <c r="I149" s="365" t="s">
        <v>1979</v>
      </c>
      <c r="J149" s="365" t="s">
        <v>425</v>
      </c>
      <c r="K149" s="366">
        <v>1</v>
      </c>
      <c r="L149" s="365" t="s">
        <v>1980</v>
      </c>
      <c r="M149" s="360">
        <v>2021</v>
      </c>
      <c r="N149" s="362">
        <f>INDEX('[1]Table 5.1 Fleet population'!$L$4:$L$41,MATCH(G149,'[1]Table 5.1 Fleet population'!$H$4:$H$41,0),1)</f>
        <v>138</v>
      </c>
      <c r="O149" s="364">
        <v>1</v>
      </c>
      <c r="P149" s="363">
        <f t="shared" si="8"/>
        <v>138</v>
      </c>
      <c r="Q149" s="362">
        <v>58</v>
      </c>
      <c r="R149" s="350">
        <f t="shared" si="9"/>
        <v>0.42028985507246375</v>
      </c>
      <c r="S149" s="350">
        <f t="shared" si="10"/>
        <v>0.42028985507246375</v>
      </c>
      <c r="T149" s="361">
        <f t="shared" si="11"/>
        <v>1</v>
      </c>
      <c r="U149" s="360"/>
    </row>
    <row r="150" spans="1:21" s="359" customFormat="1" ht="15.75" customHeight="1" x14ac:dyDescent="0.25">
      <c r="A150" s="365" t="s">
        <v>144</v>
      </c>
      <c r="B150" s="365" t="s">
        <v>875</v>
      </c>
      <c r="C150" s="365" t="s">
        <v>666</v>
      </c>
      <c r="D150" s="365" t="s">
        <v>338</v>
      </c>
      <c r="E150" s="365" t="s">
        <v>184</v>
      </c>
      <c r="F150" s="365" t="s">
        <v>531</v>
      </c>
      <c r="G150" s="365" t="s">
        <v>1965</v>
      </c>
      <c r="H150" s="365" t="s">
        <v>559</v>
      </c>
      <c r="I150" s="365" t="s">
        <v>1979</v>
      </c>
      <c r="J150" s="365" t="s">
        <v>425</v>
      </c>
      <c r="K150" s="366">
        <v>1</v>
      </c>
      <c r="L150" s="365" t="s">
        <v>1980</v>
      </c>
      <c r="M150" s="360">
        <v>2021</v>
      </c>
      <c r="N150" s="362">
        <f>INDEX('[1]Table 5.1 Fleet population'!$L$4:$L$41,MATCH(G150,'[1]Table 5.1 Fleet population'!$H$4:$H$41,0),1)</f>
        <v>138</v>
      </c>
      <c r="O150" s="364">
        <v>1</v>
      </c>
      <c r="P150" s="363">
        <f t="shared" si="8"/>
        <v>138</v>
      </c>
      <c r="Q150" s="362">
        <v>58</v>
      </c>
      <c r="R150" s="350">
        <f t="shared" si="9"/>
        <v>0.42028985507246375</v>
      </c>
      <c r="S150" s="350">
        <f t="shared" si="10"/>
        <v>0.42028985507246375</v>
      </c>
      <c r="T150" s="361">
        <f t="shared" si="11"/>
        <v>1</v>
      </c>
      <c r="U150" s="360"/>
    </row>
    <row r="151" spans="1:21" s="359" customFormat="1" ht="15.75" customHeight="1" x14ac:dyDescent="0.25">
      <c r="A151" s="365" t="s">
        <v>144</v>
      </c>
      <c r="B151" s="365" t="s">
        <v>875</v>
      </c>
      <c r="C151" s="365" t="s">
        <v>666</v>
      </c>
      <c r="D151" s="365" t="s">
        <v>338</v>
      </c>
      <c r="E151" s="365" t="s">
        <v>184</v>
      </c>
      <c r="F151" s="365" t="s">
        <v>531</v>
      </c>
      <c r="G151" s="365" t="s">
        <v>1939</v>
      </c>
      <c r="H151" s="365" t="s">
        <v>1987</v>
      </c>
      <c r="I151" s="365" t="s">
        <v>1979</v>
      </c>
      <c r="J151" s="365" t="s">
        <v>425</v>
      </c>
      <c r="K151" s="366">
        <v>1</v>
      </c>
      <c r="L151" s="365"/>
      <c r="M151" s="360">
        <v>2021</v>
      </c>
      <c r="N151" s="362">
        <f>INDEX('[1]Table 5.1 Fleet population'!$L$4:$L$41,MATCH(G151,'[1]Table 5.1 Fleet population'!$H$4:$H$41,0),1)</f>
        <v>97</v>
      </c>
      <c r="O151" s="364">
        <v>1</v>
      </c>
      <c r="P151" s="363">
        <f t="shared" si="8"/>
        <v>97</v>
      </c>
      <c r="Q151" s="362">
        <v>41</v>
      </c>
      <c r="R151" s="350">
        <f t="shared" si="9"/>
        <v>0.42268041237113402</v>
      </c>
      <c r="S151" s="350">
        <f t="shared" si="10"/>
        <v>0.42268041237113402</v>
      </c>
      <c r="T151" s="361">
        <f t="shared" si="11"/>
        <v>1</v>
      </c>
      <c r="U151" s="360"/>
    </row>
    <row r="152" spans="1:21" s="359" customFormat="1" ht="15.75" customHeight="1" x14ac:dyDescent="0.25">
      <c r="A152" s="365" t="s">
        <v>144</v>
      </c>
      <c r="B152" s="365" t="s">
        <v>875</v>
      </c>
      <c r="C152" s="365" t="s">
        <v>666</v>
      </c>
      <c r="D152" s="365" t="s">
        <v>338</v>
      </c>
      <c r="E152" s="365" t="s">
        <v>184</v>
      </c>
      <c r="F152" s="365" t="s">
        <v>531</v>
      </c>
      <c r="G152" s="365" t="s">
        <v>1949</v>
      </c>
      <c r="H152" s="365" t="s">
        <v>535</v>
      </c>
      <c r="I152" s="365" t="s">
        <v>1979</v>
      </c>
      <c r="J152" s="365" t="s">
        <v>425</v>
      </c>
      <c r="K152" s="366">
        <v>1</v>
      </c>
      <c r="L152" s="365" t="s">
        <v>1980</v>
      </c>
      <c r="M152" s="360">
        <v>2021</v>
      </c>
      <c r="N152" s="362">
        <f>INDEX('[1]Table 5.1 Fleet population'!$L$4:$L$41,MATCH(G152,'[1]Table 5.1 Fleet population'!$H$4:$H$41,0),1)</f>
        <v>7</v>
      </c>
      <c r="O152" s="364">
        <v>1</v>
      </c>
      <c r="P152" s="363">
        <f t="shared" si="8"/>
        <v>7</v>
      </c>
      <c r="Q152" s="362">
        <v>3</v>
      </c>
      <c r="R152" s="350">
        <f t="shared" si="9"/>
        <v>0.42857142857142855</v>
      </c>
      <c r="S152" s="350">
        <f t="shared" si="10"/>
        <v>0.42857142857142855</v>
      </c>
      <c r="T152" s="361">
        <f t="shared" si="11"/>
        <v>1</v>
      </c>
      <c r="U152" s="360"/>
    </row>
    <row r="153" spans="1:21" s="359" customFormat="1" ht="15.75" customHeight="1" x14ac:dyDescent="0.25">
      <c r="A153" s="365" t="s">
        <v>144</v>
      </c>
      <c r="B153" s="365" t="s">
        <v>875</v>
      </c>
      <c r="C153" s="365" t="s">
        <v>666</v>
      </c>
      <c r="D153" s="365" t="s">
        <v>338</v>
      </c>
      <c r="E153" s="365" t="s">
        <v>184</v>
      </c>
      <c r="F153" s="365" t="s">
        <v>531</v>
      </c>
      <c r="G153" s="365" t="s">
        <v>1949</v>
      </c>
      <c r="H153" s="365" t="s">
        <v>537</v>
      </c>
      <c r="I153" s="365" t="s">
        <v>1979</v>
      </c>
      <c r="J153" s="365" t="s">
        <v>425</v>
      </c>
      <c r="K153" s="366">
        <v>1</v>
      </c>
      <c r="L153" s="365" t="s">
        <v>1980</v>
      </c>
      <c r="M153" s="360">
        <v>2021</v>
      </c>
      <c r="N153" s="362">
        <f>INDEX('[1]Table 5.1 Fleet population'!$L$4:$L$41,MATCH(G153,'[1]Table 5.1 Fleet population'!$H$4:$H$41,0),1)</f>
        <v>7</v>
      </c>
      <c r="O153" s="364">
        <v>1</v>
      </c>
      <c r="P153" s="363">
        <f t="shared" si="8"/>
        <v>7</v>
      </c>
      <c r="Q153" s="362">
        <v>3</v>
      </c>
      <c r="R153" s="350">
        <f t="shared" si="9"/>
        <v>0.42857142857142855</v>
      </c>
      <c r="S153" s="350">
        <f t="shared" si="10"/>
        <v>0.42857142857142855</v>
      </c>
      <c r="T153" s="361">
        <f t="shared" si="11"/>
        <v>1</v>
      </c>
      <c r="U153" s="360"/>
    </row>
    <row r="154" spans="1:21" s="359" customFormat="1" ht="15.75" customHeight="1" x14ac:dyDescent="0.25">
      <c r="A154" s="365" t="s">
        <v>144</v>
      </c>
      <c r="B154" s="365" t="s">
        <v>875</v>
      </c>
      <c r="C154" s="365" t="s">
        <v>666</v>
      </c>
      <c r="D154" s="365" t="s">
        <v>338</v>
      </c>
      <c r="E154" s="365" t="s">
        <v>184</v>
      </c>
      <c r="F154" s="365" t="s">
        <v>531</v>
      </c>
      <c r="G154" s="365" t="s">
        <v>1949</v>
      </c>
      <c r="H154" s="365" t="s">
        <v>539</v>
      </c>
      <c r="I154" s="365" t="s">
        <v>1979</v>
      </c>
      <c r="J154" s="365" t="s">
        <v>425</v>
      </c>
      <c r="K154" s="366">
        <v>1</v>
      </c>
      <c r="L154" s="365" t="s">
        <v>1980</v>
      </c>
      <c r="M154" s="360">
        <v>2021</v>
      </c>
      <c r="N154" s="362">
        <f>INDEX('[1]Table 5.1 Fleet population'!$L$4:$L$41,MATCH(G154,'[1]Table 5.1 Fleet population'!$H$4:$H$41,0),1)</f>
        <v>7</v>
      </c>
      <c r="O154" s="364">
        <v>1</v>
      </c>
      <c r="P154" s="363">
        <f t="shared" si="8"/>
        <v>7</v>
      </c>
      <c r="Q154" s="362">
        <v>3</v>
      </c>
      <c r="R154" s="350">
        <f t="shared" si="9"/>
        <v>0.42857142857142855</v>
      </c>
      <c r="S154" s="350">
        <f t="shared" si="10"/>
        <v>0.42857142857142855</v>
      </c>
      <c r="T154" s="361">
        <f t="shared" si="11"/>
        <v>1</v>
      </c>
      <c r="U154" s="360" t="s">
        <v>1996</v>
      </c>
    </row>
    <row r="155" spans="1:21" s="359" customFormat="1" ht="15.75" customHeight="1" x14ac:dyDescent="0.25">
      <c r="A155" s="365" t="s">
        <v>144</v>
      </c>
      <c r="B155" s="365" t="s">
        <v>875</v>
      </c>
      <c r="C155" s="365" t="s">
        <v>666</v>
      </c>
      <c r="D155" s="365" t="s">
        <v>338</v>
      </c>
      <c r="E155" s="365" t="s">
        <v>184</v>
      </c>
      <c r="F155" s="365" t="s">
        <v>531</v>
      </c>
      <c r="G155" s="365" t="s">
        <v>1947</v>
      </c>
      <c r="H155" s="365" t="s">
        <v>540</v>
      </c>
      <c r="I155" s="365" t="s">
        <v>1979</v>
      </c>
      <c r="J155" s="365" t="s">
        <v>425</v>
      </c>
      <c r="K155" s="366">
        <v>1</v>
      </c>
      <c r="L155" s="365" t="s">
        <v>1980</v>
      </c>
      <c r="M155" s="360">
        <v>2021</v>
      </c>
      <c r="N155" s="362">
        <f>INDEX('[1]Table 5.1 Fleet population'!$L$4:$L$41,MATCH(G155,'[1]Table 5.1 Fleet population'!$H$4:$H$41,0),1)</f>
        <v>7</v>
      </c>
      <c r="O155" s="364">
        <v>1</v>
      </c>
      <c r="P155" s="363">
        <f t="shared" si="8"/>
        <v>7</v>
      </c>
      <c r="Q155" s="362">
        <v>3</v>
      </c>
      <c r="R155" s="350">
        <f t="shared" si="9"/>
        <v>0.42857142857142855</v>
      </c>
      <c r="S155" s="350">
        <f t="shared" si="10"/>
        <v>0.42857142857142855</v>
      </c>
      <c r="T155" s="361">
        <f t="shared" si="11"/>
        <v>1</v>
      </c>
      <c r="U155" s="360"/>
    </row>
    <row r="156" spans="1:21" s="359" customFormat="1" ht="15.75" customHeight="1" x14ac:dyDescent="0.25">
      <c r="A156" s="365" t="s">
        <v>144</v>
      </c>
      <c r="B156" s="365" t="s">
        <v>875</v>
      </c>
      <c r="C156" s="365" t="s">
        <v>666</v>
      </c>
      <c r="D156" s="365" t="s">
        <v>338</v>
      </c>
      <c r="E156" s="365" t="s">
        <v>184</v>
      </c>
      <c r="F156" s="365" t="s">
        <v>531</v>
      </c>
      <c r="G156" s="365" t="s">
        <v>1949</v>
      </c>
      <c r="H156" s="365" t="s">
        <v>545</v>
      </c>
      <c r="I156" s="365" t="s">
        <v>1979</v>
      </c>
      <c r="J156" s="365" t="s">
        <v>425</v>
      </c>
      <c r="K156" s="366">
        <v>1</v>
      </c>
      <c r="L156" s="365" t="s">
        <v>1980</v>
      </c>
      <c r="M156" s="360">
        <v>2021</v>
      </c>
      <c r="N156" s="362">
        <f>INDEX('[1]Table 5.1 Fleet population'!$L$4:$L$41,MATCH(G156,'[1]Table 5.1 Fleet population'!$H$4:$H$41,0),1)</f>
        <v>7</v>
      </c>
      <c r="O156" s="364">
        <v>1</v>
      </c>
      <c r="P156" s="363">
        <f t="shared" si="8"/>
        <v>7</v>
      </c>
      <c r="Q156" s="362">
        <v>3</v>
      </c>
      <c r="R156" s="350">
        <f t="shared" si="9"/>
        <v>0.42857142857142855</v>
      </c>
      <c r="S156" s="350">
        <f t="shared" si="10"/>
        <v>0.42857142857142855</v>
      </c>
      <c r="T156" s="361">
        <f t="shared" si="11"/>
        <v>1</v>
      </c>
      <c r="U156" s="360" t="s">
        <v>1995</v>
      </c>
    </row>
    <row r="157" spans="1:21" s="359" customFormat="1" ht="15.75" customHeight="1" x14ac:dyDescent="0.25">
      <c r="A157" s="365" t="s">
        <v>144</v>
      </c>
      <c r="B157" s="365" t="s">
        <v>875</v>
      </c>
      <c r="C157" s="365" t="s">
        <v>666</v>
      </c>
      <c r="D157" s="365" t="s">
        <v>338</v>
      </c>
      <c r="E157" s="365" t="s">
        <v>184</v>
      </c>
      <c r="F157" s="365" t="s">
        <v>531</v>
      </c>
      <c r="G157" s="365" t="s">
        <v>1949</v>
      </c>
      <c r="H157" s="365" t="s">
        <v>546</v>
      </c>
      <c r="I157" s="365" t="s">
        <v>1979</v>
      </c>
      <c r="J157" s="365" t="s">
        <v>425</v>
      </c>
      <c r="K157" s="366">
        <v>1</v>
      </c>
      <c r="L157" s="365" t="s">
        <v>1980</v>
      </c>
      <c r="M157" s="360">
        <v>2021</v>
      </c>
      <c r="N157" s="362">
        <f>INDEX('[1]Table 5.1 Fleet population'!$L$4:$L$41,MATCH(G157,'[1]Table 5.1 Fleet population'!$H$4:$H$41,0),1)</f>
        <v>7</v>
      </c>
      <c r="O157" s="364">
        <v>1</v>
      </c>
      <c r="P157" s="363">
        <f t="shared" si="8"/>
        <v>7</v>
      </c>
      <c r="Q157" s="362">
        <v>3</v>
      </c>
      <c r="R157" s="350">
        <f t="shared" si="9"/>
        <v>0.42857142857142855</v>
      </c>
      <c r="S157" s="350">
        <f t="shared" si="10"/>
        <v>0.42857142857142855</v>
      </c>
      <c r="T157" s="361">
        <f t="shared" si="11"/>
        <v>1</v>
      </c>
      <c r="U157" s="360"/>
    </row>
    <row r="158" spans="1:21" s="359" customFormat="1" ht="15.75" customHeight="1" x14ac:dyDescent="0.25">
      <c r="A158" s="365" t="s">
        <v>144</v>
      </c>
      <c r="B158" s="365" t="s">
        <v>875</v>
      </c>
      <c r="C158" s="365" t="s">
        <v>666</v>
      </c>
      <c r="D158" s="365" t="s">
        <v>338</v>
      </c>
      <c r="E158" s="365" t="s">
        <v>184</v>
      </c>
      <c r="F158" s="365" t="s">
        <v>531</v>
      </c>
      <c r="G158" s="365" t="s">
        <v>1949</v>
      </c>
      <c r="H158" s="365" t="s">
        <v>1988</v>
      </c>
      <c r="I158" s="365" t="s">
        <v>1979</v>
      </c>
      <c r="J158" s="365" t="s">
        <v>425</v>
      </c>
      <c r="K158" s="366">
        <v>1</v>
      </c>
      <c r="L158" s="365" t="s">
        <v>1980</v>
      </c>
      <c r="M158" s="360">
        <v>2021</v>
      </c>
      <c r="N158" s="362">
        <f>INDEX('[1]Table 5.1 Fleet population'!$L$4:$L$41,MATCH(G158,'[1]Table 5.1 Fleet population'!$H$4:$H$41,0),1)</f>
        <v>7</v>
      </c>
      <c r="O158" s="364">
        <v>1</v>
      </c>
      <c r="P158" s="363">
        <f t="shared" si="8"/>
        <v>7</v>
      </c>
      <c r="Q158" s="362">
        <v>3</v>
      </c>
      <c r="R158" s="350">
        <f t="shared" si="9"/>
        <v>0.42857142857142855</v>
      </c>
      <c r="S158" s="350">
        <f t="shared" si="10"/>
        <v>0.42857142857142855</v>
      </c>
      <c r="T158" s="361">
        <f t="shared" si="11"/>
        <v>1</v>
      </c>
      <c r="U158" s="360"/>
    </row>
    <row r="159" spans="1:21" s="359" customFormat="1" ht="15.75" customHeight="1" x14ac:dyDescent="0.25">
      <c r="A159" s="365" t="s">
        <v>144</v>
      </c>
      <c r="B159" s="365" t="s">
        <v>875</v>
      </c>
      <c r="C159" s="365" t="s">
        <v>666</v>
      </c>
      <c r="D159" s="365" t="s">
        <v>338</v>
      </c>
      <c r="E159" s="365" t="s">
        <v>184</v>
      </c>
      <c r="F159" s="365" t="s">
        <v>531</v>
      </c>
      <c r="G159" s="365" t="s">
        <v>1949</v>
      </c>
      <c r="H159" s="365" t="s">
        <v>550</v>
      </c>
      <c r="I159" s="365" t="s">
        <v>1979</v>
      </c>
      <c r="J159" s="365" t="s">
        <v>425</v>
      </c>
      <c r="K159" s="366">
        <v>1</v>
      </c>
      <c r="L159" s="365" t="s">
        <v>1980</v>
      </c>
      <c r="M159" s="360">
        <v>2021</v>
      </c>
      <c r="N159" s="362">
        <f>INDEX('[1]Table 5.1 Fleet population'!$L$4:$L$41,MATCH(G159,'[1]Table 5.1 Fleet population'!$H$4:$H$41,0),1)</f>
        <v>7</v>
      </c>
      <c r="O159" s="364">
        <v>1</v>
      </c>
      <c r="P159" s="363">
        <f t="shared" si="8"/>
        <v>7</v>
      </c>
      <c r="Q159" s="362">
        <v>3</v>
      </c>
      <c r="R159" s="350">
        <f t="shared" si="9"/>
        <v>0.42857142857142855</v>
      </c>
      <c r="S159" s="350">
        <f t="shared" si="10"/>
        <v>0.42857142857142855</v>
      </c>
      <c r="T159" s="361">
        <f t="shared" si="11"/>
        <v>1</v>
      </c>
      <c r="U159" s="360"/>
    </row>
    <row r="160" spans="1:21" s="359" customFormat="1" ht="15.75" customHeight="1" x14ac:dyDescent="0.25">
      <c r="A160" s="365" t="s">
        <v>144</v>
      </c>
      <c r="B160" s="365" t="s">
        <v>875</v>
      </c>
      <c r="C160" s="365" t="s">
        <v>666</v>
      </c>
      <c r="D160" s="365" t="s">
        <v>338</v>
      </c>
      <c r="E160" s="365" t="s">
        <v>184</v>
      </c>
      <c r="F160" s="365" t="s">
        <v>531</v>
      </c>
      <c r="G160" s="365" t="s">
        <v>1947</v>
      </c>
      <c r="H160" s="365" t="s">
        <v>552</v>
      </c>
      <c r="I160" s="365" t="s">
        <v>1979</v>
      </c>
      <c r="J160" s="365" t="s">
        <v>425</v>
      </c>
      <c r="K160" s="366">
        <v>1</v>
      </c>
      <c r="L160" s="365" t="s">
        <v>1980</v>
      </c>
      <c r="M160" s="360">
        <v>2021</v>
      </c>
      <c r="N160" s="362">
        <f>INDEX('[1]Table 5.1 Fleet population'!$L$4:$L$41,MATCH(G160,'[1]Table 5.1 Fleet population'!$H$4:$H$41,0),1)</f>
        <v>7</v>
      </c>
      <c r="O160" s="364">
        <v>1</v>
      </c>
      <c r="P160" s="363">
        <f t="shared" si="8"/>
        <v>7</v>
      </c>
      <c r="Q160" s="362">
        <v>3</v>
      </c>
      <c r="R160" s="350">
        <f t="shared" si="9"/>
        <v>0.42857142857142855</v>
      </c>
      <c r="S160" s="350">
        <f t="shared" si="10"/>
        <v>0.42857142857142855</v>
      </c>
      <c r="T160" s="361">
        <f t="shared" si="11"/>
        <v>1</v>
      </c>
      <c r="U160" s="360" t="s">
        <v>1992</v>
      </c>
    </row>
    <row r="161" spans="1:21" s="359" customFormat="1" ht="15.75" customHeight="1" x14ac:dyDescent="0.25">
      <c r="A161" s="365" t="s">
        <v>144</v>
      </c>
      <c r="B161" s="365" t="s">
        <v>875</v>
      </c>
      <c r="C161" s="365" t="s">
        <v>666</v>
      </c>
      <c r="D161" s="365" t="s">
        <v>338</v>
      </c>
      <c r="E161" s="365" t="s">
        <v>184</v>
      </c>
      <c r="F161" s="365" t="s">
        <v>531</v>
      </c>
      <c r="G161" s="365" t="s">
        <v>1949</v>
      </c>
      <c r="H161" s="365" t="s">
        <v>555</v>
      </c>
      <c r="I161" s="365" t="s">
        <v>1979</v>
      </c>
      <c r="J161" s="365" t="s">
        <v>425</v>
      </c>
      <c r="K161" s="366">
        <v>1</v>
      </c>
      <c r="L161" s="365" t="s">
        <v>1980</v>
      </c>
      <c r="M161" s="360">
        <v>2021</v>
      </c>
      <c r="N161" s="362">
        <f>INDEX('[1]Table 5.1 Fleet population'!$L$4:$L$41,MATCH(G161,'[1]Table 5.1 Fleet population'!$H$4:$H$41,0),1)</f>
        <v>7</v>
      </c>
      <c r="O161" s="364">
        <v>1</v>
      </c>
      <c r="P161" s="363">
        <f t="shared" si="8"/>
        <v>7</v>
      </c>
      <c r="Q161" s="362">
        <v>3</v>
      </c>
      <c r="R161" s="350">
        <f t="shared" si="9"/>
        <v>0.42857142857142855</v>
      </c>
      <c r="S161" s="350">
        <f t="shared" si="10"/>
        <v>0.42857142857142855</v>
      </c>
      <c r="T161" s="361">
        <f t="shared" si="11"/>
        <v>1</v>
      </c>
      <c r="U161" s="360"/>
    </row>
    <row r="162" spans="1:21" s="359" customFormat="1" ht="15.75" customHeight="1" x14ac:dyDescent="0.25">
      <c r="A162" s="365" t="s">
        <v>144</v>
      </c>
      <c r="B162" s="365" t="s">
        <v>875</v>
      </c>
      <c r="C162" s="365" t="s">
        <v>666</v>
      </c>
      <c r="D162" s="365" t="s">
        <v>338</v>
      </c>
      <c r="E162" s="365" t="s">
        <v>184</v>
      </c>
      <c r="F162" s="365" t="s">
        <v>531</v>
      </c>
      <c r="G162" s="365" t="s">
        <v>1924</v>
      </c>
      <c r="H162" s="365" t="s">
        <v>540</v>
      </c>
      <c r="I162" s="365" t="s">
        <v>1979</v>
      </c>
      <c r="J162" s="365" t="s">
        <v>425</v>
      </c>
      <c r="K162" s="366">
        <v>1</v>
      </c>
      <c r="L162" s="365"/>
      <c r="M162" s="360">
        <v>2021</v>
      </c>
      <c r="N162" s="362">
        <f>INDEX('[1]Table 5.1 Fleet population'!$L$4:$L$41,MATCH(G162,'[1]Table 5.1 Fleet population'!$H$4:$H$41,0),1)</f>
        <v>13</v>
      </c>
      <c r="O162" s="364">
        <v>1</v>
      </c>
      <c r="P162" s="363">
        <f t="shared" si="8"/>
        <v>13</v>
      </c>
      <c r="Q162" s="362">
        <v>6</v>
      </c>
      <c r="R162" s="350">
        <f t="shared" si="9"/>
        <v>0.46153846153846156</v>
      </c>
      <c r="S162" s="350">
        <f t="shared" si="10"/>
        <v>0.46153846153846156</v>
      </c>
      <c r="T162" s="361">
        <f t="shared" si="11"/>
        <v>1</v>
      </c>
      <c r="U162" s="360"/>
    </row>
    <row r="163" spans="1:21" s="359" customFormat="1" ht="15.75" customHeight="1" x14ac:dyDescent="0.25">
      <c r="A163" s="365" t="s">
        <v>144</v>
      </c>
      <c r="B163" s="365" t="s">
        <v>875</v>
      </c>
      <c r="C163" s="365" t="s">
        <v>666</v>
      </c>
      <c r="D163" s="365" t="s">
        <v>338</v>
      </c>
      <c r="E163" s="365" t="s">
        <v>184</v>
      </c>
      <c r="F163" s="365" t="s">
        <v>531</v>
      </c>
      <c r="G163" s="365" t="s">
        <v>1924</v>
      </c>
      <c r="H163" s="365" t="s">
        <v>552</v>
      </c>
      <c r="I163" s="365" t="s">
        <v>1979</v>
      </c>
      <c r="J163" s="365" t="s">
        <v>425</v>
      </c>
      <c r="K163" s="366">
        <v>1</v>
      </c>
      <c r="L163" s="365"/>
      <c r="M163" s="360">
        <v>2021</v>
      </c>
      <c r="N163" s="362">
        <f>INDEX('[1]Table 5.1 Fleet population'!$L$4:$L$41,MATCH(G163,'[1]Table 5.1 Fleet population'!$H$4:$H$41,0),1)</f>
        <v>13</v>
      </c>
      <c r="O163" s="364">
        <v>1</v>
      </c>
      <c r="P163" s="363">
        <f t="shared" si="8"/>
        <v>13</v>
      </c>
      <c r="Q163" s="362">
        <v>6</v>
      </c>
      <c r="R163" s="350">
        <f t="shared" si="9"/>
        <v>0.46153846153846156</v>
      </c>
      <c r="S163" s="350">
        <f t="shared" si="10"/>
        <v>0.46153846153846156</v>
      </c>
      <c r="T163" s="361">
        <f t="shared" si="11"/>
        <v>1</v>
      </c>
      <c r="U163" s="360" t="s">
        <v>1992</v>
      </c>
    </row>
    <row r="164" spans="1:21" s="359" customFormat="1" ht="15.75" customHeight="1" x14ac:dyDescent="0.25">
      <c r="A164" s="365" t="s">
        <v>144</v>
      </c>
      <c r="B164" s="365" t="s">
        <v>875</v>
      </c>
      <c r="C164" s="365" t="s">
        <v>666</v>
      </c>
      <c r="D164" s="365" t="s">
        <v>338</v>
      </c>
      <c r="E164" s="365" t="s">
        <v>184</v>
      </c>
      <c r="F164" s="365" t="s">
        <v>531</v>
      </c>
      <c r="G164" s="365" t="s">
        <v>1965</v>
      </c>
      <c r="H164" s="365" t="s">
        <v>1987</v>
      </c>
      <c r="I164" s="365" t="s">
        <v>1979</v>
      </c>
      <c r="J164" s="365" t="s">
        <v>425</v>
      </c>
      <c r="K164" s="366">
        <v>1</v>
      </c>
      <c r="L164" s="365" t="s">
        <v>1980</v>
      </c>
      <c r="M164" s="360">
        <v>2021</v>
      </c>
      <c r="N164" s="362">
        <f>INDEX('[1]Table 5.1 Fleet population'!$L$4:$L$41,MATCH(G164,'[1]Table 5.1 Fleet population'!$H$4:$H$41,0),1)</f>
        <v>138</v>
      </c>
      <c r="O164" s="364">
        <v>1</v>
      </c>
      <c r="P164" s="363">
        <f t="shared" si="8"/>
        <v>138</v>
      </c>
      <c r="Q164" s="362">
        <v>65</v>
      </c>
      <c r="R164" s="350">
        <f t="shared" si="9"/>
        <v>0.47101449275362317</v>
      </c>
      <c r="S164" s="350">
        <f t="shared" si="10"/>
        <v>0.47101449275362317</v>
      </c>
      <c r="T164" s="361">
        <f t="shared" si="11"/>
        <v>1</v>
      </c>
      <c r="U164" s="360"/>
    </row>
    <row r="165" spans="1:21" s="359" customFormat="1" ht="15.75" customHeight="1" x14ac:dyDescent="0.25">
      <c r="A165" s="365" t="s">
        <v>144</v>
      </c>
      <c r="B165" s="365" t="s">
        <v>875</v>
      </c>
      <c r="C165" s="365" t="s">
        <v>666</v>
      </c>
      <c r="D165" s="365" t="s">
        <v>338</v>
      </c>
      <c r="E165" s="365" t="s">
        <v>184</v>
      </c>
      <c r="F165" s="365" t="s">
        <v>531</v>
      </c>
      <c r="G165" s="365" t="s">
        <v>1963</v>
      </c>
      <c r="H165" s="365" t="s">
        <v>1987</v>
      </c>
      <c r="I165" s="365" t="s">
        <v>1979</v>
      </c>
      <c r="J165" s="365" t="s">
        <v>425</v>
      </c>
      <c r="K165" s="366">
        <v>1</v>
      </c>
      <c r="L165" s="365" t="s">
        <v>1980</v>
      </c>
      <c r="M165" s="360">
        <v>2021</v>
      </c>
      <c r="N165" s="362">
        <f>INDEX('[1]Table 5.1 Fleet population'!$L$4:$L$41,MATCH(G165,'[1]Table 5.1 Fleet population'!$H$4:$H$41,0),1)</f>
        <v>185</v>
      </c>
      <c r="O165" s="364">
        <v>1</v>
      </c>
      <c r="P165" s="363">
        <f t="shared" si="8"/>
        <v>185</v>
      </c>
      <c r="Q165" s="362">
        <v>89</v>
      </c>
      <c r="R165" s="350">
        <f t="shared" si="9"/>
        <v>0.48108108108108111</v>
      </c>
      <c r="S165" s="350">
        <f t="shared" si="10"/>
        <v>0.48108108108108111</v>
      </c>
      <c r="T165" s="361">
        <f t="shared" si="11"/>
        <v>1</v>
      </c>
      <c r="U165" s="360"/>
    </row>
    <row r="166" spans="1:21" s="359" customFormat="1" ht="15.75" customHeight="1" x14ac:dyDescent="0.25">
      <c r="A166" s="365" t="s">
        <v>144</v>
      </c>
      <c r="B166" s="365" t="s">
        <v>875</v>
      </c>
      <c r="C166" s="365" t="s">
        <v>666</v>
      </c>
      <c r="D166" s="365" t="s">
        <v>338</v>
      </c>
      <c r="E166" s="365" t="s">
        <v>184</v>
      </c>
      <c r="F166" s="365" t="s">
        <v>531</v>
      </c>
      <c r="G166" s="365" t="s">
        <v>1936</v>
      </c>
      <c r="H166" s="365" t="s">
        <v>530</v>
      </c>
      <c r="I166" s="365" t="s">
        <v>1979</v>
      </c>
      <c r="J166" s="365" t="s">
        <v>425</v>
      </c>
      <c r="K166" s="366">
        <v>1</v>
      </c>
      <c r="L166" s="365"/>
      <c r="M166" s="360">
        <v>2021</v>
      </c>
      <c r="N166" s="362">
        <f>INDEX('[1]Table 5.1 Fleet population'!$L$4:$L$41,MATCH(G166,'[1]Table 5.1 Fleet population'!$H$4:$H$41,0),1)</f>
        <v>8</v>
      </c>
      <c r="O166" s="364">
        <v>1</v>
      </c>
      <c r="P166" s="363">
        <f t="shared" si="8"/>
        <v>8</v>
      </c>
      <c r="Q166" s="362">
        <v>4</v>
      </c>
      <c r="R166" s="350">
        <f t="shared" si="9"/>
        <v>0.5</v>
      </c>
      <c r="S166" s="350">
        <f t="shared" si="10"/>
        <v>0.5</v>
      </c>
      <c r="T166" s="361">
        <f t="shared" si="11"/>
        <v>1</v>
      </c>
      <c r="U166" s="360"/>
    </row>
    <row r="167" spans="1:21" s="359" customFormat="1" ht="15.75" customHeight="1" x14ac:dyDescent="0.25">
      <c r="A167" s="365" t="s">
        <v>144</v>
      </c>
      <c r="B167" s="365" t="s">
        <v>875</v>
      </c>
      <c r="C167" s="365" t="s">
        <v>666</v>
      </c>
      <c r="D167" s="365" t="s">
        <v>338</v>
      </c>
      <c r="E167" s="365" t="s">
        <v>184</v>
      </c>
      <c r="F167" s="365" t="s">
        <v>531</v>
      </c>
      <c r="G167" s="365" t="s">
        <v>1944</v>
      </c>
      <c r="H167" s="365" t="s">
        <v>530</v>
      </c>
      <c r="I167" s="365" t="s">
        <v>1979</v>
      </c>
      <c r="J167" s="365" t="s">
        <v>425</v>
      </c>
      <c r="K167" s="366">
        <v>1</v>
      </c>
      <c r="L167" s="365"/>
      <c r="M167" s="360">
        <v>2021</v>
      </c>
      <c r="N167" s="362">
        <f>INDEX('[1]Table 5.1 Fleet population'!$L$4:$L$41,MATCH(G167,'[1]Table 5.1 Fleet population'!$H$4:$H$41,0),1)</f>
        <v>16</v>
      </c>
      <c r="O167" s="364">
        <v>1</v>
      </c>
      <c r="P167" s="363">
        <f t="shared" si="8"/>
        <v>16</v>
      </c>
      <c r="Q167" s="362">
        <v>8</v>
      </c>
      <c r="R167" s="350">
        <f t="shared" si="9"/>
        <v>0.5</v>
      </c>
      <c r="S167" s="350">
        <f t="shared" si="10"/>
        <v>0.5</v>
      </c>
      <c r="T167" s="361">
        <f t="shared" si="11"/>
        <v>1</v>
      </c>
      <c r="U167" s="360" t="s">
        <v>1993</v>
      </c>
    </row>
    <row r="168" spans="1:21" s="359" customFormat="1" ht="15.75" customHeight="1" x14ac:dyDescent="0.25">
      <c r="A168" s="365" t="s">
        <v>144</v>
      </c>
      <c r="B168" s="365" t="s">
        <v>875</v>
      </c>
      <c r="C168" s="365" t="s">
        <v>666</v>
      </c>
      <c r="D168" s="365" t="s">
        <v>338</v>
      </c>
      <c r="E168" s="365" t="s">
        <v>184</v>
      </c>
      <c r="F168" s="365" t="s">
        <v>531</v>
      </c>
      <c r="G168" s="365" t="s">
        <v>1953</v>
      </c>
      <c r="H168" s="365" t="s">
        <v>530</v>
      </c>
      <c r="I168" s="365" t="s">
        <v>1979</v>
      </c>
      <c r="J168" s="365" t="s">
        <v>425</v>
      </c>
      <c r="K168" s="366">
        <v>1</v>
      </c>
      <c r="L168" s="365" t="s">
        <v>1980</v>
      </c>
      <c r="M168" s="360">
        <v>2021</v>
      </c>
      <c r="N168" s="362">
        <f>INDEX('[1]Table 5.1 Fleet population'!$L$4:$L$41,MATCH(G168,'[1]Table 5.1 Fleet population'!$H$4:$H$41,0),1)</f>
        <v>2</v>
      </c>
      <c r="O168" s="364">
        <v>1</v>
      </c>
      <c r="P168" s="363">
        <f t="shared" si="8"/>
        <v>2</v>
      </c>
      <c r="Q168" s="362">
        <v>1</v>
      </c>
      <c r="R168" s="350">
        <f t="shared" si="9"/>
        <v>0.5</v>
      </c>
      <c r="S168" s="350">
        <f t="shared" si="10"/>
        <v>0.5</v>
      </c>
      <c r="T168" s="361">
        <f t="shared" si="11"/>
        <v>1</v>
      </c>
      <c r="U168" s="360"/>
    </row>
    <row r="169" spans="1:21" s="359" customFormat="1" ht="15.75" customHeight="1" x14ac:dyDescent="0.25">
      <c r="A169" s="365" t="s">
        <v>144</v>
      </c>
      <c r="B169" s="365" t="s">
        <v>875</v>
      </c>
      <c r="C169" s="365" t="s">
        <v>666</v>
      </c>
      <c r="D169" s="365" t="s">
        <v>338</v>
      </c>
      <c r="E169" s="365" t="s">
        <v>184</v>
      </c>
      <c r="F169" s="365" t="s">
        <v>531</v>
      </c>
      <c r="G169" s="365" t="s">
        <v>1936</v>
      </c>
      <c r="H169" s="365" t="s">
        <v>534</v>
      </c>
      <c r="I169" s="365" t="s">
        <v>1982</v>
      </c>
      <c r="J169" s="365" t="s">
        <v>425</v>
      </c>
      <c r="K169" s="366">
        <v>1</v>
      </c>
      <c r="L169" s="365"/>
      <c r="M169" s="360">
        <v>2021</v>
      </c>
      <c r="N169" s="362">
        <f>INDEX('[1]Table 5.1 Fleet population'!$L$4:$L$41,MATCH(G169,'[1]Table 5.1 Fleet population'!$H$4:$H$41,0),1)</f>
        <v>8</v>
      </c>
      <c r="O169" s="364">
        <v>1</v>
      </c>
      <c r="P169" s="363">
        <f t="shared" si="8"/>
        <v>8</v>
      </c>
      <c r="Q169" s="362">
        <v>4</v>
      </c>
      <c r="R169" s="350">
        <f t="shared" si="9"/>
        <v>0.5</v>
      </c>
      <c r="S169" s="350">
        <f t="shared" si="10"/>
        <v>0.5</v>
      </c>
      <c r="T169" s="361">
        <f t="shared" si="11"/>
        <v>1</v>
      </c>
      <c r="U169" s="360"/>
    </row>
    <row r="170" spans="1:21" s="359" customFormat="1" ht="15.75" customHeight="1" x14ac:dyDescent="0.25">
      <c r="A170" s="365" t="s">
        <v>144</v>
      </c>
      <c r="B170" s="365" t="s">
        <v>875</v>
      </c>
      <c r="C170" s="365" t="s">
        <v>666</v>
      </c>
      <c r="D170" s="365" t="s">
        <v>338</v>
      </c>
      <c r="E170" s="365" t="s">
        <v>184</v>
      </c>
      <c r="F170" s="365" t="s">
        <v>531</v>
      </c>
      <c r="G170" s="365" t="s">
        <v>1953</v>
      </c>
      <c r="H170" s="365" t="s">
        <v>534</v>
      </c>
      <c r="I170" s="365" t="s">
        <v>1982</v>
      </c>
      <c r="J170" s="365" t="s">
        <v>425</v>
      </c>
      <c r="K170" s="366">
        <v>1</v>
      </c>
      <c r="L170" s="365" t="s">
        <v>1980</v>
      </c>
      <c r="M170" s="360">
        <v>2021</v>
      </c>
      <c r="N170" s="362">
        <f>INDEX('[1]Table 5.1 Fleet population'!$L$4:$L$41,MATCH(G170,'[1]Table 5.1 Fleet population'!$H$4:$H$41,0),1)</f>
        <v>2</v>
      </c>
      <c r="O170" s="364">
        <v>1</v>
      </c>
      <c r="P170" s="363">
        <f t="shared" si="8"/>
        <v>2</v>
      </c>
      <c r="Q170" s="362">
        <v>1</v>
      </c>
      <c r="R170" s="350">
        <f t="shared" si="9"/>
        <v>0.5</v>
      </c>
      <c r="S170" s="350">
        <f t="shared" si="10"/>
        <v>0.5</v>
      </c>
      <c r="T170" s="361">
        <f t="shared" si="11"/>
        <v>1</v>
      </c>
      <c r="U170" s="360"/>
    </row>
    <row r="171" spans="1:21" s="359" customFormat="1" ht="15.75" customHeight="1" x14ac:dyDescent="0.25">
      <c r="A171" s="365" t="s">
        <v>144</v>
      </c>
      <c r="B171" s="365" t="s">
        <v>875</v>
      </c>
      <c r="C171" s="365" t="s">
        <v>666</v>
      </c>
      <c r="D171" s="365" t="s">
        <v>338</v>
      </c>
      <c r="E171" s="365" t="s">
        <v>184</v>
      </c>
      <c r="F171" s="365" t="s">
        <v>531</v>
      </c>
      <c r="G171" s="365" t="s">
        <v>1953</v>
      </c>
      <c r="H171" s="365" t="s">
        <v>535</v>
      </c>
      <c r="I171" s="365" t="s">
        <v>1979</v>
      </c>
      <c r="J171" s="365" t="s">
        <v>425</v>
      </c>
      <c r="K171" s="366">
        <v>1</v>
      </c>
      <c r="L171" s="365" t="s">
        <v>1980</v>
      </c>
      <c r="M171" s="360">
        <v>2021</v>
      </c>
      <c r="N171" s="362">
        <f>INDEX('[1]Table 5.1 Fleet population'!$L$4:$L$41,MATCH(G171,'[1]Table 5.1 Fleet population'!$H$4:$H$41,0),1)</f>
        <v>2</v>
      </c>
      <c r="O171" s="364">
        <v>1</v>
      </c>
      <c r="P171" s="363">
        <f t="shared" si="8"/>
        <v>2</v>
      </c>
      <c r="Q171" s="362">
        <v>1</v>
      </c>
      <c r="R171" s="350">
        <f t="shared" si="9"/>
        <v>0.5</v>
      </c>
      <c r="S171" s="350">
        <f t="shared" si="10"/>
        <v>0.5</v>
      </c>
      <c r="T171" s="361">
        <f t="shared" si="11"/>
        <v>1</v>
      </c>
      <c r="U171" s="360"/>
    </row>
    <row r="172" spans="1:21" s="359" customFormat="1" ht="15.75" customHeight="1" x14ac:dyDescent="0.25">
      <c r="A172" s="365" t="s">
        <v>144</v>
      </c>
      <c r="B172" s="365" t="s">
        <v>875</v>
      </c>
      <c r="C172" s="365" t="s">
        <v>666</v>
      </c>
      <c r="D172" s="365" t="s">
        <v>338</v>
      </c>
      <c r="E172" s="365" t="s">
        <v>184</v>
      </c>
      <c r="F172" s="365" t="s">
        <v>531</v>
      </c>
      <c r="G172" s="365" t="s">
        <v>1936</v>
      </c>
      <c r="H172" s="365" t="s">
        <v>536</v>
      </c>
      <c r="I172" s="365" t="s">
        <v>1979</v>
      </c>
      <c r="J172" s="365" t="s">
        <v>425</v>
      </c>
      <c r="K172" s="366">
        <v>1</v>
      </c>
      <c r="L172" s="365"/>
      <c r="M172" s="360">
        <v>2021</v>
      </c>
      <c r="N172" s="362">
        <f>INDEX('[1]Table 5.1 Fleet population'!$L$4:$L$41,MATCH(G172,'[1]Table 5.1 Fleet population'!$H$4:$H$41,0),1)</f>
        <v>8</v>
      </c>
      <c r="O172" s="364">
        <v>1</v>
      </c>
      <c r="P172" s="363">
        <f t="shared" si="8"/>
        <v>8</v>
      </c>
      <c r="Q172" s="362">
        <v>4</v>
      </c>
      <c r="R172" s="350">
        <f t="shared" si="9"/>
        <v>0.5</v>
      </c>
      <c r="S172" s="350">
        <f t="shared" si="10"/>
        <v>0.5</v>
      </c>
      <c r="T172" s="361">
        <f t="shared" si="11"/>
        <v>1</v>
      </c>
      <c r="U172" s="360"/>
    </row>
    <row r="173" spans="1:21" s="359" customFormat="1" ht="15.75" customHeight="1" x14ac:dyDescent="0.25">
      <c r="A173" s="365" t="s">
        <v>144</v>
      </c>
      <c r="B173" s="365" t="s">
        <v>875</v>
      </c>
      <c r="C173" s="365" t="s">
        <v>666</v>
      </c>
      <c r="D173" s="365" t="s">
        <v>338</v>
      </c>
      <c r="E173" s="365" t="s">
        <v>184</v>
      </c>
      <c r="F173" s="365" t="s">
        <v>531</v>
      </c>
      <c r="G173" s="365" t="s">
        <v>1953</v>
      </c>
      <c r="H173" s="365" t="s">
        <v>536</v>
      </c>
      <c r="I173" s="365" t="s">
        <v>1979</v>
      </c>
      <c r="J173" s="365" t="s">
        <v>425</v>
      </c>
      <c r="K173" s="366">
        <v>1</v>
      </c>
      <c r="L173" s="365" t="s">
        <v>1980</v>
      </c>
      <c r="M173" s="360">
        <v>2021</v>
      </c>
      <c r="N173" s="362">
        <f>INDEX('[1]Table 5.1 Fleet population'!$L$4:$L$41,MATCH(G173,'[1]Table 5.1 Fleet population'!$H$4:$H$41,0),1)</f>
        <v>2</v>
      </c>
      <c r="O173" s="364">
        <v>1</v>
      </c>
      <c r="P173" s="363">
        <f t="shared" si="8"/>
        <v>2</v>
      </c>
      <c r="Q173" s="362">
        <v>1</v>
      </c>
      <c r="R173" s="350">
        <f t="shared" si="9"/>
        <v>0.5</v>
      </c>
      <c r="S173" s="350">
        <f t="shared" si="10"/>
        <v>0.5</v>
      </c>
      <c r="T173" s="361">
        <f t="shared" si="11"/>
        <v>1</v>
      </c>
      <c r="U173" s="360"/>
    </row>
    <row r="174" spans="1:21" s="359" customFormat="1" ht="15.75" customHeight="1" x14ac:dyDescent="0.25">
      <c r="A174" s="365" t="s">
        <v>144</v>
      </c>
      <c r="B174" s="365" t="s">
        <v>875</v>
      </c>
      <c r="C174" s="365" t="s">
        <v>666</v>
      </c>
      <c r="D174" s="365" t="s">
        <v>338</v>
      </c>
      <c r="E174" s="365" t="s">
        <v>184</v>
      </c>
      <c r="F174" s="365" t="s">
        <v>531</v>
      </c>
      <c r="G174" s="365" t="s">
        <v>1960</v>
      </c>
      <c r="H174" s="365" t="s">
        <v>537</v>
      </c>
      <c r="I174" s="365" t="s">
        <v>1979</v>
      </c>
      <c r="J174" s="365" t="s">
        <v>425</v>
      </c>
      <c r="K174" s="366">
        <v>1</v>
      </c>
      <c r="L174" s="365" t="s">
        <v>1980</v>
      </c>
      <c r="M174" s="360">
        <v>2021</v>
      </c>
      <c r="N174" s="362">
        <f>INDEX('[1]Table 5.1 Fleet population'!$L$4:$L$41,MATCH(G174,'[1]Table 5.1 Fleet population'!$H$4:$H$41,0),1)</f>
        <v>6</v>
      </c>
      <c r="O174" s="364">
        <v>1</v>
      </c>
      <c r="P174" s="363">
        <f t="shared" si="8"/>
        <v>6</v>
      </c>
      <c r="Q174" s="362">
        <v>3</v>
      </c>
      <c r="R174" s="350">
        <f t="shared" si="9"/>
        <v>0.5</v>
      </c>
      <c r="S174" s="350">
        <f t="shared" si="10"/>
        <v>0.5</v>
      </c>
      <c r="T174" s="361">
        <f t="shared" si="11"/>
        <v>1</v>
      </c>
      <c r="U174" s="360"/>
    </row>
    <row r="175" spans="1:21" s="359" customFormat="1" ht="15.75" customHeight="1" x14ac:dyDescent="0.25">
      <c r="A175" s="365" t="s">
        <v>144</v>
      </c>
      <c r="B175" s="365" t="s">
        <v>875</v>
      </c>
      <c r="C175" s="365" t="s">
        <v>666</v>
      </c>
      <c r="D175" s="365" t="s">
        <v>338</v>
      </c>
      <c r="E175" s="365" t="s">
        <v>184</v>
      </c>
      <c r="F175" s="365" t="s">
        <v>531</v>
      </c>
      <c r="G175" s="365" t="s">
        <v>1960</v>
      </c>
      <c r="H175" s="365" t="s">
        <v>539</v>
      </c>
      <c r="I175" s="365" t="s">
        <v>1979</v>
      </c>
      <c r="J175" s="365" t="s">
        <v>425</v>
      </c>
      <c r="K175" s="366">
        <v>1</v>
      </c>
      <c r="L175" s="365" t="s">
        <v>1980</v>
      </c>
      <c r="M175" s="360">
        <v>2021</v>
      </c>
      <c r="N175" s="362">
        <f>INDEX('[1]Table 5.1 Fleet population'!$L$4:$L$41,MATCH(G175,'[1]Table 5.1 Fleet population'!$H$4:$H$41,0),1)</f>
        <v>6</v>
      </c>
      <c r="O175" s="364">
        <v>1</v>
      </c>
      <c r="P175" s="363">
        <f t="shared" si="8"/>
        <v>6</v>
      </c>
      <c r="Q175" s="362">
        <v>3</v>
      </c>
      <c r="R175" s="350">
        <f t="shared" si="9"/>
        <v>0.5</v>
      </c>
      <c r="S175" s="350">
        <f t="shared" si="10"/>
        <v>0.5</v>
      </c>
      <c r="T175" s="361">
        <f t="shared" si="11"/>
        <v>1</v>
      </c>
      <c r="U175" s="360" t="s">
        <v>1983</v>
      </c>
    </row>
    <row r="176" spans="1:21" s="359" customFormat="1" ht="15.75" customHeight="1" x14ac:dyDescent="0.25">
      <c r="A176" s="365" t="s">
        <v>144</v>
      </c>
      <c r="B176" s="365" t="s">
        <v>875</v>
      </c>
      <c r="C176" s="365" t="s">
        <v>666</v>
      </c>
      <c r="D176" s="365" t="s">
        <v>338</v>
      </c>
      <c r="E176" s="365" t="s">
        <v>184</v>
      </c>
      <c r="F176" s="365" t="s">
        <v>531</v>
      </c>
      <c r="G176" s="365" t="s">
        <v>1932</v>
      </c>
      <c r="H176" s="365" t="s">
        <v>540</v>
      </c>
      <c r="I176" s="365" t="s">
        <v>1979</v>
      </c>
      <c r="J176" s="365" t="s">
        <v>425</v>
      </c>
      <c r="K176" s="366">
        <v>1</v>
      </c>
      <c r="L176" s="365"/>
      <c r="M176" s="360">
        <v>2021</v>
      </c>
      <c r="N176" s="362">
        <f>INDEX('[1]Table 5.1 Fleet population'!$L$4:$L$41,MATCH(G176,'[1]Table 5.1 Fleet population'!$H$4:$H$41,0),1)</f>
        <v>14</v>
      </c>
      <c r="O176" s="364">
        <v>1</v>
      </c>
      <c r="P176" s="363">
        <f t="shared" si="8"/>
        <v>14</v>
      </c>
      <c r="Q176" s="362">
        <v>7</v>
      </c>
      <c r="R176" s="350">
        <f t="shared" si="9"/>
        <v>0.5</v>
      </c>
      <c r="S176" s="350">
        <f t="shared" si="10"/>
        <v>0.5</v>
      </c>
      <c r="T176" s="361">
        <f t="shared" si="11"/>
        <v>1</v>
      </c>
      <c r="U176" s="360"/>
    </row>
    <row r="177" spans="1:21" s="359" customFormat="1" ht="15.75" customHeight="1" x14ac:dyDescent="0.25">
      <c r="A177" s="365" t="s">
        <v>144</v>
      </c>
      <c r="B177" s="365" t="s">
        <v>875</v>
      </c>
      <c r="C177" s="365" t="s">
        <v>666</v>
      </c>
      <c r="D177" s="365" t="s">
        <v>338</v>
      </c>
      <c r="E177" s="365" t="s">
        <v>184</v>
      </c>
      <c r="F177" s="365" t="s">
        <v>531</v>
      </c>
      <c r="G177" s="365" t="s">
        <v>1953</v>
      </c>
      <c r="H177" s="365" t="s">
        <v>540</v>
      </c>
      <c r="I177" s="365" t="s">
        <v>1979</v>
      </c>
      <c r="J177" s="365" t="s">
        <v>425</v>
      </c>
      <c r="K177" s="366">
        <v>1</v>
      </c>
      <c r="L177" s="365" t="s">
        <v>1980</v>
      </c>
      <c r="M177" s="360">
        <v>2021</v>
      </c>
      <c r="N177" s="362">
        <f>INDEX('[1]Table 5.1 Fleet population'!$L$4:$L$41,MATCH(G177,'[1]Table 5.1 Fleet population'!$H$4:$H$41,0),1)</f>
        <v>2</v>
      </c>
      <c r="O177" s="364">
        <v>1</v>
      </c>
      <c r="P177" s="363">
        <f t="shared" si="8"/>
        <v>2</v>
      </c>
      <c r="Q177" s="362">
        <v>1</v>
      </c>
      <c r="R177" s="350">
        <f t="shared" si="9"/>
        <v>0.5</v>
      </c>
      <c r="S177" s="350">
        <f t="shared" si="10"/>
        <v>0.5</v>
      </c>
      <c r="T177" s="361">
        <f t="shared" si="11"/>
        <v>1</v>
      </c>
      <c r="U177" s="360"/>
    </row>
    <row r="178" spans="1:21" s="359" customFormat="1" ht="15.75" customHeight="1" x14ac:dyDescent="0.25">
      <c r="A178" s="365" t="s">
        <v>144</v>
      </c>
      <c r="B178" s="365" t="s">
        <v>875</v>
      </c>
      <c r="C178" s="365" t="s">
        <v>666</v>
      </c>
      <c r="D178" s="365" t="s">
        <v>338</v>
      </c>
      <c r="E178" s="365" t="s">
        <v>184</v>
      </c>
      <c r="F178" s="365" t="s">
        <v>531</v>
      </c>
      <c r="G178" s="365" t="s">
        <v>1960</v>
      </c>
      <c r="H178" s="365" t="s">
        <v>545</v>
      </c>
      <c r="I178" s="365" t="s">
        <v>1979</v>
      </c>
      <c r="J178" s="365" t="s">
        <v>425</v>
      </c>
      <c r="K178" s="366">
        <v>1</v>
      </c>
      <c r="L178" s="365" t="s">
        <v>1980</v>
      </c>
      <c r="M178" s="360">
        <v>2021</v>
      </c>
      <c r="N178" s="362">
        <f>INDEX('[1]Table 5.1 Fleet population'!$L$4:$L$41,MATCH(G178,'[1]Table 5.1 Fleet population'!$H$4:$H$41,0),1)</f>
        <v>6</v>
      </c>
      <c r="O178" s="364">
        <v>1</v>
      </c>
      <c r="P178" s="363">
        <f t="shared" si="8"/>
        <v>6</v>
      </c>
      <c r="Q178" s="362">
        <v>3</v>
      </c>
      <c r="R178" s="350">
        <f t="shared" si="9"/>
        <v>0.5</v>
      </c>
      <c r="S178" s="350">
        <f t="shared" si="10"/>
        <v>0.5</v>
      </c>
      <c r="T178" s="361">
        <f t="shared" si="11"/>
        <v>1</v>
      </c>
      <c r="U178" s="360" t="s">
        <v>1995</v>
      </c>
    </row>
    <row r="179" spans="1:21" s="359" customFormat="1" ht="15.75" customHeight="1" x14ac:dyDescent="0.25">
      <c r="A179" s="365" t="s">
        <v>144</v>
      </c>
      <c r="B179" s="365" t="s">
        <v>875</v>
      </c>
      <c r="C179" s="365" t="s">
        <v>666</v>
      </c>
      <c r="D179" s="365" t="s">
        <v>338</v>
      </c>
      <c r="E179" s="365" t="s">
        <v>184</v>
      </c>
      <c r="F179" s="365" t="s">
        <v>531</v>
      </c>
      <c r="G179" s="365" t="s">
        <v>1960</v>
      </c>
      <c r="H179" s="365" t="s">
        <v>546</v>
      </c>
      <c r="I179" s="365" t="s">
        <v>1979</v>
      </c>
      <c r="J179" s="365" t="s">
        <v>425</v>
      </c>
      <c r="K179" s="366">
        <v>1</v>
      </c>
      <c r="L179" s="365" t="s">
        <v>1980</v>
      </c>
      <c r="M179" s="360">
        <v>2021</v>
      </c>
      <c r="N179" s="362">
        <f>INDEX('[1]Table 5.1 Fleet population'!$L$4:$L$41,MATCH(G179,'[1]Table 5.1 Fleet population'!$H$4:$H$41,0),1)</f>
        <v>6</v>
      </c>
      <c r="O179" s="364">
        <v>1</v>
      </c>
      <c r="P179" s="363">
        <f t="shared" si="8"/>
        <v>6</v>
      </c>
      <c r="Q179" s="362">
        <v>3</v>
      </c>
      <c r="R179" s="350">
        <f t="shared" si="9"/>
        <v>0.5</v>
      </c>
      <c r="S179" s="350">
        <f t="shared" si="10"/>
        <v>0.5</v>
      </c>
      <c r="T179" s="361">
        <f t="shared" si="11"/>
        <v>1</v>
      </c>
      <c r="U179" s="360"/>
    </row>
    <row r="180" spans="1:21" s="359" customFormat="1" ht="15.75" customHeight="1" x14ac:dyDescent="0.25">
      <c r="A180" s="365" t="s">
        <v>144</v>
      </c>
      <c r="B180" s="365" t="s">
        <v>875</v>
      </c>
      <c r="C180" s="365" t="s">
        <v>666</v>
      </c>
      <c r="D180" s="365" t="s">
        <v>338</v>
      </c>
      <c r="E180" s="365" t="s">
        <v>184</v>
      </c>
      <c r="F180" s="365" t="s">
        <v>531</v>
      </c>
      <c r="G180" s="365" t="s">
        <v>1936</v>
      </c>
      <c r="H180" s="365" t="s">
        <v>1987</v>
      </c>
      <c r="I180" s="365" t="s">
        <v>1979</v>
      </c>
      <c r="J180" s="365" t="s">
        <v>425</v>
      </c>
      <c r="K180" s="366">
        <v>1</v>
      </c>
      <c r="L180" s="365"/>
      <c r="M180" s="360">
        <v>2021</v>
      </c>
      <c r="N180" s="362">
        <f>INDEX('[1]Table 5.1 Fleet population'!$L$4:$L$41,MATCH(G180,'[1]Table 5.1 Fleet population'!$H$4:$H$41,0),1)</f>
        <v>8</v>
      </c>
      <c r="O180" s="364">
        <v>1</v>
      </c>
      <c r="P180" s="363">
        <f t="shared" si="8"/>
        <v>8</v>
      </c>
      <c r="Q180" s="362">
        <v>4</v>
      </c>
      <c r="R180" s="350">
        <f t="shared" si="9"/>
        <v>0.5</v>
      </c>
      <c r="S180" s="350">
        <f t="shared" si="10"/>
        <v>0.5</v>
      </c>
      <c r="T180" s="361">
        <f t="shared" si="11"/>
        <v>1</v>
      </c>
      <c r="U180" s="360"/>
    </row>
    <row r="181" spans="1:21" s="359" customFormat="1" ht="15.75" customHeight="1" x14ac:dyDescent="0.25">
      <c r="A181" s="365" t="s">
        <v>144</v>
      </c>
      <c r="B181" s="365" t="s">
        <v>875</v>
      </c>
      <c r="C181" s="365" t="s">
        <v>666</v>
      </c>
      <c r="D181" s="365" t="s">
        <v>338</v>
      </c>
      <c r="E181" s="365" t="s">
        <v>184</v>
      </c>
      <c r="F181" s="365" t="s">
        <v>531</v>
      </c>
      <c r="G181" s="365" t="s">
        <v>1953</v>
      </c>
      <c r="H181" s="365" t="s">
        <v>1987</v>
      </c>
      <c r="I181" s="365" t="s">
        <v>1979</v>
      </c>
      <c r="J181" s="365" t="s">
        <v>425</v>
      </c>
      <c r="K181" s="366">
        <v>1</v>
      </c>
      <c r="L181" s="365" t="s">
        <v>1980</v>
      </c>
      <c r="M181" s="360">
        <v>2021</v>
      </c>
      <c r="N181" s="362">
        <f>INDEX('[1]Table 5.1 Fleet population'!$L$4:$L$41,MATCH(G181,'[1]Table 5.1 Fleet population'!$H$4:$H$41,0),1)</f>
        <v>2</v>
      </c>
      <c r="O181" s="364">
        <v>1</v>
      </c>
      <c r="P181" s="363">
        <f t="shared" si="8"/>
        <v>2</v>
      </c>
      <c r="Q181" s="362">
        <v>1</v>
      </c>
      <c r="R181" s="350">
        <f t="shared" si="9"/>
        <v>0.5</v>
      </c>
      <c r="S181" s="350">
        <f t="shared" si="10"/>
        <v>0.5</v>
      </c>
      <c r="T181" s="361">
        <f t="shared" si="11"/>
        <v>1</v>
      </c>
      <c r="U181" s="360"/>
    </row>
    <row r="182" spans="1:21" s="359" customFormat="1" ht="15.75" customHeight="1" x14ac:dyDescent="0.25">
      <c r="A182" s="365" t="s">
        <v>144</v>
      </c>
      <c r="B182" s="365" t="s">
        <v>875</v>
      </c>
      <c r="C182" s="365" t="s">
        <v>666</v>
      </c>
      <c r="D182" s="365" t="s">
        <v>338</v>
      </c>
      <c r="E182" s="365" t="s">
        <v>184</v>
      </c>
      <c r="F182" s="365" t="s">
        <v>531</v>
      </c>
      <c r="G182" s="365" t="s">
        <v>1960</v>
      </c>
      <c r="H182" s="365" t="s">
        <v>1987</v>
      </c>
      <c r="I182" s="365" t="s">
        <v>1979</v>
      </c>
      <c r="J182" s="365" t="s">
        <v>425</v>
      </c>
      <c r="K182" s="366">
        <v>1</v>
      </c>
      <c r="L182" s="365" t="s">
        <v>1980</v>
      </c>
      <c r="M182" s="360">
        <v>2021</v>
      </c>
      <c r="N182" s="362">
        <f>INDEX('[1]Table 5.1 Fleet population'!$L$4:$L$41,MATCH(G182,'[1]Table 5.1 Fleet population'!$H$4:$H$41,0),1)</f>
        <v>6</v>
      </c>
      <c r="O182" s="364">
        <v>1</v>
      </c>
      <c r="P182" s="363">
        <f t="shared" si="8"/>
        <v>6</v>
      </c>
      <c r="Q182" s="362">
        <v>3</v>
      </c>
      <c r="R182" s="350">
        <f t="shared" si="9"/>
        <v>0.5</v>
      </c>
      <c r="S182" s="350">
        <f t="shared" si="10"/>
        <v>0.5</v>
      </c>
      <c r="T182" s="361">
        <f t="shared" si="11"/>
        <v>1</v>
      </c>
      <c r="U182" s="360"/>
    </row>
    <row r="183" spans="1:21" s="359" customFormat="1" ht="15.75" customHeight="1" x14ac:dyDescent="0.25">
      <c r="A183" s="365" t="s">
        <v>144</v>
      </c>
      <c r="B183" s="365" t="s">
        <v>875</v>
      </c>
      <c r="C183" s="365" t="s">
        <v>666</v>
      </c>
      <c r="D183" s="365" t="s">
        <v>338</v>
      </c>
      <c r="E183" s="365" t="s">
        <v>184</v>
      </c>
      <c r="F183" s="365" t="s">
        <v>531</v>
      </c>
      <c r="G183" s="365" t="s">
        <v>1953</v>
      </c>
      <c r="H183" s="365" t="s">
        <v>1988</v>
      </c>
      <c r="I183" s="365" t="s">
        <v>1979</v>
      </c>
      <c r="J183" s="365" t="s">
        <v>425</v>
      </c>
      <c r="K183" s="366">
        <v>1</v>
      </c>
      <c r="L183" s="365" t="s">
        <v>1980</v>
      </c>
      <c r="M183" s="360">
        <v>2021</v>
      </c>
      <c r="N183" s="362">
        <f>INDEX('[1]Table 5.1 Fleet population'!$L$4:$L$41,MATCH(G183,'[1]Table 5.1 Fleet population'!$H$4:$H$41,0),1)</f>
        <v>2</v>
      </c>
      <c r="O183" s="364">
        <v>1</v>
      </c>
      <c r="P183" s="363">
        <f t="shared" si="8"/>
        <v>2</v>
      </c>
      <c r="Q183" s="362">
        <v>1</v>
      </c>
      <c r="R183" s="350">
        <f t="shared" si="9"/>
        <v>0.5</v>
      </c>
      <c r="S183" s="350">
        <f t="shared" si="10"/>
        <v>0.5</v>
      </c>
      <c r="T183" s="361">
        <f t="shared" si="11"/>
        <v>1</v>
      </c>
      <c r="U183" s="360"/>
    </row>
    <row r="184" spans="1:21" s="359" customFormat="1" ht="15.75" customHeight="1" x14ac:dyDescent="0.25">
      <c r="A184" s="365" t="s">
        <v>144</v>
      </c>
      <c r="B184" s="365" t="s">
        <v>875</v>
      </c>
      <c r="C184" s="365" t="s">
        <v>666</v>
      </c>
      <c r="D184" s="365" t="s">
        <v>338</v>
      </c>
      <c r="E184" s="365" t="s">
        <v>184</v>
      </c>
      <c r="F184" s="365" t="s">
        <v>531</v>
      </c>
      <c r="G184" s="365" t="s">
        <v>1936</v>
      </c>
      <c r="H184" s="365" t="s">
        <v>1989</v>
      </c>
      <c r="I184" s="365" t="s">
        <v>1979</v>
      </c>
      <c r="J184" s="365" t="s">
        <v>425</v>
      </c>
      <c r="K184" s="366">
        <v>1</v>
      </c>
      <c r="L184" s="365"/>
      <c r="M184" s="360">
        <v>2021</v>
      </c>
      <c r="N184" s="362">
        <f>INDEX('[1]Table 5.1 Fleet population'!$L$4:$L$41,MATCH(G184,'[1]Table 5.1 Fleet population'!$H$4:$H$41,0),1)</f>
        <v>8</v>
      </c>
      <c r="O184" s="364">
        <v>1</v>
      </c>
      <c r="P184" s="363">
        <f t="shared" si="8"/>
        <v>8</v>
      </c>
      <c r="Q184" s="362">
        <v>4</v>
      </c>
      <c r="R184" s="350">
        <f t="shared" si="9"/>
        <v>0.5</v>
      </c>
      <c r="S184" s="350">
        <f t="shared" si="10"/>
        <v>0.5</v>
      </c>
      <c r="T184" s="361">
        <f t="shared" si="11"/>
        <v>1</v>
      </c>
      <c r="U184" s="360"/>
    </row>
    <row r="185" spans="1:21" s="359" customFormat="1" ht="15.75" customHeight="1" x14ac:dyDescent="0.25">
      <c r="A185" s="365" t="s">
        <v>144</v>
      </c>
      <c r="B185" s="365" t="s">
        <v>875</v>
      </c>
      <c r="C185" s="365" t="s">
        <v>666</v>
      </c>
      <c r="D185" s="365" t="s">
        <v>338</v>
      </c>
      <c r="E185" s="365" t="s">
        <v>184</v>
      </c>
      <c r="F185" s="365" t="s">
        <v>531</v>
      </c>
      <c r="G185" s="365" t="s">
        <v>1953</v>
      </c>
      <c r="H185" s="365" t="s">
        <v>1989</v>
      </c>
      <c r="I185" s="365" t="s">
        <v>1979</v>
      </c>
      <c r="J185" s="365" t="s">
        <v>425</v>
      </c>
      <c r="K185" s="366">
        <v>1</v>
      </c>
      <c r="L185" s="365" t="s">
        <v>1980</v>
      </c>
      <c r="M185" s="360">
        <v>2021</v>
      </c>
      <c r="N185" s="362">
        <f>INDEX('[1]Table 5.1 Fleet population'!$L$4:$L$41,MATCH(G185,'[1]Table 5.1 Fleet population'!$H$4:$H$41,0),1)</f>
        <v>2</v>
      </c>
      <c r="O185" s="364">
        <v>1</v>
      </c>
      <c r="P185" s="363">
        <f t="shared" si="8"/>
        <v>2</v>
      </c>
      <c r="Q185" s="362">
        <v>1</v>
      </c>
      <c r="R185" s="350">
        <f t="shared" si="9"/>
        <v>0.5</v>
      </c>
      <c r="S185" s="350">
        <f t="shared" si="10"/>
        <v>0.5</v>
      </c>
      <c r="T185" s="361">
        <f t="shared" si="11"/>
        <v>1</v>
      </c>
      <c r="U185" s="360"/>
    </row>
    <row r="186" spans="1:21" s="359" customFormat="1" ht="15.75" customHeight="1" x14ac:dyDescent="0.25">
      <c r="A186" s="365" t="s">
        <v>144</v>
      </c>
      <c r="B186" s="365" t="s">
        <v>875</v>
      </c>
      <c r="C186" s="365" t="s">
        <v>666</v>
      </c>
      <c r="D186" s="365" t="s">
        <v>338</v>
      </c>
      <c r="E186" s="365" t="s">
        <v>184</v>
      </c>
      <c r="F186" s="365" t="s">
        <v>531</v>
      </c>
      <c r="G186" s="365" t="s">
        <v>1960</v>
      </c>
      <c r="H186" s="365" t="s">
        <v>550</v>
      </c>
      <c r="I186" s="365" t="s">
        <v>1979</v>
      </c>
      <c r="J186" s="365" t="s">
        <v>425</v>
      </c>
      <c r="K186" s="366">
        <v>1</v>
      </c>
      <c r="L186" s="365" t="s">
        <v>1980</v>
      </c>
      <c r="M186" s="360">
        <v>2021</v>
      </c>
      <c r="N186" s="362">
        <f>INDEX('[1]Table 5.1 Fleet population'!$L$4:$L$41,MATCH(G186,'[1]Table 5.1 Fleet population'!$H$4:$H$41,0),1)</f>
        <v>6</v>
      </c>
      <c r="O186" s="364">
        <v>1</v>
      </c>
      <c r="P186" s="363">
        <f t="shared" si="8"/>
        <v>6</v>
      </c>
      <c r="Q186" s="362">
        <v>3</v>
      </c>
      <c r="R186" s="350">
        <f t="shared" si="9"/>
        <v>0.5</v>
      </c>
      <c r="S186" s="350">
        <f t="shared" si="10"/>
        <v>0.5</v>
      </c>
      <c r="T186" s="361">
        <f t="shared" si="11"/>
        <v>1</v>
      </c>
      <c r="U186" s="360"/>
    </row>
    <row r="187" spans="1:21" s="359" customFormat="1" ht="15.75" customHeight="1" x14ac:dyDescent="0.25">
      <c r="A187" s="365" t="s">
        <v>144</v>
      </c>
      <c r="B187" s="365" t="s">
        <v>875</v>
      </c>
      <c r="C187" s="365" t="s">
        <v>666</v>
      </c>
      <c r="D187" s="365" t="s">
        <v>338</v>
      </c>
      <c r="E187" s="365" t="s">
        <v>184</v>
      </c>
      <c r="F187" s="365" t="s">
        <v>531</v>
      </c>
      <c r="G187" s="365" t="s">
        <v>1936</v>
      </c>
      <c r="H187" s="365" t="s">
        <v>551</v>
      </c>
      <c r="I187" s="365" t="s">
        <v>1979</v>
      </c>
      <c r="J187" s="365" t="s">
        <v>425</v>
      </c>
      <c r="K187" s="366">
        <v>1</v>
      </c>
      <c r="L187" s="365"/>
      <c r="M187" s="360">
        <v>2021</v>
      </c>
      <c r="N187" s="362">
        <f>INDEX('[1]Table 5.1 Fleet population'!$L$4:$L$41,MATCH(G187,'[1]Table 5.1 Fleet population'!$H$4:$H$41,0),1)</f>
        <v>8</v>
      </c>
      <c r="O187" s="364">
        <v>1</v>
      </c>
      <c r="P187" s="363">
        <f t="shared" si="8"/>
        <v>8</v>
      </c>
      <c r="Q187" s="362">
        <v>4</v>
      </c>
      <c r="R187" s="350">
        <f t="shared" si="9"/>
        <v>0.5</v>
      </c>
      <c r="S187" s="350">
        <f t="shared" si="10"/>
        <v>0.5</v>
      </c>
      <c r="T187" s="361">
        <f t="shared" si="11"/>
        <v>1</v>
      </c>
      <c r="U187" s="360"/>
    </row>
    <row r="188" spans="1:21" s="359" customFormat="1" ht="15.75" customHeight="1" x14ac:dyDescent="0.25">
      <c r="A188" s="365" t="s">
        <v>144</v>
      </c>
      <c r="B188" s="365" t="s">
        <v>875</v>
      </c>
      <c r="C188" s="365" t="s">
        <v>666</v>
      </c>
      <c r="D188" s="365" t="s">
        <v>338</v>
      </c>
      <c r="E188" s="365" t="s">
        <v>184</v>
      </c>
      <c r="F188" s="365" t="s">
        <v>531</v>
      </c>
      <c r="G188" s="365" t="s">
        <v>1953</v>
      </c>
      <c r="H188" s="365" t="s">
        <v>551</v>
      </c>
      <c r="I188" s="365" t="s">
        <v>1979</v>
      </c>
      <c r="J188" s="365" t="s">
        <v>425</v>
      </c>
      <c r="K188" s="366">
        <v>1</v>
      </c>
      <c r="L188" s="365" t="s">
        <v>1980</v>
      </c>
      <c r="M188" s="360">
        <v>2021</v>
      </c>
      <c r="N188" s="362">
        <f>INDEX('[1]Table 5.1 Fleet population'!$L$4:$L$41,MATCH(G188,'[1]Table 5.1 Fleet population'!$H$4:$H$41,0),1)</f>
        <v>2</v>
      </c>
      <c r="O188" s="364">
        <v>1</v>
      </c>
      <c r="P188" s="363">
        <f t="shared" si="8"/>
        <v>2</v>
      </c>
      <c r="Q188" s="362">
        <v>1</v>
      </c>
      <c r="R188" s="350">
        <f t="shared" si="9"/>
        <v>0.5</v>
      </c>
      <c r="S188" s="350">
        <f t="shared" si="10"/>
        <v>0.5</v>
      </c>
      <c r="T188" s="361">
        <f t="shared" si="11"/>
        <v>1</v>
      </c>
      <c r="U188" s="360"/>
    </row>
    <row r="189" spans="1:21" s="359" customFormat="1" ht="15.75" customHeight="1" x14ac:dyDescent="0.25">
      <c r="A189" s="365" t="s">
        <v>144</v>
      </c>
      <c r="B189" s="365" t="s">
        <v>875</v>
      </c>
      <c r="C189" s="365" t="s">
        <v>666</v>
      </c>
      <c r="D189" s="365" t="s">
        <v>338</v>
      </c>
      <c r="E189" s="365" t="s">
        <v>184</v>
      </c>
      <c r="F189" s="365" t="s">
        <v>531</v>
      </c>
      <c r="G189" s="365" t="s">
        <v>1932</v>
      </c>
      <c r="H189" s="365" t="s">
        <v>552</v>
      </c>
      <c r="I189" s="365" t="s">
        <v>1979</v>
      </c>
      <c r="J189" s="365" t="s">
        <v>425</v>
      </c>
      <c r="K189" s="366">
        <v>1</v>
      </c>
      <c r="L189" s="365"/>
      <c r="M189" s="360">
        <v>2021</v>
      </c>
      <c r="N189" s="362">
        <f>INDEX('[1]Table 5.1 Fleet population'!$L$4:$L$41,MATCH(G189,'[1]Table 5.1 Fleet population'!$H$4:$H$41,0),1)</f>
        <v>14</v>
      </c>
      <c r="O189" s="364">
        <v>1</v>
      </c>
      <c r="P189" s="363">
        <f t="shared" si="8"/>
        <v>14</v>
      </c>
      <c r="Q189" s="362">
        <v>7</v>
      </c>
      <c r="R189" s="350">
        <f t="shared" si="9"/>
        <v>0.5</v>
      </c>
      <c r="S189" s="350">
        <f t="shared" si="10"/>
        <v>0.5</v>
      </c>
      <c r="T189" s="361">
        <f t="shared" si="11"/>
        <v>1</v>
      </c>
      <c r="U189" s="360" t="s">
        <v>1992</v>
      </c>
    </row>
    <row r="190" spans="1:21" s="359" customFormat="1" ht="15.75" customHeight="1" x14ac:dyDescent="0.25">
      <c r="A190" s="365" t="s">
        <v>144</v>
      </c>
      <c r="B190" s="365" t="s">
        <v>875</v>
      </c>
      <c r="C190" s="365" t="s">
        <v>666</v>
      </c>
      <c r="D190" s="365" t="s">
        <v>338</v>
      </c>
      <c r="E190" s="365" t="s">
        <v>184</v>
      </c>
      <c r="F190" s="365" t="s">
        <v>531</v>
      </c>
      <c r="G190" s="365" t="s">
        <v>1953</v>
      </c>
      <c r="H190" s="365" t="s">
        <v>552</v>
      </c>
      <c r="I190" s="365" t="s">
        <v>1979</v>
      </c>
      <c r="J190" s="365" t="s">
        <v>425</v>
      </c>
      <c r="K190" s="366">
        <v>1</v>
      </c>
      <c r="L190" s="365" t="s">
        <v>1980</v>
      </c>
      <c r="M190" s="360">
        <v>2021</v>
      </c>
      <c r="N190" s="362">
        <f>INDEX('[1]Table 5.1 Fleet population'!$L$4:$L$41,MATCH(G190,'[1]Table 5.1 Fleet population'!$H$4:$H$41,0),1)</f>
        <v>2</v>
      </c>
      <c r="O190" s="364">
        <v>1</v>
      </c>
      <c r="P190" s="363">
        <f t="shared" si="8"/>
        <v>2</v>
      </c>
      <c r="Q190" s="362">
        <v>1</v>
      </c>
      <c r="R190" s="350">
        <f t="shared" si="9"/>
        <v>0.5</v>
      </c>
      <c r="S190" s="350">
        <f t="shared" si="10"/>
        <v>0.5</v>
      </c>
      <c r="T190" s="361">
        <f t="shared" si="11"/>
        <v>1</v>
      </c>
      <c r="U190" s="360" t="s">
        <v>1992</v>
      </c>
    </row>
    <row r="191" spans="1:21" s="359" customFormat="1" ht="15.75" customHeight="1" x14ac:dyDescent="0.25">
      <c r="A191" s="365" t="s">
        <v>144</v>
      </c>
      <c r="B191" s="365" t="s">
        <v>875</v>
      </c>
      <c r="C191" s="365" t="s">
        <v>666</v>
      </c>
      <c r="D191" s="365" t="s">
        <v>338</v>
      </c>
      <c r="E191" s="365" t="s">
        <v>184</v>
      </c>
      <c r="F191" s="365" t="s">
        <v>531</v>
      </c>
      <c r="G191" s="365" t="s">
        <v>1960</v>
      </c>
      <c r="H191" s="365" t="s">
        <v>555</v>
      </c>
      <c r="I191" s="365" t="s">
        <v>1979</v>
      </c>
      <c r="J191" s="365" t="s">
        <v>425</v>
      </c>
      <c r="K191" s="366">
        <v>1</v>
      </c>
      <c r="L191" s="365" t="s">
        <v>1980</v>
      </c>
      <c r="M191" s="360">
        <v>2021</v>
      </c>
      <c r="N191" s="362">
        <f>INDEX('[1]Table 5.1 Fleet population'!$L$4:$L$41,MATCH(G191,'[1]Table 5.1 Fleet population'!$H$4:$H$41,0),1)</f>
        <v>6</v>
      </c>
      <c r="O191" s="364">
        <v>1</v>
      </c>
      <c r="P191" s="363">
        <f t="shared" si="8"/>
        <v>6</v>
      </c>
      <c r="Q191" s="362">
        <v>3</v>
      </c>
      <c r="R191" s="350">
        <f t="shared" si="9"/>
        <v>0.5</v>
      </c>
      <c r="S191" s="350">
        <f t="shared" si="10"/>
        <v>0.5</v>
      </c>
      <c r="T191" s="361">
        <f t="shared" si="11"/>
        <v>1</v>
      </c>
      <c r="U191" s="360"/>
    </row>
    <row r="192" spans="1:21" s="359" customFormat="1" ht="15.75" customHeight="1" x14ac:dyDescent="0.25">
      <c r="A192" s="365" t="s">
        <v>144</v>
      </c>
      <c r="B192" s="365" t="s">
        <v>875</v>
      </c>
      <c r="C192" s="365" t="s">
        <v>666</v>
      </c>
      <c r="D192" s="365" t="s">
        <v>338</v>
      </c>
      <c r="E192" s="365" t="s">
        <v>184</v>
      </c>
      <c r="F192" s="365" t="s">
        <v>531</v>
      </c>
      <c r="G192" s="365" t="s">
        <v>1953</v>
      </c>
      <c r="H192" s="365" t="s">
        <v>553</v>
      </c>
      <c r="I192" s="365" t="s">
        <v>1979</v>
      </c>
      <c r="J192" s="365" t="s">
        <v>425</v>
      </c>
      <c r="K192" s="366">
        <v>1</v>
      </c>
      <c r="L192" s="365" t="s">
        <v>1980</v>
      </c>
      <c r="M192" s="360">
        <v>2021</v>
      </c>
      <c r="N192" s="362">
        <f>INDEX('[1]Table 5.1 Fleet population'!$L$4:$L$41,MATCH(G192,'[1]Table 5.1 Fleet population'!$H$4:$H$41,0),1)</f>
        <v>2</v>
      </c>
      <c r="O192" s="364">
        <v>1</v>
      </c>
      <c r="P192" s="363">
        <f t="shared" si="8"/>
        <v>2</v>
      </c>
      <c r="Q192" s="362">
        <v>1</v>
      </c>
      <c r="R192" s="350">
        <f t="shared" si="9"/>
        <v>0.5</v>
      </c>
      <c r="S192" s="350">
        <f t="shared" si="10"/>
        <v>0.5</v>
      </c>
      <c r="T192" s="361">
        <f t="shared" si="11"/>
        <v>1</v>
      </c>
      <c r="U192" s="360"/>
    </row>
    <row r="193" spans="1:21" s="359" customFormat="1" ht="15.75" customHeight="1" x14ac:dyDescent="0.25">
      <c r="A193" s="365" t="s">
        <v>144</v>
      </c>
      <c r="B193" s="365" t="s">
        <v>875</v>
      </c>
      <c r="C193" s="365" t="s">
        <v>666</v>
      </c>
      <c r="D193" s="365" t="s">
        <v>338</v>
      </c>
      <c r="E193" s="365" t="s">
        <v>184</v>
      </c>
      <c r="F193" s="365" t="s">
        <v>531</v>
      </c>
      <c r="G193" s="365" t="s">
        <v>1960</v>
      </c>
      <c r="H193" s="365" t="s">
        <v>553</v>
      </c>
      <c r="I193" s="365" t="s">
        <v>1979</v>
      </c>
      <c r="J193" s="365" t="s">
        <v>425</v>
      </c>
      <c r="K193" s="366">
        <v>1</v>
      </c>
      <c r="L193" s="365" t="s">
        <v>1980</v>
      </c>
      <c r="M193" s="360">
        <v>2021</v>
      </c>
      <c r="N193" s="362">
        <f>INDEX('[1]Table 5.1 Fleet population'!$L$4:$L$41,MATCH(G193,'[1]Table 5.1 Fleet population'!$H$4:$H$41,0),1)</f>
        <v>6</v>
      </c>
      <c r="O193" s="364">
        <v>1</v>
      </c>
      <c r="P193" s="363">
        <f t="shared" si="8"/>
        <v>6</v>
      </c>
      <c r="Q193" s="362">
        <v>3</v>
      </c>
      <c r="R193" s="350">
        <f t="shared" si="9"/>
        <v>0.5</v>
      </c>
      <c r="S193" s="350">
        <f t="shared" si="10"/>
        <v>0.5</v>
      </c>
      <c r="T193" s="361">
        <f t="shared" si="11"/>
        <v>1</v>
      </c>
      <c r="U193" s="360"/>
    </row>
    <row r="194" spans="1:21" s="359" customFormat="1" ht="15.75" customHeight="1" x14ac:dyDescent="0.25">
      <c r="A194" s="365" t="s">
        <v>144</v>
      </c>
      <c r="B194" s="365" t="s">
        <v>875</v>
      </c>
      <c r="C194" s="365" t="s">
        <v>666</v>
      </c>
      <c r="D194" s="365" t="s">
        <v>338</v>
      </c>
      <c r="E194" s="365" t="s">
        <v>184</v>
      </c>
      <c r="F194" s="365" t="s">
        <v>531</v>
      </c>
      <c r="G194" s="365" t="s">
        <v>1936</v>
      </c>
      <c r="H194" s="365" t="s">
        <v>558</v>
      </c>
      <c r="I194" s="365" t="s">
        <v>1979</v>
      </c>
      <c r="J194" s="365" t="s">
        <v>425</v>
      </c>
      <c r="K194" s="366">
        <v>1</v>
      </c>
      <c r="L194" s="365"/>
      <c r="M194" s="360">
        <v>2021</v>
      </c>
      <c r="N194" s="362">
        <f>INDEX('[1]Table 5.1 Fleet population'!$L$4:$L$41,MATCH(G194,'[1]Table 5.1 Fleet population'!$H$4:$H$41,0),1)</f>
        <v>8</v>
      </c>
      <c r="O194" s="364">
        <v>1</v>
      </c>
      <c r="P194" s="363">
        <f t="shared" si="8"/>
        <v>8</v>
      </c>
      <c r="Q194" s="362">
        <v>4</v>
      </c>
      <c r="R194" s="350">
        <f t="shared" si="9"/>
        <v>0.5</v>
      </c>
      <c r="S194" s="350">
        <f t="shared" si="10"/>
        <v>0.5</v>
      </c>
      <c r="T194" s="361">
        <f t="shared" si="11"/>
        <v>1</v>
      </c>
      <c r="U194" s="360"/>
    </row>
    <row r="195" spans="1:21" s="359" customFormat="1" ht="15.75" customHeight="1" x14ac:dyDescent="0.25">
      <c r="A195" s="365" t="s">
        <v>144</v>
      </c>
      <c r="B195" s="365" t="s">
        <v>875</v>
      </c>
      <c r="C195" s="365" t="s">
        <v>666</v>
      </c>
      <c r="D195" s="365" t="s">
        <v>338</v>
      </c>
      <c r="E195" s="365" t="s">
        <v>184</v>
      </c>
      <c r="F195" s="365" t="s">
        <v>531</v>
      </c>
      <c r="G195" s="365" t="s">
        <v>1953</v>
      </c>
      <c r="H195" s="365" t="s">
        <v>558</v>
      </c>
      <c r="I195" s="365" t="s">
        <v>1979</v>
      </c>
      <c r="J195" s="365" t="s">
        <v>425</v>
      </c>
      <c r="K195" s="366">
        <v>1</v>
      </c>
      <c r="L195" s="365" t="s">
        <v>1980</v>
      </c>
      <c r="M195" s="360">
        <v>2021</v>
      </c>
      <c r="N195" s="362">
        <f>INDEX('[1]Table 5.1 Fleet population'!$L$4:$L$41,MATCH(G195,'[1]Table 5.1 Fleet population'!$H$4:$H$41,0),1)</f>
        <v>2</v>
      </c>
      <c r="O195" s="364">
        <v>1</v>
      </c>
      <c r="P195" s="363">
        <f t="shared" ref="P195:P258" si="12">ROUNDUP(N195*O195,0)</f>
        <v>2</v>
      </c>
      <c r="Q195" s="362">
        <v>1</v>
      </c>
      <c r="R195" s="350">
        <f t="shared" ref="R195:R258" si="13">Q195/P195</f>
        <v>0.5</v>
      </c>
      <c r="S195" s="350">
        <f t="shared" ref="S195:S258" si="14">Q195/N195</f>
        <v>0.5</v>
      </c>
      <c r="T195" s="361">
        <f t="shared" ref="T195:T258" si="15">O195/K195</f>
        <v>1</v>
      </c>
      <c r="U195" s="360"/>
    </row>
    <row r="196" spans="1:21" s="359" customFormat="1" ht="15.75" customHeight="1" x14ac:dyDescent="0.25">
      <c r="A196" s="365" t="s">
        <v>144</v>
      </c>
      <c r="B196" s="365" t="s">
        <v>875</v>
      </c>
      <c r="C196" s="365" t="s">
        <v>666</v>
      </c>
      <c r="D196" s="365" t="s">
        <v>338</v>
      </c>
      <c r="E196" s="365" t="s">
        <v>184</v>
      </c>
      <c r="F196" s="365" t="s">
        <v>531</v>
      </c>
      <c r="G196" s="365" t="s">
        <v>1936</v>
      </c>
      <c r="H196" s="365" t="s">
        <v>559</v>
      </c>
      <c r="I196" s="365" t="s">
        <v>1979</v>
      </c>
      <c r="J196" s="365" t="s">
        <v>425</v>
      </c>
      <c r="K196" s="366">
        <v>1</v>
      </c>
      <c r="L196" s="365"/>
      <c r="M196" s="360">
        <v>2021</v>
      </c>
      <c r="N196" s="362">
        <f>INDEX('[1]Table 5.1 Fleet population'!$L$4:$L$41,MATCH(G196,'[1]Table 5.1 Fleet population'!$H$4:$H$41,0),1)</f>
        <v>8</v>
      </c>
      <c r="O196" s="364">
        <v>1</v>
      </c>
      <c r="P196" s="363">
        <f t="shared" si="12"/>
        <v>8</v>
      </c>
      <c r="Q196" s="362">
        <v>4</v>
      </c>
      <c r="R196" s="350">
        <f t="shared" si="13"/>
        <v>0.5</v>
      </c>
      <c r="S196" s="350">
        <f t="shared" si="14"/>
        <v>0.5</v>
      </c>
      <c r="T196" s="361">
        <f t="shared" si="15"/>
        <v>1</v>
      </c>
      <c r="U196" s="360"/>
    </row>
    <row r="197" spans="1:21" s="359" customFormat="1" ht="15.75" customHeight="1" x14ac:dyDescent="0.25">
      <c r="A197" s="365" t="s">
        <v>144</v>
      </c>
      <c r="B197" s="365" t="s">
        <v>875</v>
      </c>
      <c r="C197" s="365" t="s">
        <v>666</v>
      </c>
      <c r="D197" s="365" t="s">
        <v>338</v>
      </c>
      <c r="E197" s="365" t="s">
        <v>184</v>
      </c>
      <c r="F197" s="365" t="s">
        <v>531</v>
      </c>
      <c r="G197" s="365" t="s">
        <v>1944</v>
      </c>
      <c r="H197" s="365" t="s">
        <v>559</v>
      </c>
      <c r="I197" s="365" t="s">
        <v>1979</v>
      </c>
      <c r="J197" s="365" t="s">
        <v>425</v>
      </c>
      <c r="K197" s="366">
        <v>1</v>
      </c>
      <c r="L197" s="365"/>
      <c r="M197" s="360">
        <v>2021</v>
      </c>
      <c r="N197" s="362">
        <f>INDEX('[1]Table 5.1 Fleet population'!$L$4:$L$41,MATCH(G197,'[1]Table 5.1 Fleet population'!$H$4:$H$41,0),1)</f>
        <v>16</v>
      </c>
      <c r="O197" s="364">
        <v>1</v>
      </c>
      <c r="P197" s="363">
        <f t="shared" si="12"/>
        <v>16</v>
      </c>
      <c r="Q197" s="362">
        <v>8</v>
      </c>
      <c r="R197" s="350">
        <f t="shared" si="13"/>
        <v>0.5</v>
      </c>
      <c r="S197" s="350">
        <f t="shared" si="14"/>
        <v>0.5</v>
      </c>
      <c r="T197" s="361">
        <f t="shared" si="15"/>
        <v>1</v>
      </c>
      <c r="U197" s="360" t="s">
        <v>1994</v>
      </c>
    </row>
    <row r="198" spans="1:21" s="359" customFormat="1" ht="15.75" customHeight="1" x14ac:dyDescent="0.25">
      <c r="A198" s="365" t="s">
        <v>144</v>
      </c>
      <c r="B198" s="365" t="s">
        <v>875</v>
      </c>
      <c r="C198" s="365" t="s">
        <v>666</v>
      </c>
      <c r="D198" s="365" t="s">
        <v>338</v>
      </c>
      <c r="E198" s="365" t="s">
        <v>184</v>
      </c>
      <c r="F198" s="365" t="s">
        <v>531</v>
      </c>
      <c r="G198" s="365" t="s">
        <v>1953</v>
      </c>
      <c r="H198" s="365" t="s">
        <v>559</v>
      </c>
      <c r="I198" s="365" t="s">
        <v>1979</v>
      </c>
      <c r="J198" s="365" t="s">
        <v>425</v>
      </c>
      <c r="K198" s="366">
        <v>1</v>
      </c>
      <c r="L198" s="365" t="s">
        <v>1980</v>
      </c>
      <c r="M198" s="360">
        <v>2021</v>
      </c>
      <c r="N198" s="362">
        <f>INDEX('[1]Table 5.1 Fleet population'!$L$4:$L$41,MATCH(G198,'[1]Table 5.1 Fleet population'!$H$4:$H$41,0),1)</f>
        <v>2</v>
      </c>
      <c r="O198" s="364">
        <v>1</v>
      </c>
      <c r="P198" s="363">
        <f t="shared" si="12"/>
        <v>2</v>
      </c>
      <c r="Q198" s="362">
        <v>1</v>
      </c>
      <c r="R198" s="350">
        <f t="shared" si="13"/>
        <v>0.5</v>
      </c>
      <c r="S198" s="350">
        <f t="shared" si="14"/>
        <v>0.5</v>
      </c>
      <c r="T198" s="361">
        <f t="shared" si="15"/>
        <v>1</v>
      </c>
      <c r="U198" s="360"/>
    </row>
    <row r="199" spans="1:21" s="359" customFormat="1" ht="15.75" customHeight="1" x14ac:dyDescent="0.25">
      <c r="A199" s="365" t="s">
        <v>144</v>
      </c>
      <c r="B199" s="365" t="s">
        <v>875</v>
      </c>
      <c r="C199" s="365" t="s">
        <v>666</v>
      </c>
      <c r="D199" s="365" t="s">
        <v>338</v>
      </c>
      <c r="E199" s="365" t="s">
        <v>184</v>
      </c>
      <c r="F199" s="365" t="s">
        <v>531</v>
      </c>
      <c r="G199" s="365" t="s">
        <v>1936</v>
      </c>
      <c r="H199" s="365" t="s">
        <v>561</v>
      </c>
      <c r="I199" s="365" t="s">
        <v>1979</v>
      </c>
      <c r="J199" s="365" t="s">
        <v>425</v>
      </c>
      <c r="K199" s="366">
        <v>1</v>
      </c>
      <c r="L199" s="365"/>
      <c r="M199" s="360">
        <v>2021</v>
      </c>
      <c r="N199" s="362">
        <f>INDEX('[1]Table 5.1 Fleet population'!$L$4:$L$41,MATCH(G199,'[1]Table 5.1 Fleet population'!$H$4:$H$41,0),1)</f>
        <v>8</v>
      </c>
      <c r="O199" s="364">
        <v>1</v>
      </c>
      <c r="P199" s="363">
        <f t="shared" si="12"/>
        <v>8</v>
      </c>
      <c r="Q199" s="362">
        <v>4</v>
      </c>
      <c r="R199" s="350">
        <f t="shared" si="13"/>
        <v>0.5</v>
      </c>
      <c r="S199" s="350">
        <f t="shared" si="14"/>
        <v>0.5</v>
      </c>
      <c r="T199" s="361">
        <f t="shared" si="15"/>
        <v>1</v>
      </c>
      <c r="U199" s="360"/>
    </row>
    <row r="200" spans="1:21" s="359" customFormat="1" ht="15.75" customHeight="1" x14ac:dyDescent="0.25">
      <c r="A200" s="365" t="s">
        <v>144</v>
      </c>
      <c r="B200" s="365" t="s">
        <v>875</v>
      </c>
      <c r="C200" s="365" t="s">
        <v>666</v>
      </c>
      <c r="D200" s="365" t="s">
        <v>338</v>
      </c>
      <c r="E200" s="365" t="s">
        <v>184</v>
      </c>
      <c r="F200" s="365" t="s">
        <v>531</v>
      </c>
      <c r="G200" s="365" t="s">
        <v>1953</v>
      </c>
      <c r="H200" s="365" t="s">
        <v>561</v>
      </c>
      <c r="I200" s="365" t="s">
        <v>1979</v>
      </c>
      <c r="J200" s="365" t="s">
        <v>425</v>
      </c>
      <c r="K200" s="366">
        <v>1</v>
      </c>
      <c r="L200" s="365" t="s">
        <v>1980</v>
      </c>
      <c r="M200" s="360">
        <v>2021</v>
      </c>
      <c r="N200" s="362">
        <f>INDEX('[1]Table 5.1 Fleet population'!$L$4:$L$41,MATCH(G200,'[1]Table 5.1 Fleet population'!$H$4:$H$41,0),1)</f>
        <v>2</v>
      </c>
      <c r="O200" s="364">
        <v>1</v>
      </c>
      <c r="P200" s="363">
        <f t="shared" si="12"/>
        <v>2</v>
      </c>
      <c r="Q200" s="362">
        <v>1</v>
      </c>
      <c r="R200" s="350">
        <f t="shared" si="13"/>
        <v>0.5</v>
      </c>
      <c r="S200" s="350">
        <f t="shared" si="14"/>
        <v>0.5</v>
      </c>
      <c r="T200" s="361">
        <f t="shared" si="15"/>
        <v>1</v>
      </c>
      <c r="U200" s="360"/>
    </row>
    <row r="201" spans="1:21" s="359" customFormat="1" ht="15.75" customHeight="1" x14ac:dyDescent="0.25">
      <c r="A201" s="365" t="s">
        <v>144</v>
      </c>
      <c r="B201" s="365" t="s">
        <v>875</v>
      </c>
      <c r="C201" s="365" t="s">
        <v>666</v>
      </c>
      <c r="D201" s="365" t="s">
        <v>338</v>
      </c>
      <c r="E201" s="365" t="s">
        <v>184</v>
      </c>
      <c r="F201" s="365" t="s">
        <v>531</v>
      </c>
      <c r="G201" s="365" t="s">
        <v>1938</v>
      </c>
      <c r="H201" s="365" t="s">
        <v>1987</v>
      </c>
      <c r="I201" s="365" t="s">
        <v>1979</v>
      </c>
      <c r="J201" s="365" t="s">
        <v>425</v>
      </c>
      <c r="K201" s="366">
        <v>1</v>
      </c>
      <c r="L201" s="365"/>
      <c r="M201" s="360">
        <v>2021</v>
      </c>
      <c r="N201" s="362">
        <f>INDEX('[1]Table 5.1 Fleet population'!$L$4:$L$41,MATCH(G201,'[1]Table 5.1 Fleet population'!$H$4:$H$41,0),1)</f>
        <v>125</v>
      </c>
      <c r="O201" s="364">
        <v>1</v>
      </c>
      <c r="P201" s="363">
        <f t="shared" si="12"/>
        <v>125</v>
      </c>
      <c r="Q201" s="362">
        <v>64</v>
      </c>
      <c r="R201" s="350">
        <f t="shared" si="13"/>
        <v>0.51200000000000001</v>
      </c>
      <c r="S201" s="350">
        <f t="shared" si="14"/>
        <v>0.51200000000000001</v>
      </c>
      <c r="T201" s="361">
        <f t="shared" si="15"/>
        <v>1</v>
      </c>
      <c r="U201" s="360"/>
    </row>
    <row r="202" spans="1:21" s="359" customFormat="1" ht="15.75" customHeight="1" x14ac:dyDescent="0.25">
      <c r="A202" s="365" t="s">
        <v>144</v>
      </c>
      <c r="B202" s="365" t="s">
        <v>875</v>
      </c>
      <c r="C202" s="365" t="s">
        <v>666</v>
      </c>
      <c r="D202" s="365" t="s">
        <v>338</v>
      </c>
      <c r="E202" s="365" t="s">
        <v>184</v>
      </c>
      <c r="F202" s="365" t="s">
        <v>531</v>
      </c>
      <c r="G202" s="365" t="s">
        <v>1964</v>
      </c>
      <c r="H202" s="365" t="s">
        <v>553</v>
      </c>
      <c r="I202" s="365" t="s">
        <v>1979</v>
      </c>
      <c r="J202" s="365" t="s">
        <v>425</v>
      </c>
      <c r="K202" s="366">
        <v>1</v>
      </c>
      <c r="L202" s="365" t="s">
        <v>1980</v>
      </c>
      <c r="M202" s="360">
        <v>2021</v>
      </c>
      <c r="N202" s="362">
        <f>INDEX('[1]Table 5.1 Fleet population'!$L$4:$L$41,MATCH(G202,'[1]Table 5.1 Fleet population'!$H$4:$H$41,0),1)</f>
        <v>37</v>
      </c>
      <c r="O202" s="364">
        <v>1</v>
      </c>
      <c r="P202" s="363">
        <f t="shared" si="12"/>
        <v>37</v>
      </c>
      <c r="Q202" s="362">
        <v>19</v>
      </c>
      <c r="R202" s="350">
        <f t="shared" si="13"/>
        <v>0.51351351351351349</v>
      </c>
      <c r="S202" s="350">
        <f t="shared" si="14"/>
        <v>0.51351351351351349</v>
      </c>
      <c r="T202" s="361">
        <f t="shared" si="15"/>
        <v>1</v>
      </c>
      <c r="U202" s="360"/>
    </row>
    <row r="203" spans="1:21" s="359" customFormat="1" ht="15.75" customHeight="1" x14ac:dyDescent="0.25">
      <c r="A203" s="365" t="s">
        <v>144</v>
      </c>
      <c r="B203" s="365" t="s">
        <v>875</v>
      </c>
      <c r="C203" s="365" t="s">
        <v>666</v>
      </c>
      <c r="D203" s="365" t="s">
        <v>338</v>
      </c>
      <c r="E203" s="365" t="s">
        <v>184</v>
      </c>
      <c r="F203" s="365" t="s">
        <v>531</v>
      </c>
      <c r="G203" s="365" t="s">
        <v>1938</v>
      </c>
      <c r="H203" s="365" t="s">
        <v>530</v>
      </c>
      <c r="I203" s="365" t="s">
        <v>1979</v>
      </c>
      <c r="J203" s="365" t="s">
        <v>425</v>
      </c>
      <c r="K203" s="366">
        <v>1</v>
      </c>
      <c r="L203" s="365"/>
      <c r="M203" s="360">
        <v>2021</v>
      </c>
      <c r="N203" s="362">
        <f>INDEX('[1]Table 5.1 Fleet population'!$L$4:$L$41,MATCH(G203,'[1]Table 5.1 Fleet population'!$H$4:$H$41,0),1)</f>
        <v>125</v>
      </c>
      <c r="O203" s="364">
        <v>1</v>
      </c>
      <c r="P203" s="363">
        <f t="shared" si="12"/>
        <v>125</v>
      </c>
      <c r="Q203" s="362">
        <v>65</v>
      </c>
      <c r="R203" s="350">
        <f t="shared" si="13"/>
        <v>0.52</v>
      </c>
      <c r="S203" s="350">
        <f t="shared" si="14"/>
        <v>0.52</v>
      </c>
      <c r="T203" s="361">
        <f t="shared" si="15"/>
        <v>1</v>
      </c>
      <c r="U203" s="360"/>
    </row>
    <row r="204" spans="1:21" s="359" customFormat="1" ht="15.75" customHeight="1" x14ac:dyDescent="0.25">
      <c r="A204" s="365" t="s">
        <v>144</v>
      </c>
      <c r="B204" s="365" t="s">
        <v>875</v>
      </c>
      <c r="C204" s="365" t="s">
        <v>666</v>
      </c>
      <c r="D204" s="365" t="s">
        <v>338</v>
      </c>
      <c r="E204" s="365" t="s">
        <v>184</v>
      </c>
      <c r="F204" s="365" t="s">
        <v>531</v>
      </c>
      <c r="G204" s="365" t="s">
        <v>1938</v>
      </c>
      <c r="H204" s="365" t="s">
        <v>559</v>
      </c>
      <c r="I204" s="365" t="s">
        <v>1979</v>
      </c>
      <c r="J204" s="365" t="s">
        <v>425</v>
      </c>
      <c r="K204" s="366">
        <v>1</v>
      </c>
      <c r="L204" s="365"/>
      <c r="M204" s="360">
        <v>2021</v>
      </c>
      <c r="N204" s="362">
        <f>INDEX('[1]Table 5.1 Fleet population'!$L$4:$L$41,MATCH(G204,'[1]Table 5.1 Fleet population'!$H$4:$H$41,0),1)</f>
        <v>125</v>
      </c>
      <c r="O204" s="364">
        <v>1</v>
      </c>
      <c r="P204" s="363">
        <f t="shared" si="12"/>
        <v>125</v>
      </c>
      <c r="Q204" s="362">
        <v>65</v>
      </c>
      <c r="R204" s="350">
        <f t="shared" si="13"/>
        <v>0.52</v>
      </c>
      <c r="S204" s="350">
        <f t="shared" si="14"/>
        <v>0.52</v>
      </c>
      <c r="T204" s="361">
        <f t="shared" si="15"/>
        <v>1</v>
      </c>
      <c r="U204" s="360"/>
    </row>
    <row r="205" spans="1:21" s="359" customFormat="1" ht="15.75" customHeight="1" x14ac:dyDescent="0.25">
      <c r="A205" s="365" t="s">
        <v>144</v>
      </c>
      <c r="B205" s="365" t="s">
        <v>875</v>
      </c>
      <c r="C205" s="365" t="s">
        <v>666</v>
      </c>
      <c r="D205" s="365" t="s">
        <v>338</v>
      </c>
      <c r="E205" s="365" t="s">
        <v>184</v>
      </c>
      <c r="F205" s="365" t="s">
        <v>531</v>
      </c>
      <c r="G205" s="365" t="s">
        <v>1934</v>
      </c>
      <c r="H205" s="365" t="s">
        <v>540</v>
      </c>
      <c r="I205" s="365" t="s">
        <v>1979</v>
      </c>
      <c r="J205" s="365" t="s">
        <v>425</v>
      </c>
      <c r="K205" s="366">
        <v>1</v>
      </c>
      <c r="L205" s="365"/>
      <c r="M205" s="360">
        <v>2021</v>
      </c>
      <c r="N205" s="362">
        <f>INDEX('[1]Table 5.1 Fleet population'!$L$4:$L$41,MATCH(G205,'[1]Table 5.1 Fleet population'!$H$4:$H$41,0),1)</f>
        <v>23</v>
      </c>
      <c r="O205" s="364">
        <v>1</v>
      </c>
      <c r="P205" s="363">
        <f t="shared" si="12"/>
        <v>23</v>
      </c>
      <c r="Q205" s="362">
        <v>12</v>
      </c>
      <c r="R205" s="350">
        <f t="shared" si="13"/>
        <v>0.52173913043478259</v>
      </c>
      <c r="S205" s="350">
        <f t="shared" si="14"/>
        <v>0.52173913043478259</v>
      </c>
      <c r="T205" s="361">
        <f t="shared" si="15"/>
        <v>1</v>
      </c>
      <c r="U205" s="360"/>
    </row>
    <row r="206" spans="1:21" s="359" customFormat="1" ht="15.75" customHeight="1" x14ac:dyDescent="0.25">
      <c r="A206" s="365" t="s">
        <v>144</v>
      </c>
      <c r="B206" s="365" t="s">
        <v>875</v>
      </c>
      <c r="C206" s="365" t="s">
        <v>666</v>
      </c>
      <c r="D206" s="365" t="s">
        <v>338</v>
      </c>
      <c r="E206" s="365" t="s">
        <v>184</v>
      </c>
      <c r="F206" s="365" t="s">
        <v>531</v>
      </c>
      <c r="G206" s="365" t="s">
        <v>1934</v>
      </c>
      <c r="H206" s="365" t="s">
        <v>552</v>
      </c>
      <c r="I206" s="365" t="s">
        <v>1979</v>
      </c>
      <c r="J206" s="365" t="s">
        <v>425</v>
      </c>
      <c r="K206" s="366">
        <v>1</v>
      </c>
      <c r="L206" s="365"/>
      <c r="M206" s="360">
        <v>2021</v>
      </c>
      <c r="N206" s="362">
        <f>INDEX('[1]Table 5.1 Fleet population'!$L$4:$L$41,MATCH(G206,'[1]Table 5.1 Fleet population'!$H$4:$H$41,0),1)</f>
        <v>23</v>
      </c>
      <c r="O206" s="364">
        <v>1</v>
      </c>
      <c r="P206" s="363">
        <f t="shared" si="12"/>
        <v>23</v>
      </c>
      <c r="Q206" s="362">
        <v>12</v>
      </c>
      <c r="R206" s="350">
        <f t="shared" si="13"/>
        <v>0.52173913043478259</v>
      </c>
      <c r="S206" s="350">
        <f t="shared" si="14"/>
        <v>0.52173913043478259</v>
      </c>
      <c r="T206" s="361">
        <f t="shared" si="15"/>
        <v>1</v>
      </c>
      <c r="U206" s="360" t="s">
        <v>1992</v>
      </c>
    </row>
    <row r="207" spans="1:21" s="359" customFormat="1" ht="15.75" customHeight="1" x14ac:dyDescent="0.25">
      <c r="A207" s="365" t="s">
        <v>144</v>
      </c>
      <c r="B207" s="365" t="s">
        <v>875</v>
      </c>
      <c r="C207" s="365" t="s">
        <v>666</v>
      </c>
      <c r="D207" s="365" t="s">
        <v>338</v>
      </c>
      <c r="E207" s="365" t="s">
        <v>184</v>
      </c>
      <c r="F207" s="365" t="s">
        <v>531</v>
      </c>
      <c r="G207" s="365" t="s">
        <v>1927</v>
      </c>
      <c r="H207" s="365" t="s">
        <v>1987</v>
      </c>
      <c r="I207" s="365" t="s">
        <v>1979</v>
      </c>
      <c r="J207" s="365" t="s">
        <v>425</v>
      </c>
      <c r="K207" s="366">
        <v>1</v>
      </c>
      <c r="L207" s="365"/>
      <c r="M207" s="360">
        <v>2021</v>
      </c>
      <c r="N207" s="362">
        <f>INDEX('[1]Table 5.1 Fleet population'!$L$4:$L$41,MATCH(G207,'[1]Table 5.1 Fleet population'!$H$4:$H$41,0),1)</f>
        <v>63</v>
      </c>
      <c r="O207" s="364">
        <v>1</v>
      </c>
      <c r="P207" s="363">
        <f t="shared" si="12"/>
        <v>63</v>
      </c>
      <c r="Q207" s="362">
        <v>33</v>
      </c>
      <c r="R207" s="350">
        <f t="shared" si="13"/>
        <v>0.52380952380952384</v>
      </c>
      <c r="S207" s="350">
        <f t="shared" si="14"/>
        <v>0.52380952380952384</v>
      </c>
      <c r="T207" s="361">
        <f t="shared" si="15"/>
        <v>1</v>
      </c>
      <c r="U207" s="360"/>
    </row>
    <row r="208" spans="1:21" s="359" customFormat="1" ht="15.75" customHeight="1" x14ac:dyDescent="0.25">
      <c r="A208" s="365" t="s">
        <v>144</v>
      </c>
      <c r="B208" s="365" t="s">
        <v>875</v>
      </c>
      <c r="C208" s="365" t="s">
        <v>666</v>
      </c>
      <c r="D208" s="365" t="s">
        <v>338</v>
      </c>
      <c r="E208" s="365" t="s">
        <v>184</v>
      </c>
      <c r="F208" s="365" t="s">
        <v>531</v>
      </c>
      <c r="G208" s="365" t="s">
        <v>1928</v>
      </c>
      <c r="H208" s="365" t="s">
        <v>540</v>
      </c>
      <c r="I208" s="365" t="s">
        <v>1979</v>
      </c>
      <c r="J208" s="365" t="s">
        <v>425</v>
      </c>
      <c r="K208" s="366">
        <v>1</v>
      </c>
      <c r="L208" s="365"/>
      <c r="M208" s="360">
        <v>2021</v>
      </c>
      <c r="N208" s="362">
        <f>INDEX('[1]Table 5.1 Fleet population'!$L$4:$L$41,MATCH(G208,'[1]Table 5.1 Fleet population'!$H$4:$H$41,0),1)</f>
        <v>30</v>
      </c>
      <c r="O208" s="364">
        <v>1</v>
      </c>
      <c r="P208" s="363">
        <f t="shared" si="12"/>
        <v>30</v>
      </c>
      <c r="Q208" s="362">
        <v>16</v>
      </c>
      <c r="R208" s="350">
        <f t="shared" si="13"/>
        <v>0.53333333333333333</v>
      </c>
      <c r="S208" s="350">
        <f t="shared" si="14"/>
        <v>0.53333333333333333</v>
      </c>
      <c r="T208" s="361">
        <f t="shared" si="15"/>
        <v>1</v>
      </c>
      <c r="U208" s="360"/>
    </row>
    <row r="209" spans="1:21" s="359" customFormat="1" ht="15.75" customHeight="1" x14ac:dyDescent="0.25">
      <c r="A209" s="365" t="s">
        <v>144</v>
      </c>
      <c r="B209" s="365" t="s">
        <v>875</v>
      </c>
      <c r="C209" s="365" t="s">
        <v>666</v>
      </c>
      <c r="D209" s="365" t="s">
        <v>338</v>
      </c>
      <c r="E209" s="365" t="s">
        <v>184</v>
      </c>
      <c r="F209" s="365" t="s">
        <v>531</v>
      </c>
      <c r="G209" s="365" t="s">
        <v>1928</v>
      </c>
      <c r="H209" s="365" t="s">
        <v>552</v>
      </c>
      <c r="I209" s="365" t="s">
        <v>1979</v>
      </c>
      <c r="J209" s="365" t="s">
        <v>425</v>
      </c>
      <c r="K209" s="366">
        <v>1</v>
      </c>
      <c r="L209" s="365"/>
      <c r="M209" s="360">
        <v>2021</v>
      </c>
      <c r="N209" s="362">
        <f>INDEX('[1]Table 5.1 Fleet population'!$L$4:$L$41,MATCH(G209,'[1]Table 5.1 Fleet population'!$H$4:$H$41,0),1)</f>
        <v>30</v>
      </c>
      <c r="O209" s="364">
        <v>1</v>
      </c>
      <c r="P209" s="363">
        <f t="shared" si="12"/>
        <v>30</v>
      </c>
      <c r="Q209" s="362">
        <v>16</v>
      </c>
      <c r="R209" s="350">
        <f t="shared" si="13"/>
        <v>0.53333333333333333</v>
      </c>
      <c r="S209" s="350">
        <f t="shared" si="14"/>
        <v>0.53333333333333333</v>
      </c>
      <c r="T209" s="361">
        <f t="shared" si="15"/>
        <v>1</v>
      </c>
      <c r="U209" s="360" t="s">
        <v>1992</v>
      </c>
    </row>
    <row r="210" spans="1:21" s="359" customFormat="1" ht="15.75" customHeight="1" x14ac:dyDescent="0.25">
      <c r="A210" s="365" t="s">
        <v>144</v>
      </c>
      <c r="B210" s="365" t="s">
        <v>875</v>
      </c>
      <c r="C210" s="365" t="s">
        <v>666</v>
      </c>
      <c r="D210" s="365" t="s">
        <v>338</v>
      </c>
      <c r="E210" s="365" t="s">
        <v>184</v>
      </c>
      <c r="F210" s="365" t="s">
        <v>531</v>
      </c>
      <c r="G210" s="365" t="s">
        <v>1927</v>
      </c>
      <c r="H210" s="365" t="s">
        <v>551</v>
      </c>
      <c r="I210" s="365" t="s">
        <v>1979</v>
      </c>
      <c r="J210" s="365" t="s">
        <v>425</v>
      </c>
      <c r="K210" s="366">
        <v>1</v>
      </c>
      <c r="L210" s="365"/>
      <c r="M210" s="360">
        <v>2021</v>
      </c>
      <c r="N210" s="362">
        <f>INDEX('[1]Table 5.1 Fleet population'!$L$4:$L$41,MATCH(G210,'[1]Table 5.1 Fleet population'!$H$4:$H$41,0),1)</f>
        <v>63</v>
      </c>
      <c r="O210" s="364">
        <v>1</v>
      </c>
      <c r="P210" s="363">
        <f t="shared" si="12"/>
        <v>63</v>
      </c>
      <c r="Q210" s="362">
        <v>34</v>
      </c>
      <c r="R210" s="350">
        <f t="shared" si="13"/>
        <v>0.53968253968253965</v>
      </c>
      <c r="S210" s="350">
        <f t="shared" si="14"/>
        <v>0.53968253968253965</v>
      </c>
      <c r="T210" s="361">
        <f t="shared" si="15"/>
        <v>1</v>
      </c>
      <c r="U210" s="360"/>
    </row>
    <row r="211" spans="1:21" s="359" customFormat="1" ht="15.75" customHeight="1" x14ac:dyDescent="0.25">
      <c r="A211" s="365" t="s">
        <v>144</v>
      </c>
      <c r="B211" s="365" t="s">
        <v>875</v>
      </c>
      <c r="C211" s="365" t="s">
        <v>666</v>
      </c>
      <c r="D211" s="365" t="s">
        <v>338</v>
      </c>
      <c r="E211" s="365" t="s">
        <v>184</v>
      </c>
      <c r="F211" s="365" t="s">
        <v>531</v>
      </c>
      <c r="G211" s="365" t="s">
        <v>1938</v>
      </c>
      <c r="H211" s="365" t="s">
        <v>555</v>
      </c>
      <c r="I211" s="365" t="s">
        <v>1979</v>
      </c>
      <c r="J211" s="365" t="s">
        <v>425</v>
      </c>
      <c r="K211" s="366">
        <v>1</v>
      </c>
      <c r="L211" s="365"/>
      <c r="M211" s="360">
        <v>2021</v>
      </c>
      <c r="N211" s="362">
        <f>INDEX('[1]Table 5.1 Fleet population'!$L$4:$L$41,MATCH(G211,'[1]Table 5.1 Fleet population'!$H$4:$H$41,0),1)</f>
        <v>125</v>
      </c>
      <c r="O211" s="364">
        <v>1</v>
      </c>
      <c r="P211" s="363">
        <f t="shared" si="12"/>
        <v>125</v>
      </c>
      <c r="Q211" s="362">
        <v>69</v>
      </c>
      <c r="R211" s="350">
        <f t="shared" si="13"/>
        <v>0.55200000000000005</v>
      </c>
      <c r="S211" s="350">
        <f t="shared" si="14"/>
        <v>0.55200000000000005</v>
      </c>
      <c r="T211" s="361">
        <f t="shared" si="15"/>
        <v>1</v>
      </c>
      <c r="U211" s="360"/>
    </row>
    <row r="212" spans="1:21" s="359" customFormat="1" ht="15.75" customHeight="1" x14ac:dyDescent="0.25">
      <c r="A212" s="365" t="s">
        <v>144</v>
      </c>
      <c r="B212" s="365" t="s">
        <v>875</v>
      </c>
      <c r="C212" s="365" t="s">
        <v>666</v>
      </c>
      <c r="D212" s="365" t="s">
        <v>338</v>
      </c>
      <c r="E212" s="365" t="s">
        <v>184</v>
      </c>
      <c r="F212" s="365" t="s">
        <v>531</v>
      </c>
      <c r="G212" s="365" t="s">
        <v>1935</v>
      </c>
      <c r="H212" s="365" t="s">
        <v>537</v>
      </c>
      <c r="I212" s="365" t="s">
        <v>1979</v>
      </c>
      <c r="J212" s="365" t="s">
        <v>425</v>
      </c>
      <c r="K212" s="366">
        <v>1</v>
      </c>
      <c r="L212" s="365"/>
      <c r="M212" s="360">
        <v>2021</v>
      </c>
      <c r="N212" s="362">
        <f>INDEX('[1]Table 5.1 Fleet population'!$L$4:$L$41,MATCH(G212,'[1]Table 5.1 Fleet population'!$H$4:$H$41,0),1)</f>
        <v>9</v>
      </c>
      <c r="O212" s="364">
        <v>1</v>
      </c>
      <c r="P212" s="363">
        <f t="shared" si="12"/>
        <v>9</v>
      </c>
      <c r="Q212" s="362">
        <v>5</v>
      </c>
      <c r="R212" s="350">
        <f t="shared" si="13"/>
        <v>0.55555555555555558</v>
      </c>
      <c r="S212" s="350">
        <f t="shared" si="14"/>
        <v>0.55555555555555558</v>
      </c>
      <c r="T212" s="361">
        <f t="shared" si="15"/>
        <v>1</v>
      </c>
      <c r="U212" s="360"/>
    </row>
    <row r="213" spans="1:21" s="359" customFormat="1" ht="15.75" customHeight="1" x14ac:dyDescent="0.25">
      <c r="A213" s="365" t="s">
        <v>144</v>
      </c>
      <c r="B213" s="365" t="s">
        <v>875</v>
      </c>
      <c r="C213" s="365" t="s">
        <v>666</v>
      </c>
      <c r="D213" s="365" t="s">
        <v>338</v>
      </c>
      <c r="E213" s="365" t="s">
        <v>184</v>
      </c>
      <c r="F213" s="365" t="s">
        <v>531</v>
      </c>
      <c r="G213" s="365" t="s">
        <v>1935</v>
      </c>
      <c r="H213" s="365" t="s">
        <v>539</v>
      </c>
      <c r="I213" s="365" t="s">
        <v>1979</v>
      </c>
      <c r="J213" s="365" t="s">
        <v>425</v>
      </c>
      <c r="K213" s="366">
        <v>1</v>
      </c>
      <c r="L213" s="365"/>
      <c r="M213" s="360">
        <v>2021</v>
      </c>
      <c r="N213" s="362">
        <f>INDEX('[1]Table 5.1 Fleet population'!$L$4:$L$41,MATCH(G213,'[1]Table 5.1 Fleet population'!$H$4:$H$41,0),1)</f>
        <v>9</v>
      </c>
      <c r="O213" s="364">
        <v>1</v>
      </c>
      <c r="P213" s="363">
        <f t="shared" si="12"/>
        <v>9</v>
      </c>
      <c r="Q213" s="362">
        <v>5</v>
      </c>
      <c r="R213" s="350">
        <f t="shared" si="13"/>
        <v>0.55555555555555558</v>
      </c>
      <c r="S213" s="350">
        <f t="shared" si="14"/>
        <v>0.55555555555555558</v>
      </c>
      <c r="T213" s="361">
        <f t="shared" si="15"/>
        <v>1</v>
      </c>
      <c r="U213" s="360" t="s">
        <v>1996</v>
      </c>
    </row>
    <row r="214" spans="1:21" s="359" customFormat="1" ht="15.75" customHeight="1" x14ac:dyDescent="0.25">
      <c r="A214" s="365" t="s">
        <v>144</v>
      </c>
      <c r="B214" s="365" t="s">
        <v>875</v>
      </c>
      <c r="C214" s="365" t="s">
        <v>666</v>
      </c>
      <c r="D214" s="365" t="s">
        <v>338</v>
      </c>
      <c r="E214" s="365" t="s">
        <v>184</v>
      </c>
      <c r="F214" s="365" t="s">
        <v>531</v>
      </c>
      <c r="G214" s="365" t="s">
        <v>1935</v>
      </c>
      <c r="H214" s="365" t="s">
        <v>545</v>
      </c>
      <c r="I214" s="365" t="s">
        <v>1979</v>
      </c>
      <c r="J214" s="365" t="s">
        <v>425</v>
      </c>
      <c r="K214" s="366">
        <v>1</v>
      </c>
      <c r="L214" s="365"/>
      <c r="M214" s="360">
        <v>2021</v>
      </c>
      <c r="N214" s="362">
        <f>INDEX('[1]Table 5.1 Fleet population'!$L$4:$L$41,MATCH(G214,'[1]Table 5.1 Fleet population'!$H$4:$H$41,0),1)</f>
        <v>9</v>
      </c>
      <c r="O214" s="364">
        <v>1</v>
      </c>
      <c r="P214" s="363">
        <f t="shared" si="12"/>
        <v>9</v>
      </c>
      <c r="Q214" s="362">
        <v>5</v>
      </c>
      <c r="R214" s="350">
        <f t="shared" si="13"/>
        <v>0.55555555555555558</v>
      </c>
      <c r="S214" s="350">
        <f t="shared" si="14"/>
        <v>0.55555555555555558</v>
      </c>
      <c r="T214" s="361">
        <f t="shared" si="15"/>
        <v>1</v>
      </c>
      <c r="U214" s="360" t="s">
        <v>1995</v>
      </c>
    </row>
    <row r="215" spans="1:21" s="359" customFormat="1" ht="15.75" customHeight="1" x14ac:dyDescent="0.25">
      <c r="A215" s="365" t="s">
        <v>144</v>
      </c>
      <c r="B215" s="365" t="s">
        <v>875</v>
      </c>
      <c r="C215" s="365" t="s">
        <v>666</v>
      </c>
      <c r="D215" s="365" t="s">
        <v>338</v>
      </c>
      <c r="E215" s="365" t="s">
        <v>184</v>
      </c>
      <c r="F215" s="365" t="s">
        <v>531</v>
      </c>
      <c r="G215" s="365" t="s">
        <v>1935</v>
      </c>
      <c r="H215" s="365" t="s">
        <v>546</v>
      </c>
      <c r="I215" s="365" t="s">
        <v>1979</v>
      </c>
      <c r="J215" s="365" t="s">
        <v>425</v>
      </c>
      <c r="K215" s="366">
        <v>1</v>
      </c>
      <c r="L215" s="365"/>
      <c r="M215" s="360">
        <v>2021</v>
      </c>
      <c r="N215" s="362">
        <f>INDEX('[1]Table 5.1 Fleet population'!$L$4:$L$41,MATCH(G215,'[1]Table 5.1 Fleet population'!$H$4:$H$41,0),1)</f>
        <v>9</v>
      </c>
      <c r="O215" s="364">
        <v>1</v>
      </c>
      <c r="P215" s="363">
        <f t="shared" si="12"/>
        <v>9</v>
      </c>
      <c r="Q215" s="362">
        <v>5</v>
      </c>
      <c r="R215" s="350">
        <f t="shared" si="13"/>
        <v>0.55555555555555558</v>
      </c>
      <c r="S215" s="350">
        <f t="shared" si="14"/>
        <v>0.55555555555555558</v>
      </c>
      <c r="T215" s="361">
        <f t="shared" si="15"/>
        <v>1</v>
      </c>
      <c r="U215" s="360"/>
    </row>
    <row r="216" spans="1:21" s="359" customFormat="1" ht="15.75" customHeight="1" x14ac:dyDescent="0.25">
      <c r="A216" s="365" t="s">
        <v>144</v>
      </c>
      <c r="B216" s="365" t="s">
        <v>875</v>
      </c>
      <c r="C216" s="365" t="s">
        <v>666</v>
      </c>
      <c r="D216" s="365" t="s">
        <v>338</v>
      </c>
      <c r="E216" s="365" t="s">
        <v>184</v>
      </c>
      <c r="F216" s="365" t="s">
        <v>531</v>
      </c>
      <c r="G216" s="365" t="s">
        <v>1935</v>
      </c>
      <c r="H216" s="365" t="s">
        <v>550</v>
      </c>
      <c r="I216" s="365" t="s">
        <v>1979</v>
      </c>
      <c r="J216" s="365" t="s">
        <v>425</v>
      </c>
      <c r="K216" s="366">
        <v>1</v>
      </c>
      <c r="L216" s="365"/>
      <c r="M216" s="360">
        <v>2021</v>
      </c>
      <c r="N216" s="362">
        <f>INDEX('[1]Table 5.1 Fleet population'!$L$4:$L$41,MATCH(G216,'[1]Table 5.1 Fleet population'!$H$4:$H$41,0),1)</f>
        <v>9</v>
      </c>
      <c r="O216" s="364">
        <v>1</v>
      </c>
      <c r="P216" s="363">
        <f t="shared" si="12"/>
        <v>9</v>
      </c>
      <c r="Q216" s="362">
        <v>5</v>
      </c>
      <c r="R216" s="350">
        <f t="shared" si="13"/>
        <v>0.55555555555555558</v>
      </c>
      <c r="S216" s="350">
        <f t="shared" si="14"/>
        <v>0.55555555555555558</v>
      </c>
      <c r="T216" s="361">
        <f t="shared" si="15"/>
        <v>1</v>
      </c>
      <c r="U216" s="360"/>
    </row>
    <row r="217" spans="1:21" s="359" customFormat="1" ht="15.75" customHeight="1" x14ac:dyDescent="0.25">
      <c r="A217" s="365" t="s">
        <v>144</v>
      </c>
      <c r="B217" s="365" t="s">
        <v>875</v>
      </c>
      <c r="C217" s="365" t="s">
        <v>666</v>
      </c>
      <c r="D217" s="365" t="s">
        <v>338</v>
      </c>
      <c r="E217" s="365" t="s">
        <v>184</v>
      </c>
      <c r="F217" s="365" t="s">
        <v>531</v>
      </c>
      <c r="G217" s="365" t="s">
        <v>1935</v>
      </c>
      <c r="H217" s="365" t="s">
        <v>555</v>
      </c>
      <c r="I217" s="365" t="s">
        <v>1979</v>
      </c>
      <c r="J217" s="365" t="s">
        <v>425</v>
      </c>
      <c r="K217" s="366">
        <v>1</v>
      </c>
      <c r="L217" s="365"/>
      <c r="M217" s="360">
        <v>2021</v>
      </c>
      <c r="N217" s="362">
        <f>INDEX('[1]Table 5.1 Fleet population'!$L$4:$L$41,MATCH(G217,'[1]Table 5.1 Fleet population'!$H$4:$H$41,0),1)</f>
        <v>9</v>
      </c>
      <c r="O217" s="364">
        <v>1</v>
      </c>
      <c r="P217" s="363">
        <f t="shared" si="12"/>
        <v>9</v>
      </c>
      <c r="Q217" s="362">
        <v>5</v>
      </c>
      <c r="R217" s="350">
        <f t="shared" si="13"/>
        <v>0.55555555555555558</v>
      </c>
      <c r="S217" s="350">
        <f t="shared" si="14"/>
        <v>0.55555555555555558</v>
      </c>
      <c r="T217" s="361">
        <f t="shared" si="15"/>
        <v>1</v>
      </c>
      <c r="U217" s="360"/>
    </row>
    <row r="218" spans="1:21" s="359" customFormat="1" ht="15.75" customHeight="1" x14ac:dyDescent="0.25">
      <c r="A218" s="365" t="s">
        <v>144</v>
      </c>
      <c r="B218" s="365" t="s">
        <v>875</v>
      </c>
      <c r="C218" s="365" t="s">
        <v>666</v>
      </c>
      <c r="D218" s="365" t="s">
        <v>338</v>
      </c>
      <c r="E218" s="365" t="s">
        <v>184</v>
      </c>
      <c r="F218" s="365" t="s">
        <v>531</v>
      </c>
      <c r="G218" s="365" t="s">
        <v>1927</v>
      </c>
      <c r="H218" s="365" t="s">
        <v>553</v>
      </c>
      <c r="I218" s="365" t="s">
        <v>1979</v>
      </c>
      <c r="J218" s="365" t="s">
        <v>425</v>
      </c>
      <c r="K218" s="366">
        <v>1</v>
      </c>
      <c r="L218" s="365"/>
      <c r="M218" s="360">
        <v>2021</v>
      </c>
      <c r="N218" s="362">
        <f>INDEX('[1]Table 5.1 Fleet population'!$L$4:$L$41,MATCH(G218,'[1]Table 5.1 Fleet population'!$H$4:$H$41,0),1)</f>
        <v>63</v>
      </c>
      <c r="O218" s="364">
        <v>1</v>
      </c>
      <c r="P218" s="363">
        <f t="shared" si="12"/>
        <v>63</v>
      </c>
      <c r="Q218" s="362">
        <v>35</v>
      </c>
      <c r="R218" s="350">
        <f t="shared" si="13"/>
        <v>0.55555555555555558</v>
      </c>
      <c r="S218" s="350">
        <f t="shared" si="14"/>
        <v>0.55555555555555558</v>
      </c>
      <c r="T218" s="361">
        <f t="shared" si="15"/>
        <v>1</v>
      </c>
      <c r="U218" s="360"/>
    </row>
    <row r="219" spans="1:21" s="359" customFormat="1" ht="15.75" customHeight="1" x14ac:dyDescent="0.25">
      <c r="A219" s="365" t="s">
        <v>144</v>
      </c>
      <c r="B219" s="365" t="s">
        <v>875</v>
      </c>
      <c r="C219" s="365" t="s">
        <v>666</v>
      </c>
      <c r="D219" s="365" t="s">
        <v>338</v>
      </c>
      <c r="E219" s="365" t="s">
        <v>184</v>
      </c>
      <c r="F219" s="365" t="s">
        <v>531</v>
      </c>
      <c r="G219" s="365" t="s">
        <v>1939</v>
      </c>
      <c r="H219" s="365" t="s">
        <v>555</v>
      </c>
      <c r="I219" s="365" t="s">
        <v>1979</v>
      </c>
      <c r="J219" s="365" t="s">
        <v>425</v>
      </c>
      <c r="K219" s="366">
        <v>1</v>
      </c>
      <c r="L219" s="365"/>
      <c r="M219" s="360">
        <v>2021</v>
      </c>
      <c r="N219" s="362">
        <f>INDEX('[1]Table 5.1 Fleet population'!$L$4:$L$41,MATCH(G219,'[1]Table 5.1 Fleet population'!$H$4:$H$41,0),1)</f>
        <v>97</v>
      </c>
      <c r="O219" s="364">
        <v>1</v>
      </c>
      <c r="P219" s="363">
        <f t="shared" si="12"/>
        <v>97</v>
      </c>
      <c r="Q219" s="362">
        <v>54</v>
      </c>
      <c r="R219" s="350">
        <f t="shared" si="13"/>
        <v>0.55670103092783507</v>
      </c>
      <c r="S219" s="350">
        <f t="shared" si="14"/>
        <v>0.55670103092783507</v>
      </c>
      <c r="T219" s="361">
        <f t="shared" si="15"/>
        <v>1</v>
      </c>
      <c r="U219" s="360"/>
    </row>
    <row r="220" spans="1:21" s="359" customFormat="1" ht="15.75" customHeight="1" x14ac:dyDescent="0.25">
      <c r="A220" s="365" t="s">
        <v>144</v>
      </c>
      <c r="B220" s="365" t="s">
        <v>875</v>
      </c>
      <c r="C220" s="365" t="s">
        <v>666</v>
      </c>
      <c r="D220" s="365" t="s">
        <v>338</v>
      </c>
      <c r="E220" s="365" t="s">
        <v>184</v>
      </c>
      <c r="F220" s="365" t="s">
        <v>531</v>
      </c>
      <c r="G220" s="365" t="s">
        <v>1939</v>
      </c>
      <c r="H220" s="365" t="s">
        <v>551</v>
      </c>
      <c r="I220" s="365" t="s">
        <v>1979</v>
      </c>
      <c r="J220" s="365" t="s">
        <v>425</v>
      </c>
      <c r="K220" s="366">
        <v>1</v>
      </c>
      <c r="L220" s="365"/>
      <c r="M220" s="360">
        <v>2021</v>
      </c>
      <c r="N220" s="362">
        <f>INDEX('[1]Table 5.1 Fleet population'!$L$4:$L$41,MATCH(G220,'[1]Table 5.1 Fleet population'!$H$4:$H$41,0),1)</f>
        <v>97</v>
      </c>
      <c r="O220" s="364">
        <v>1</v>
      </c>
      <c r="P220" s="363">
        <f t="shared" si="12"/>
        <v>97</v>
      </c>
      <c r="Q220" s="362">
        <v>55</v>
      </c>
      <c r="R220" s="350">
        <f t="shared" si="13"/>
        <v>0.5670103092783505</v>
      </c>
      <c r="S220" s="350">
        <f t="shared" si="14"/>
        <v>0.5670103092783505</v>
      </c>
      <c r="T220" s="361">
        <f t="shared" si="15"/>
        <v>1</v>
      </c>
      <c r="U220" s="360"/>
    </row>
    <row r="221" spans="1:21" s="359" customFormat="1" ht="15.75" customHeight="1" x14ac:dyDescent="0.25">
      <c r="A221" s="365" t="s">
        <v>144</v>
      </c>
      <c r="B221" s="365" t="s">
        <v>875</v>
      </c>
      <c r="C221" s="365" t="s">
        <v>666</v>
      </c>
      <c r="D221" s="365" t="s">
        <v>338</v>
      </c>
      <c r="E221" s="365" t="s">
        <v>184</v>
      </c>
      <c r="F221" s="365" t="s">
        <v>531</v>
      </c>
      <c r="G221" s="365" t="s">
        <v>1964</v>
      </c>
      <c r="H221" s="365" t="s">
        <v>1987</v>
      </c>
      <c r="I221" s="365" t="s">
        <v>1979</v>
      </c>
      <c r="J221" s="365" t="s">
        <v>425</v>
      </c>
      <c r="K221" s="366">
        <v>1</v>
      </c>
      <c r="L221" s="365" t="s">
        <v>1980</v>
      </c>
      <c r="M221" s="360">
        <v>2021</v>
      </c>
      <c r="N221" s="362">
        <f>INDEX('[1]Table 5.1 Fleet population'!$L$4:$L$41,MATCH(G221,'[1]Table 5.1 Fleet population'!$H$4:$H$41,0),1)</f>
        <v>37</v>
      </c>
      <c r="O221" s="364">
        <v>1</v>
      </c>
      <c r="P221" s="363">
        <f t="shared" si="12"/>
        <v>37</v>
      </c>
      <c r="Q221" s="362">
        <v>21</v>
      </c>
      <c r="R221" s="350">
        <f t="shared" si="13"/>
        <v>0.56756756756756754</v>
      </c>
      <c r="S221" s="350">
        <f t="shared" si="14"/>
        <v>0.56756756756756754</v>
      </c>
      <c r="T221" s="361">
        <f t="shared" si="15"/>
        <v>1</v>
      </c>
      <c r="U221" s="360"/>
    </row>
    <row r="222" spans="1:21" s="359" customFormat="1" ht="15.75" customHeight="1" x14ac:dyDescent="0.25">
      <c r="A222" s="365" t="s">
        <v>144</v>
      </c>
      <c r="B222" s="365" t="s">
        <v>875</v>
      </c>
      <c r="C222" s="365" t="s">
        <v>666</v>
      </c>
      <c r="D222" s="365" t="s">
        <v>338</v>
      </c>
      <c r="E222" s="365" t="s">
        <v>184</v>
      </c>
      <c r="F222" s="365" t="s">
        <v>531</v>
      </c>
      <c r="G222" s="365" t="s">
        <v>1938</v>
      </c>
      <c r="H222" s="365" t="s">
        <v>537</v>
      </c>
      <c r="I222" s="365" t="s">
        <v>1979</v>
      </c>
      <c r="J222" s="365" t="s">
        <v>425</v>
      </c>
      <c r="K222" s="366">
        <v>1</v>
      </c>
      <c r="L222" s="365"/>
      <c r="M222" s="360">
        <v>2021</v>
      </c>
      <c r="N222" s="362">
        <f>INDEX('[1]Table 5.1 Fleet population'!$L$4:$L$41,MATCH(G222,'[1]Table 5.1 Fleet population'!$H$4:$H$41,0),1)</f>
        <v>125</v>
      </c>
      <c r="O222" s="364">
        <v>1</v>
      </c>
      <c r="P222" s="363">
        <f t="shared" si="12"/>
        <v>125</v>
      </c>
      <c r="Q222" s="362">
        <v>71</v>
      </c>
      <c r="R222" s="350">
        <f t="shared" si="13"/>
        <v>0.56799999999999995</v>
      </c>
      <c r="S222" s="350">
        <f t="shared" si="14"/>
        <v>0.56799999999999995</v>
      </c>
      <c r="T222" s="361">
        <f t="shared" si="15"/>
        <v>1</v>
      </c>
      <c r="U222" s="360"/>
    </row>
    <row r="223" spans="1:21" s="359" customFormat="1" ht="15.75" customHeight="1" x14ac:dyDescent="0.25">
      <c r="A223" s="365" t="s">
        <v>144</v>
      </c>
      <c r="B223" s="365" t="s">
        <v>875</v>
      </c>
      <c r="C223" s="365" t="s">
        <v>666</v>
      </c>
      <c r="D223" s="365" t="s">
        <v>338</v>
      </c>
      <c r="E223" s="365" t="s">
        <v>184</v>
      </c>
      <c r="F223" s="365" t="s">
        <v>531</v>
      </c>
      <c r="G223" s="365" t="s">
        <v>1938</v>
      </c>
      <c r="H223" s="365" t="s">
        <v>539</v>
      </c>
      <c r="I223" s="365" t="s">
        <v>1979</v>
      </c>
      <c r="J223" s="365" t="s">
        <v>425</v>
      </c>
      <c r="K223" s="366">
        <v>1</v>
      </c>
      <c r="L223" s="365"/>
      <c r="M223" s="360">
        <v>2021</v>
      </c>
      <c r="N223" s="362">
        <f>INDEX('[1]Table 5.1 Fleet population'!$L$4:$L$41,MATCH(G223,'[1]Table 5.1 Fleet population'!$H$4:$H$41,0),1)</f>
        <v>125</v>
      </c>
      <c r="O223" s="364">
        <v>1</v>
      </c>
      <c r="P223" s="363">
        <f t="shared" si="12"/>
        <v>125</v>
      </c>
      <c r="Q223" s="362">
        <v>71</v>
      </c>
      <c r="R223" s="350">
        <f t="shared" si="13"/>
        <v>0.56799999999999995</v>
      </c>
      <c r="S223" s="350">
        <f t="shared" si="14"/>
        <v>0.56799999999999995</v>
      </c>
      <c r="T223" s="361">
        <f t="shared" si="15"/>
        <v>1</v>
      </c>
      <c r="U223" s="360" t="s">
        <v>1996</v>
      </c>
    </row>
    <row r="224" spans="1:21" s="359" customFormat="1" ht="15.75" customHeight="1" x14ac:dyDescent="0.25">
      <c r="A224" s="365" t="s">
        <v>144</v>
      </c>
      <c r="B224" s="365" t="s">
        <v>875</v>
      </c>
      <c r="C224" s="365" t="s">
        <v>666</v>
      </c>
      <c r="D224" s="365" t="s">
        <v>338</v>
      </c>
      <c r="E224" s="365" t="s">
        <v>184</v>
      </c>
      <c r="F224" s="365" t="s">
        <v>531</v>
      </c>
      <c r="G224" s="365" t="s">
        <v>1938</v>
      </c>
      <c r="H224" s="365" t="s">
        <v>545</v>
      </c>
      <c r="I224" s="365" t="s">
        <v>1979</v>
      </c>
      <c r="J224" s="365" t="s">
        <v>425</v>
      </c>
      <c r="K224" s="366">
        <v>1</v>
      </c>
      <c r="L224" s="365"/>
      <c r="M224" s="360">
        <v>2021</v>
      </c>
      <c r="N224" s="362">
        <f>INDEX('[1]Table 5.1 Fleet population'!$L$4:$L$41,MATCH(G224,'[1]Table 5.1 Fleet population'!$H$4:$H$41,0),1)</f>
        <v>125</v>
      </c>
      <c r="O224" s="364">
        <v>1</v>
      </c>
      <c r="P224" s="363">
        <f t="shared" si="12"/>
        <v>125</v>
      </c>
      <c r="Q224" s="362">
        <v>71</v>
      </c>
      <c r="R224" s="350">
        <f t="shared" si="13"/>
        <v>0.56799999999999995</v>
      </c>
      <c r="S224" s="350">
        <f t="shared" si="14"/>
        <v>0.56799999999999995</v>
      </c>
      <c r="T224" s="361">
        <f t="shared" si="15"/>
        <v>1</v>
      </c>
      <c r="U224" s="360" t="s">
        <v>1995</v>
      </c>
    </row>
    <row r="225" spans="1:21" s="359" customFormat="1" ht="15.75" customHeight="1" x14ac:dyDescent="0.25">
      <c r="A225" s="365" t="s">
        <v>144</v>
      </c>
      <c r="B225" s="365" t="s">
        <v>875</v>
      </c>
      <c r="C225" s="365" t="s">
        <v>666</v>
      </c>
      <c r="D225" s="365" t="s">
        <v>338</v>
      </c>
      <c r="E225" s="365" t="s">
        <v>184</v>
      </c>
      <c r="F225" s="365" t="s">
        <v>531</v>
      </c>
      <c r="G225" s="365" t="s">
        <v>1938</v>
      </c>
      <c r="H225" s="365" t="s">
        <v>546</v>
      </c>
      <c r="I225" s="365" t="s">
        <v>1979</v>
      </c>
      <c r="J225" s="365" t="s">
        <v>425</v>
      </c>
      <c r="K225" s="366">
        <v>1</v>
      </c>
      <c r="L225" s="365"/>
      <c r="M225" s="360">
        <v>2021</v>
      </c>
      <c r="N225" s="362">
        <f>INDEX('[1]Table 5.1 Fleet population'!$L$4:$L$41,MATCH(G225,'[1]Table 5.1 Fleet population'!$H$4:$H$41,0),1)</f>
        <v>125</v>
      </c>
      <c r="O225" s="364">
        <v>1</v>
      </c>
      <c r="P225" s="363">
        <f t="shared" si="12"/>
        <v>125</v>
      </c>
      <c r="Q225" s="362">
        <v>71</v>
      </c>
      <c r="R225" s="350">
        <f t="shared" si="13"/>
        <v>0.56799999999999995</v>
      </c>
      <c r="S225" s="350">
        <f t="shared" si="14"/>
        <v>0.56799999999999995</v>
      </c>
      <c r="T225" s="361">
        <f t="shared" si="15"/>
        <v>1</v>
      </c>
      <c r="U225" s="360"/>
    </row>
    <row r="226" spans="1:21" s="359" customFormat="1" ht="15.75" customHeight="1" x14ac:dyDescent="0.25">
      <c r="A226" s="365" t="s">
        <v>144</v>
      </c>
      <c r="B226" s="365" t="s">
        <v>875</v>
      </c>
      <c r="C226" s="365" t="s">
        <v>666</v>
      </c>
      <c r="D226" s="365" t="s">
        <v>338</v>
      </c>
      <c r="E226" s="365" t="s">
        <v>184</v>
      </c>
      <c r="F226" s="365" t="s">
        <v>531</v>
      </c>
      <c r="G226" s="365" t="s">
        <v>1938</v>
      </c>
      <c r="H226" s="365" t="s">
        <v>550</v>
      </c>
      <c r="I226" s="365" t="s">
        <v>1979</v>
      </c>
      <c r="J226" s="365" t="s">
        <v>425</v>
      </c>
      <c r="K226" s="366">
        <v>1</v>
      </c>
      <c r="L226" s="365"/>
      <c r="M226" s="360">
        <v>2021</v>
      </c>
      <c r="N226" s="362">
        <f>INDEX('[1]Table 5.1 Fleet population'!$L$4:$L$41,MATCH(G226,'[1]Table 5.1 Fleet population'!$H$4:$H$41,0),1)</f>
        <v>125</v>
      </c>
      <c r="O226" s="364">
        <v>1</v>
      </c>
      <c r="P226" s="363">
        <f t="shared" si="12"/>
        <v>125</v>
      </c>
      <c r="Q226" s="362">
        <v>71</v>
      </c>
      <c r="R226" s="350">
        <f t="shared" si="13"/>
        <v>0.56799999999999995</v>
      </c>
      <c r="S226" s="350">
        <f t="shared" si="14"/>
        <v>0.56799999999999995</v>
      </c>
      <c r="T226" s="361">
        <f t="shared" si="15"/>
        <v>1</v>
      </c>
      <c r="U226" s="360"/>
    </row>
    <row r="227" spans="1:21" s="359" customFormat="1" ht="15.75" customHeight="1" x14ac:dyDescent="0.25">
      <c r="A227" s="365" t="s">
        <v>144</v>
      </c>
      <c r="B227" s="365" t="s">
        <v>875</v>
      </c>
      <c r="C227" s="365" t="s">
        <v>666</v>
      </c>
      <c r="D227" s="365" t="s">
        <v>338</v>
      </c>
      <c r="E227" s="365" t="s">
        <v>184</v>
      </c>
      <c r="F227" s="365" t="s">
        <v>531</v>
      </c>
      <c r="G227" s="365" t="s">
        <v>1949</v>
      </c>
      <c r="H227" s="365" t="s">
        <v>530</v>
      </c>
      <c r="I227" s="365" t="s">
        <v>1979</v>
      </c>
      <c r="J227" s="365" t="s">
        <v>425</v>
      </c>
      <c r="K227" s="366">
        <v>1</v>
      </c>
      <c r="L227" s="365" t="s">
        <v>1980</v>
      </c>
      <c r="M227" s="360">
        <v>2021</v>
      </c>
      <c r="N227" s="362">
        <f>INDEX('[1]Table 5.1 Fleet population'!$L$4:$L$41,MATCH(G227,'[1]Table 5.1 Fleet population'!$H$4:$H$41,0),1)</f>
        <v>7</v>
      </c>
      <c r="O227" s="364">
        <v>1</v>
      </c>
      <c r="P227" s="363">
        <f t="shared" si="12"/>
        <v>7</v>
      </c>
      <c r="Q227" s="362">
        <v>4</v>
      </c>
      <c r="R227" s="350">
        <f t="shared" si="13"/>
        <v>0.5714285714285714</v>
      </c>
      <c r="S227" s="350">
        <f t="shared" si="14"/>
        <v>0.5714285714285714</v>
      </c>
      <c r="T227" s="361">
        <f t="shared" si="15"/>
        <v>1</v>
      </c>
      <c r="U227" s="360"/>
    </row>
    <row r="228" spans="1:21" s="359" customFormat="1" ht="15.75" customHeight="1" x14ac:dyDescent="0.25">
      <c r="A228" s="365" t="s">
        <v>144</v>
      </c>
      <c r="B228" s="365" t="s">
        <v>875</v>
      </c>
      <c r="C228" s="365" t="s">
        <v>666</v>
      </c>
      <c r="D228" s="365" t="s">
        <v>338</v>
      </c>
      <c r="E228" s="365" t="s">
        <v>184</v>
      </c>
      <c r="F228" s="365" t="s">
        <v>531</v>
      </c>
      <c r="G228" s="365" t="s">
        <v>1959</v>
      </c>
      <c r="H228" s="365" t="s">
        <v>530</v>
      </c>
      <c r="I228" s="365" t="s">
        <v>1979</v>
      </c>
      <c r="J228" s="365" t="s">
        <v>425</v>
      </c>
      <c r="K228" s="366">
        <v>1</v>
      </c>
      <c r="L228" s="365" t="s">
        <v>1980</v>
      </c>
      <c r="M228" s="360">
        <v>2021</v>
      </c>
      <c r="N228" s="362">
        <f>INDEX('[1]Table 5.1 Fleet population'!$L$4:$L$41,MATCH(G228,'[1]Table 5.1 Fleet population'!$H$4:$H$41,0),1)</f>
        <v>7</v>
      </c>
      <c r="O228" s="364">
        <v>1</v>
      </c>
      <c r="P228" s="363">
        <f t="shared" si="12"/>
        <v>7</v>
      </c>
      <c r="Q228" s="362">
        <v>4</v>
      </c>
      <c r="R228" s="350">
        <f t="shared" si="13"/>
        <v>0.5714285714285714</v>
      </c>
      <c r="S228" s="350">
        <f t="shared" si="14"/>
        <v>0.5714285714285714</v>
      </c>
      <c r="T228" s="361">
        <f t="shared" si="15"/>
        <v>1</v>
      </c>
      <c r="U228" s="360"/>
    </row>
    <row r="229" spans="1:21" s="359" customFormat="1" ht="15.75" customHeight="1" x14ac:dyDescent="0.25">
      <c r="A229" s="365" t="s">
        <v>144</v>
      </c>
      <c r="B229" s="365" t="s">
        <v>875</v>
      </c>
      <c r="C229" s="365" t="s">
        <v>666</v>
      </c>
      <c r="D229" s="365" t="s">
        <v>338</v>
      </c>
      <c r="E229" s="365" t="s">
        <v>184</v>
      </c>
      <c r="F229" s="365" t="s">
        <v>531</v>
      </c>
      <c r="G229" s="365" t="s">
        <v>1949</v>
      </c>
      <c r="H229" s="365" t="s">
        <v>534</v>
      </c>
      <c r="I229" s="365" t="s">
        <v>1982</v>
      </c>
      <c r="J229" s="365" t="s">
        <v>425</v>
      </c>
      <c r="K229" s="366">
        <v>1</v>
      </c>
      <c r="L229" s="365" t="s">
        <v>1980</v>
      </c>
      <c r="M229" s="360">
        <v>2021</v>
      </c>
      <c r="N229" s="362">
        <f>INDEX('[1]Table 5.1 Fleet population'!$L$4:$L$41,MATCH(G229,'[1]Table 5.1 Fleet population'!$H$4:$H$41,0),1)</f>
        <v>7</v>
      </c>
      <c r="O229" s="364">
        <v>1</v>
      </c>
      <c r="P229" s="363">
        <f t="shared" si="12"/>
        <v>7</v>
      </c>
      <c r="Q229" s="362">
        <v>4</v>
      </c>
      <c r="R229" s="350">
        <f t="shared" si="13"/>
        <v>0.5714285714285714</v>
      </c>
      <c r="S229" s="350">
        <f t="shared" si="14"/>
        <v>0.5714285714285714</v>
      </c>
      <c r="T229" s="361">
        <f t="shared" si="15"/>
        <v>1</v>
      </c>
      <c r="U229" s="360"/>
    </row>
    <row r="230" spans="1:21" s="359" customFormat="1" ht="15.75" customHeight="1" x14ac:dyDescent="0.25">
      <c r="A230" s="365" t="s">
        <v>144</v>
      </c>
      <c r="B230" s="365" t="s">
        <v>875</v>
      </c>
      <c r="C230" s="365" t="s">
        <v>666</v>
      </c>
      <c r="D230" s="365" t="s">
        <v>338</v>
      </c>
      <c r="E230" s="365" t="s">
        <v>184</v>
      </c>
      <c r="F230" s="365" t="s">
        <v>531</v>
      </c>
      <c r="G230" s="365" t="s">
        <v>1949</v>
      </c>
      <c r="H230" s="365" t="s">
        <v>536</v>
      </c>
      <c r="I230" s="365" t="s">
        <v>1979</v>
      </c>
      <c r="J230" s="365" t="s">
        <v>425</v>
      </c>
      <c r="K230" s="366">
        <v>1</v>
      </c>
      <c r="L230" s="365" t="s">
        <v>1980</v>
      </c>
      <c r="M230" s="360">
        <v>2021</v>
      </c>
      <c r="N230" s="362">
        <f>INDEX('[1]Table 5.1 Fleet population'!$L$4:$L$41,MATCH(G230,'[1]Table 5.1 Fleet population'!$H$4:$H$41,0),1)</f>
        <v>7</v>
      </c>
      <c r="O230" s="364">
        <v>1</v>
      </c>
      <c r="P230" s="363">
        <f t="shared" si="12"/>
        <v>7</v>
      </c>
      <c r="Q230" s="362">
        <v>4</v>
      </c>
      <c r="R230" s="350">
        <f t="shared" si="13"/>
        <v>0.5714285714285714</v>
      </c>
      <c r="S230" s="350">
        <f t="shared" si="14"/>
        <v>0.5714285714285714</v>
      </c>
      <c r="T230" s="361">
        <f t="shared" si="15"/>
        <v>1</v>
      </c>
      <c r="U230" s="360"/>
    </row>
    <row r="231" spans="1:21" s="359" customFormat="1" ht="15.75" customHeight="1" x14ac:dyDescent="0.25">
      <c r="A231" s="365" t="s">
        <v>144</v>
      </c>
      <c r="B231" s="365" t="s">
        <v>875</v>
      </c>
      <c r="C231" s="365" t="s">
        <v>666</v>
      </c>
      <c r="D231" s="365" t="s">
        <v>338</v>
      </c>
      <c r="E231" s="365" t="s">
        <v>184</v>
      </c>
      <c r="F231" s="365" t="s">
        <v>531</v>
      </c>
      <c r="G231" s="365" t="s">
        <v>1959</v>
      </c>
      <c r="H231" s="365" t="s">
        <v>540</v>
      </c>
      <c r="I231" s="365" t="s">
        <v>1979</v>
      </c>
      <c r="J231" s="365" t="s">
        <v>425</v>
      </c>
      <c r="K231" s="366">
        <v>1</v>
      </c>
      <c r="L231" s="365" t="s">
        <v>1980</v>
      </c>
      <c r="M231" s="360">
        <v>2021</v>
      </c>
      <c r="N231" s="362">
        <f>INDEX('[1]Table 5.1 Fleet population'!$L$4:$L$41,MATCH(G231,'[1]Table 5.1 Fleet population'!$H$4:$H$41,0),1)</f>
        <v>7</v>
      </c>
      <c r="O231" s="364">
        <v>1</v>
      </c>
      <c r="P231" s="363">
        <f t="shared" si="12"/>
        <v>7</v>
      </c>
      <c r="Q231" s="362">
        <v>4</v>
      </c>
      <c r="R231" s="350">
        <f t="shared" si="13"/>
        <v>0.5714285714285714</v>
      </c>
      <c r="S231" s="350">
        <f t="shared" si="14"/>
        <v>0.5714285714285714</v>
      </c>
      <c r="T231" s="361">
        <f t="shared" si="15"/>
        <v>1</v>
      </c>
      <c r="U231" s="360"/>
    </row>
    <row r="232" spans="1:21" s="359" customFormat="1" ht="15.75" customHeight="1" x14ac:dyDescent="0.25">
      <c r="A232" s="365" t="s">
        <v>144</v>
      </c>
      <c r="B232" s="365" t="s">
        <v>875</v>
      </c>
      <c r="C232" s="365" t="s">
        <v>666</v>
      </c>
      <c r="D232" s="365" t="s">
        <v>338</v>
      </c>
      <c r="E232" s="365" t="s">
        <v>184</v>
      </c>
      <c r="F232" s="365" t="s">
        <v>531</v>
      </c>
      <c r="G232" s="365" t="s">
        <v>1947</v>
      </c>
      <c r="H232" s="365" t="s">
        <v>1987</v>
      </c>
      <c r="I232" s="365" t="s">
        <v>1979</v>
      </c>
      <c r="J232" s="365" t="s">
        <v>425</v>
      </c>
      <c r="K232" s="366">
        <v>1</v>
      </c>
      <c r="L232" s="365" t="s">
        <v>1980</v>
      </c>
      <c r="M232" s="360">
        <v>2021</v>
      </c>
      <c r="N232" s="362">
        <f>INDEX('[1]Table 5.1 Fleet population'!$L$4:$L$41,MATCH(G232,'[1]Table 5.1 Fleet population'!$H$4:$H$41,0),1)</f>
        <v>7</v>
      </c>
      <c r="O232" s="364">
        <v>1</v>
      </c>
      <c r="P232" s="363">
        <f t="shared" si="12"/>
        <v>7</v>
      </c>
      <c r="Q232" s="362">
        <v>4</v>
      </c>
      <c r="R232" s="350">
        <f t="shared" si="13"/>
        <v>0.5714285714285714</v>
      </c>
      <c r="S232" s="350">
        <f t="shared" si="14"/>
        <v>0.5714285714285714</v>
      </c>
      <c r="T232" s="361">
        <f t="shared" si="15"/>
        <v>1</v>
      </c>
      <c r="U232" s="360"/>
    </row>
    <row r="233" spans="1:21" s="359" customFormat="1" ht="15.75" customHeight="1" x14ac:dyDescent="0.25">
      <c r="A233" s="365" t="s">
        <v>144</v>
      </c>
      <c r="B233" s="365" t="s">
        <v>875</v>
      </c>
      <c r="C233" s="365" t="s">
        <v>666</v>
      </c>
      <c r="D233" s="365" t="s">
        <v>338</v>
      </c>
      <c r="E233" s="365" t="s">
        <v>184</v>
      </c>
      <c r="F233" s="365" t="s">
        <v>531</v>
      </c>
      <c r="G233" s="365" t="s">
        <v>1949</v>
      </c>
      <c r="H233" s="365" t="s">
        <v>1987</v>
      </c>
      <c r="I233" s="365" t="s">
        <v>1979</v>
      </c>
      <c r="J233" s="365" t="s">
        <v>425</v>
      </c>
      <c r="K233" s="366">
        <v>1</v>
      </c>
      <c r="L233" s="365" t="s">
        <v>1980</v>
      </c>
      <c r="M233" s="360">
        <v>2021</v>
      </c>
      <c r="N233" s="362">
        <f>INDEX('[1]Table 5.1 Fleet population'!$L$4:$L$41,MATCH(G233,'[1]Table 5.1 Fleet population'!$H$4:$H$41,0),1)</f>
        <v>7</v>
      </c>
      <c r="O233" s="364">
        <v>1</v>
      </c>
      <c r="P233" s="363">
        <f t="shared" si="12"/>
        <v>7</v>
      </c>
      <c r="Q233" s="362">
        <v>4</v>
      </c>
      <c r="R233" s="350">
        <f t="shared" si="13"/>
        <v>0.5714285714285714</v>
      </c>
      <c r="S233" s="350">
        <f t="shared" si="14"/>
        <v>0.5714285714285714</v>
      </c>
      <c r="T233" s="361">
        <f t="shared" si="15"/>
        <v>1</v>
      </c>
      <c r="U233" s="360"/>
    </row>
    <row r="234" spans="1:21" s="359" customFormat="1" ht="15.75" customHeight="1" x14ac:dyDescent="0.25">
      <c r="A234" s="365" t="s">
        <v>144</v>
      </c>
      <c r="B234" s="365" t="s">
        <v>875</v>
      </c>
      <c r="C234" s="365" t="s">
        <v>666</v>
      </c>
      <c r="D234" s="365" t="s">
        <v>338</v>
      </c>
      <c r="E234" s="365" t="s">
        <v>184</v>
      </c>
      <c r="F234" s="365" t="s">
        <v>531</v>
      </c>
      <c r="G234" s="365" t="s">
        <v>1949</v>
      </c>
      <c r="H234" s="365" t="s">
        <v>1989</v>
      </c>
      <c r="I234" s="365" t="s">
        <v>1979</v>
      </c>
      <c r="J234" s="365" t="s">
        <v>425</v>
      </c>
      <c r="K234" s="366">
        <v>1</v>
      </c>
      <c r="L234" s="365" t="s">
        <v>1980</v>
      </c>
      <c r="M234" s="360">
        <v>2021</v>
      </c>
      <c r="N234" s="362">
        <f>INDEX('[1]Table 5.1 Fleet population'!$L$4:$L$41,MATCH(G234,'[1]Table 5.1 Fleet population'!$H$4:$H$41,0),1)</f>
        <v>7</v>
      </c>
      <c r="O234" s="364">
        <v>1</v>
      </c>
      <c r="P234" s="363">
        <f t="shared" si="12"/>
        <v>7</v>
      </c>
      <c r="Q234" s="362">
        <v>4</v>
      </c>
      <c r="R234" s="350">
        <f t="shared" si="13"/>
        <v>0.5714285714285714</v>
      </c>
      <c r="S234" s="350">
        <f t="shared" si="14"/>
        <v>0.5714285714285714</v>
      </c>
      <c r="T234" s="361">
        <f t="shared" si="15"/>
        <v>1</v>
      </c>
      <c r="U234" s="360"/>
    </row>
    <row r="235" spans="1:21" s="359" customFormat="1" ht="15.75" customHeight="1" x14ac:dyDescent="0.25">
      <c r="A235" s="365" t="s">
        <v>144</v>
      </c>
      <c r="B235" s="365" t="s">
        <v>875</v>
      </c>
      <c r="C235" s="365" t="s">
        <v>666</v>
      </c>
      <c r="D235" s="365" t="s">
        <v>338</v>
      </c>
      <c r="E235" s="365" t="s">
        <v>184</v>
      </c>
      <c r="F235" s="365" t="s">
        <v>531</v>
      </c>
      <c r="G235" s="365" t="s">
        <v>1949</v>
      </c>
      <c r="H235" s="365" t="s">
        <v>551</v>
      </c>
      <c r="I235" s="365" t="s">
        <v>1979</v>
      </c>
      <c r="J235" s="365" t="s">
        <v>425</v>
      </c>
      <c r="K235" s="366">
        <v>1</v>
      </c>
      <c r="L235" s="365" t="s">
        <v>1980</v>
      </c>
      <c r="M235" s="360">
        <v>2021</v>
      </c>
      <c r="N235" s="362">
        <f>INDEX('[1]Table 5.1 Fleet population'!$L$4:$L$41,MATCH(G235,'[1]Table 5.1 Fleet population'!$H$4:$H$41,0),1)</f>
        <v>7</v>
      </c>
      <c r="O235" s="364">
        <v>1</v>
      </c>
      <c r="P235" s="363">
        <f t="shared" si="12"/>
        <v>7</v>
      </c>
      <c r="Q235" s="362">
        <v>4</v>
      </c>
      <c r="R235" s="350">
        <f t="shared" si="13"/>
        <v>0.5714285714285714</v>
      </c>
      <c r="S235" s="350">
        <f t="shared" si="14"/>
        <v>0.5714285714285714</v>
      </c>
      <c r="T235" s="361">
        <f t="shared" si="15"/>
        <v>1</v>
      </c>
      <c r="U235" s="360"/>
    </row>
    <row r="236" spans="1:21" s="359" customFormat="1" ht="15.75" customHeight="1" x14ac:dyDescent="0.25">
      <c r="A236" s="365" t="s">
        <v>144</v>
      </c>
      <c r="B236" s="365" t="s">
        <v>875</v>
      </c>
      <c r="C236" s="365" t="s">
        <v>666</v>
      </c>
      <c r="D236" s="365" t="s">
        <v>338</v>
      </c>
      <c r="E236" s="365" t="s">
        <v>184</v>
      </c>
      <c r="F236" s="365" t="s">
        <v>531</v>
      </c>
      <c r="G236" s="365" t="s">
        <v>1959</v>
      </c>
      <c r="H236" s="365" t="s">
        <v>551</v>
      </c>
      <c r="I236" s="365" t="s">
        <v>1979</v>
      </c>
      <c r="J236" s="365" t="s">
        <v>425</v>
      </c>
      <c r="K236" s="366">
        <v>1</v>
      </c>
      <c r="L236" s="365" t="s">
        <v>1980</v>
      </c>
      <c r="M236" s="360">
        <v>2021</v>
      </c>
      <c r="N236" s="362">
        <f>INDEX('[1]Table 5.1 Fleet population'!$L$4:$L$41,MATCH(G236,'[1]Table 5.1 Fleet population'!$H$4:$H$41,0),1)</f>
        <v>7</v>
      </c>
      <c r="O236" s="364">
        <v>1</v>
      </c>
      <c r="P236" s="363">
        <f t="shared" si="12"/>
        <v>7</v>
      </c>
      <c r="Q236" s="362">
        <v>4</v>
      </c>
      <c r="R236" s="350">
        <f t="shared" si="13"/>
        <v>0.5714285714285714</v>
      </c>
      <c r="S236" s="350">
        <f t="shared" si="14"/>
        <v>0.5714285714285714</v>
      </c>
      <c r="T236" s="361">
        <f t="shared" si="15"/>
        <v>1</v>
      </c>
      <c r="U236" s="360"/>
    </row>
    <row r="237" spans="1:21" s="359" customFormat="1" ht="15.75" customHeight="1" x14ac:dyDescent="0.25">
      <c r="A237" s="365" t="s">
        <v>144</v>
      </c>
      <c r="B237" s="365" t="s">
        <v>875</v>
      </c>
      <c r="C237" s="365" t="s">
        <v>666</v>
      </c>
      <c r="D237" s="365" t="s">
        <v>338</v>
      </c>
      <c r="E237" s="365" t="s">
        <v>184</v>
      </c>
      <c r="F237" s="365" t="s">
        <v>531</v>
      </c>
      <c r="G237" s="365" t="s">
        <v>1959</v>
      </c>
      <c r="H237" s="365" t="s">
        <v>552</v>
      </c>
      <c r="I237" s="365" t="s">
        <v>1979</v>
      </c>
      <c r="J237" s="365" t="s">
        <v>425</v>
      </c>
      <c r="K237" s="366">
        <v>1</v>
      </c>
      <c r="L237" s="365" t="s">
        <v>1980</v>
      </c>
      <c r="M237" s="360">
        <v>2021</v>
      </c>
      <c r="N237" s="362">
        <f>INDEX('[1]Table 5.1 Fleet population'!$L$4:$L$41,MATCH(G237,'[1]Table 5.1 Fleet population'!$H$4:$H$41,0),1)</f>
        <v>7</v>
      </c>
      <c r="O237" s="364">
        <v>1</v>
      </c>
      <c r="P237" s="363">
        <f t="shared" si="12"/>
        <v>7</v>
      </c>
      <c r="Q237" s="362">
        <v>4</v>
      </c>
      <c r="R237" s="350">
        <f t="shared" si="13"/>
        <v>0.5714285714285714</v>
      </c>
      <c r="S237" s="350">
        <f t="shared" si="14"/>
        <v>0.5714285714285714</v>
      </c>
      <c r="T237" s="361">
        <f t="shared" si="15"/>
        <v>1</v>
      </c>
      <c r="U237" s="360" t="s">
        <v>1992</v>
      </c>
    </row>
    <row r="238" spans="1:21" s="359" customFormat="1" ht="15.75" customHeight="1" x14ac:dyDescent="0.25">
      <c r="A238" s="365" t="s">
        <v>144</v>
      </c>
      <c r="B238" s="365" t="s">
        <v>875</v>
      </c>
      <c r="C238" s="365" t="s">
        <v>666</v>
      </c>
      <c r="D238" s="365" t="s">
        <v>338</v>
      </c>
      <c r="E238" s="365" t="s">
        <v>184</v>
      </c>
      <c r="F238" s="365" t="s">
        <v>531</v>
      </c>
      <c r="G238" s="365" t="s">
        <v>1949</v>
      </c>
      <c r="H238" s="365" t="s">
        <v>553</v>
      </c>
      <c r="I238" s="365" t="s">
        <v>1979</v>
      </c>
      <c r="J238" s="365" t="s">
        <v>425</v>
      </c>
      <c r="K238" s="366">
        <v>1</v>
      </c>
      <c r="L238" s="365" t="s">
        <v>1980</v>
      </c>
      <c r="M238" s="360">
        <v>2021</v>
      </c>
      <c r="N238" s="362">
        <f>INDEX('[1]Table 5.1 Fleet population'!$L$4:$L$41,MATCH(G238,'[1]Table 5.1 Fleet population'!$H$4:$H$41,0),1)</f>
        <v>7</v>
      </c>
      <c r="O238" s="364">
        <v>1</v>
      </c>
      <c r="P238" s="363">
        <f t="shared" si="12"/>
        <v>7</v>
      </c>
      <c r="Q238" s="362">
        <v>4</v>
      </c>
      <c r="R238" s="350">
        <f t="shared" si="13"/>
        <v>0.5714285714285714</v>
      </c>
      <c r="S238" s="350">
        <f t="shared" si="14"/>
        <v>0.5714285714285714</v>
      </c>
      <c r="T238" s="361">
        <f t="shared" si="15"/>
        <v>1</v>
      </c>
      <c r="U238" s="360"/>
    </row>
    <row r="239" spans="1:21" s="359" customFormat="1" ht="15.75" customHeight="1" x14ac:dyDescent="0.25">
      <c r="A239" s="365" t="s">
        <v>144</v>
      </c>
      <c r="B239" s="365" t="s">
        <v>875</v>
      </c>
      <c r="C239" s="365" t="s">
        <v>666</v>
      </c>
      <c r="D239" s="365" t="s">
        <v>338</v>
      </c>
      <c r="E239" s="365" t="s">
        <v>184</v>
      </c>
      <c r="F239" s="365" t="s">
        <v>531</v>
      </c>
      <c r="G239" s="365" t="s">
        <v>1959</v>
      </c>
      <c r="H239" s="365" t="s">
        <v>553</v>
      </c>
      <c r="I239" s="365" t="s">
        <v>1979</v>
      </c>
      <c r="J239" s="365" t="s">
        <v>425</v>
      </c>
      <c r="K239" s="366">
        <v>1</v>
      </c>
      <c r="L239" s="365" t="s">
        <v>1980</v>
      </c>
      <c r="M239" s="360">
        <v>2021</v>
      </c>
      <c r="N239" s="362">
        <f>INDEX('[1]Table 5.1 Fleet population'!$L$4:$L$41,MATCH(G239,'[1]Table 5.1 Fleet population'!$H$4:$H$41,0),1)</f>
        <v>7</v>
      </c>
      <c r="O239" s="364">
        <v>1</v>
      </c>
      <c r="P239" s="363">
        <f t="shared" si="12"/>
        <v>7</v>
      </c>
      <c r="Q239" s="362">
        <v>4</v>
      </c>
      <c r="R239" s="350">
        <f t="shared" si="13"/>
        <v>0.5714285714285714</v>
      </c>
      <c r="S239" s="350">
        <f t="shared" si="14"/>
        <v>0.5714285714285714</v>
      </c>
      <c r="T239" s="361">
        <f t="shared" si="15"/>
        <v>1</v>
      </c>
      <c r="U239" s="360"/>
    </row>
    <row r="240" spans="1:21" s="359" customFormat="1" ht="15.75" customHeight="1" x14ac:dyDescent="0.25">
      <c r="A240" s="365" t="s">
        <v>144</v>
      </c>
      <c r="B240" s="365" t="s">
        <v>875</v>
      </c>
      <c r="C240" s="365" t="s">
        <v>666</v>
      </c>
      <c r="D240" s="365" t="s">
        <v>338</v>
      </c>
      <c r="E240" s="365" t="s">
        <v>184</v>
      </c>
      <c r="F240" s="365" t="s">
        <v>531</v>
      </c>
      <c r="G240" s="365" t="s">
        <v>1949</v>
      </c>
      <c r="H240" s="365" t="s">
        <v>558</v>
      </c>
      <c r="I240" s="365" t="s">
        <v>1979</v>
      </c>
      <c r="J240" s="365" t="s">
        <v>425</v>
      </c>
      <c r="K240" s="366">
        <v>1</v>
      </c>
      <c r="L240" s="365" t="s">
        <v>1980</v>
      </c>
      <c r="M240" s="360">
        <v>2021</v>
      </c>
      <c r="N240" s="362">
        <f>INDEX('[1]Table 5.1 Fleet population'!$L$4:$L$41,MATCH(G240,'[1]Table 5.1 Fleet population'!$H$4:$H$41,0),1)</f>
        <v>7</v>
      </c>
      <c r="O240" s="364">
        <v>1</v>
      </c>
      <c r="P240" s="363">
        <f t="shared" si="12"/>
        <v>7</v>
      </c>
      <c r="Q240" s="362">
        <v>4</v>
      </c>
      <c r="R240" s="350">
        <f t="shared" si="13"/>
        <v>0.5714285714285714</v>
      </c>
      <c r="S240" s="350">
        <f t="shared" si="14"/>
        <v>0.5714285714285714</v>
      </c>
      <c r="T240" s="361">
        <f t="shared" si="15"/>
        <v>1</v>
      </c>
      <c r="U240" s="360"/>
    </row>
    <row r="241" spans="1:21" s="359" customFormat="1" ht="15.75" customHeight="1" x14ac:dyDescent="0.25">
      <c r="A241" s="365" t="s">
        <v>144</v>
      </c>
      <c r="B241" s="365" t="s">
        <v>875</v>
      </c>
      <c r="C241" s="365" t="s">
        <v>666</v>
      </c>
      <c r="D241" s="365" t="s">
        <v>338</v>
      </c>
      <c r="E241" s="365" t="s">
        <v>184</v>
      </c>
      <c r="F241" s="365" t="s">
        <v>531</v>
      </c>
      <c r="G241" s="365" t="s">
        <v>1949</v>
      </c>
      <c r="H241" s="365" t="s">
        <v>559</v>
      </c>
      <c r="I241" s="365" t="s">
        <v>1979</v>
      </c>
      <c r="J241" s="365" t="s">
        <v>425</v>
      </c>
      <c r="K241" s="366">
        <v>1</v>
      </c>
      <c r="L241" s="365" t="s">
        <v>1980</v>
      </c>
      <c r="M241" s="360">
        <v>2021</v>
      </c>
      <c r="N241" s="362">
        <f>INDEX('[1]Table 5.1 Fleet population'!$L$4:$L$41,MATCH(G241,'[1]Table 5.1 Fleet population'!$H$4:$H$41,0),1)</f>
        <v>7</v>
      </c>
      <c r="O241" s="364">
        <v>1</v>
      </c>
      <c r="P241" s="363">
        <f t="shared" si="12"/>
        <v>7</v>
      </c>
      <c r="Q241" s="362">
        <v>4</v>
      </c>
      <c r="R241" s="350">
        <f t="shared" si="13"/>
        <v>0.5714285714285714</v>
      </c>
      <c r="S241" s="350">
        <f t="shared" si="14"/>
        <v>0.5714285714285714</v>
      </c>
      <c r="T241" s="361">
        <f t="shared" si="15"/>
        <v>1</v>
      </c>
      <c r="U241" s="360"/>
    </row>
    <row r="242" spans="1:21" s="359" customFormat="1" ht="15.75" customHeight="1" x14ac:dyDescent="0.25">
      <c r="A242" s="365" t="s">
        <v>144</v>
      </c>
      <c r="B242" s="365" t="s">
        <v>875</v>
      </c>
      <c r="C242" s="365" t="s">
        <v>666</v>
      </c>
      <c r="D242" s="365" t="s">
        <v>338</v>
      </c>
      <c r="E242" s="365" t="s">
        <v>184</v>
      </c>
      <c r="F242" s="365" t="s">
        <v>531</v>
      </c>
      <c r="G242" s="365" t="s">
        <v>1959</v>
      </c>
      <c r="H242" s="365" t="s">
        <v>559</v>
      </c>
      <c r="I242" s="365" t="s">
        <v>1979</v>
      </c>
      <c r="J242" s="365" t="s">
        <v>425</v>
      </c>
      <c r="K242" s="366">
        <v>1</v>
      </c>
      <c r="L242" s="365" t="s">
        <v>1980</v>
      </c>
      <c r="M242" s="360">
        <v>2021</v>
      </c>
      <c r="N242" s="362">
        <f>INDEX('[1]Table 5.1 Fleet population'!$L$4:$L$41,MATCH(G242,'[1]Table 5.1 Fleet population'!$H$4:$H$41,0),1)</f>
        <v>7</v>
      </c>
      <c r="O242" s="364">
        <v>1</v>
      </c>
      <c r="P242" s="363">
        <f t="shared" si="12"/>
        <v>7</v>
      </c>
      <c r="Q242" s="362">
        <v>4</v>
      </c>
      <c r="R242" s="350">
        <f t="shared" si="13"/>
        <v>0.5714285714285714</v>
      </c>
      <c r="S242" s="350">
        <f t="shared" si="14"/>
        <v>0.5714285714285714</v>
      </c>
      <c r="T242" s="361">
        <f t="shared" si="15"/>
        <v>1</v>
      </c>
      <c r="U242" s="360"/>
    </row>
    <row r="243" spans="1:21" s="359" customFormat="1" ht="15.75" customHeight="1" x14ac:dyDescent="0.25">
      <c r="A243" s="365" t="s">
        <v>144</v>
      </c>
      <c r="B243" s="365" t="s">
        <v>875</v>
      </c>
      <c r="C243" s="365" t="s">
        <v>666</v>
      </c>
      <c r="D243" s="365" t="s">
        <v>338</v>
      </c>
      <c r="E243" s="365" t="s">
        <v>184</v>
      </c>
      <c r="F243" s="365" t="s">
        <v>531</v>
      </c>
      <c r="G243" s="365" t="s">
        <v>1949</v>
      </c>
      <c r="H243" s="365" t="s">
        <v>561</v>
      </c>
      <c r="I243" s="365" t="s">
        <v>1979</v>
      </c>
      <c r="J243" s="365" t="s">
        <v>425</v>
      </c>
      <c r="K243" s="366">
        <v>1</v>
      </c>
      <c r="L243" s="365" t="s">
        <v>1980</v>
      </c>
      <c r="M243" s="360">
        <v>2021</v>
      </c>
      <c r="N243" s="362">
        <f>INDEX('[1]Table 5.1 Fleet population'!$L$4:$L$41,MATCH(G243,'[1]Table 5.1 Fleet population'!$H$4:$H$41,0),1)</f>
        <v>7</v>
      </c>
      <c r="O243" s="364">
        <v>1</v>
      </c>
      <c r="P243" s="363">
        <f t="shared" si="12"/>
        <v>7</v>
      </c>
      <c r="Q243" s="362">
        <v>4</v>
      </c>
      <c r="R243" s="350">
        <f t="shared" si="13"/>
        <v>0.5714285714285714</v>
      </c>
      <c r="S243" s="350">
        <f t="shared" si="14"/>
        <v>0.5714285714285714</v>
      </c>
      <c r="T243" s="361">
        <f t="shared" si="15"/>
        <v>1</v>
      </c>
      <c r="U243" s="360"/>
    </row>
    <row r="244" spans="1:21" s="359" customFormat="1" ht="15.75" customHeight="1" x14ac:dyDescent="0.25">
      <c r="A244" s="365" t="s">
        <v>144</v>
      </c>
      <c r="B244" s="365" t="s">
        <v>875</v>
      </c>
      <c r="C244" s="365" t="s">
        <v>666</v>
      </c>
      <c r="D244" s="365" t="s">
        <v>338</v>
      </c>
      <c r="E244" s="365" t="s">
        <v>184</v>
      </c>
      <c r="F244" s="365" t="s">
        <v>531</v>
      </c>
      <c r="G244" s="365" t="s">
        <v>1939</v>
      </c>
      <c r="H244" s="365" t="s">
        <v>530</v>
      </c>
      <c r="I244" s="365" t="s">
        <v>1979</v>
      </c>
      <c r="J244" s="365" t="s">
        <v>425</v>
      </c>
      <c r="K244" s="366">
        <v>1</v>
      </c>
      <c r="L244" s="365"/>
      <c r="M244" s="360">
        <v>2021</v>
      </c>
      <c r="N244" s="362">
        <f>INDEX('[1]Table 5.1 Fleet population'!$L$4:$L$41,MATCH(G244,'[1]Table 5.1 Fleet population'!$H$4:$H$41,0),1)</f>
        <v>97</v>
      </c>
      <c r="O244" s="364">
        <v>1</v>
      </c>
      <c r="P244" s="363">
        <f t="shared" si="12"/>
        <v>97</v>
      </c>
      <c r="Q244" s="362">
        <v>56</v>
      </c>
      <c r="R244" s="350">
        <f t="shared" si="13"/>
        <v>0.57731958762886593</v>
      </c>
      <c r="S244" s="350">
        <f t="shared" si="14"/>
        <v>0.57731958762886593</v>
      </c>
      <c r="T244" s="361">
        <f t="shared" si="15"/>
        <v>1</v>
      </c>
      <c r="U244" s="360"/>
    </row>
    <row r="245" spans="1:21" s="359" customFormat="1" ht="15.75" customHeight="1" x14ac:dyDescent="0.25">
      <c r="A245" s="365" t="s">
        <v>144</v>
      </c>
      <c r="B245" s="365" t="s">
        <v>875</v>
      </c>
      <c r="C245" s="365" t="s">
        <v>666</v>
      </c>
      <c r="D245" s="365" t="s">
        <v>338</v>
      </c>
      <c r="E245" s="365" t="s">
        <v>184</v>
      </c>
      <c r="F245" s="365" t="s">
        <v>531</v>
      </c>
      <c r="G245" s="365" t="s">
        <v>1945</v>
      </c>
      <c r="H245" s="365" t="s">
        <v>530</v>
      </c>
      <c r="I245" s="365" t="s">
        <v>1979</v>
      </c>
      <c r="J245" s="365" t="s">
        <v>425</v>
      </c>
      <c r="K245" s="366">
        <v>1</v>
      </c>
      <c r="L245" s="365"/>
      <c r="M245" s="360">
        <v>2021</v>
      </c>
      <c r="N245" s="362">
        <f>INDEX('[1]Table 5.1 Fleet population'!$L$4:$L$41,MATCH(G245,'[1]Table 5.1 Fleet population'!$H$4:$H$41,0),1)</f>
        <v>45</v>
      </c>
      <c r="O245" s="364">
        <v>1</v>
      </c>
      <c r="P245" s="363">
        <f t="shared" si="12"/>
        <v>45</v>
      </c>
      <c r="Q245" s="362">
        <v>25.979381443298966</v>
      </c>
      <c r="R245" s="350">
        <f t="shared" si="13"/>
        <v>0.57731958762886593</v>
      </c>
      <c r="S245" s="350">
        <f t="shared" si="14"/>
        <v>0.57731958762886593</v>
      </c>
      <c r="T245" s="361">
        <f t="shared" si="15"/>
        <v>1</v>
      </c>
      <c r="U245" s="360" t="s">
        <v>1993</v>
      </c>
    </row>
    <row r="246" spans="1:21" s="359" customFormat="1" ht="15.75" customHeight="1" x14ac:dyDescent="0.25">
      <c r="A246" s="365" t="s">
        <v>144</v>
      </c>
      <c r="B246" s="365" t="s">
        <v>875</v>
      </c>
      <c r="C246" s="365" t="s">
        <v>666</v>
      </c>
      <c r="D246" s="365" t="s">
        <v>338</v>
      </c>
      <c r="E246" s="365" t="s">
        <v>184</v>
      </c>
      <c r="F246" s="365" t="s">
        <v>531</v>
      </c>
      <c r="G246" s="365" t="s">
        <v>1939</v>
      </c>
      <c r="H246" s="365" t="s">
        <v>537</v>
      </c>
      <c r="I246" s="365" t="s">
        <v>1979</v>
      </c>
      <c r="J246" s="365" t="s">
        <v>425</v>
      </c>
      <c r="K246" s="366">
        <v>1</v>
      </c>
      <c r="L246" s="365"/>
      <c r="M246" s="360">
        <v>2021</v>
      </c>
      <c r="N246" s="362">
        <f>INDEX('[1]Table 5.1 Fleet population'!$L$4:$L$41,MATCH(G246,'[1]Table 5.1 Fleet population'!$H$4:$H$41,0),1)</f>
        <v>97</v>
      </c>
      <c r="O246" s="364">
        <v>1</v>
      </c>
      <c r="P246" s="363">
        <f t="shared" si="12"/>
        <v>97</v>
      </c>
      <c r="Q246" s="362">
        <v>56</v>
      </c>
      <c r="R246" s="350">
        <f t="shared" si="13"/>
        <v>0.57731958762886593</v>
      </c>
      <c r="S246" s="350">
        <f t="shared" si="14"/>
        <v>0.57731958762886593</v>
      </c>
      <c r="T246" s="361">
        <f t="shared" si="15"/>
        <v>1</v>
      </c>
      <c r="U246" s="360"/>
    </row>
    <row r="247" spans="1:21" s="359" customFormat="1" ht="15.75" customHeight="1" x14ac:dyDescent="0.25">
      <c r="A247" s="365" t="s">
        <v>144</v>
      </c>
      <c r="B247" s="365" t="s">
        <v>875</v>
      </c>
      <c r="C247" s="365" t="s">
        <v>666</v>
      </c>
      <c r="D247" s="365" t="s">
        <v>338</v>
      </c>
      <c r="E247" s="365" t="s">
        <v>184</v>
      </c>
      <c r="F247" s="365" t="s">
        <v>531</v>
      </c>
      <c r="G247" s="365" t="s">
        <v>1939</v>
      </c>
      <c r="H247" s="365" t="s">
        <v>539</v>
      </c>
      <c r="I247" s="365" t="s">
        <v>1979</v>
      </c>
      <c r="J247" s="365" t="s">
        <v>425</v>
      </c>
      <c r="K247" s="366">
        <v>1</v>
      </c>
      <c r="L247" s="365"/>
      <c r="M247" s="360">
        <v>2021</v>
      </c>
      <c r="N247" s="362">
        <f>INDEX('[1]Table 5.1 Fleet population'!$L$4:$L$41,MATCH(G247,'[1]Table 5.1 Fleet population'!$H$4:$H$41,0),1)</f>
        <v>97</v>
      </c>
      <c r="O247" s="364">
        <v>1</v>
      </c>
      <c r="P247" s="363">
        <f t="shared" si="12"/>
        <v>97</v>
      </c>
      <c r="Q247" s="362">
        <v>56</v>
      </c>
      <c r="R247" s="350">
        <f t="shared" si="13"/>
        <v>0.57731958762886593</v>
      </c>
      <c r="S247" s="350">
        <f t="shared" si="14"/>
        <v>0.57731958762886593</v>
      </c>
      <c r="T247" s="361">
        <f t="shared" si="15"/>
        <v>1</v>
      </c>
      <c r="U247" s="360" t="s">
        <v>1996</v>
      </c>
    </row>
    <row r="248" spans="1:21" s="359" customFormat="1" ht="15.75" customHeight="1" x14ac:dyDescent="0.25">
      <c r="A248" s="365" t="s">
        <v>144</v>
      </c>
      <c r="B248" s="365" t="s">
        <v>875</v>
      </c>
      <c r="C248" s="365" t="s">
        <v>666</v>
      </c>
      <c r="D248" s="365" t="s">
        <v>338</v>
      </c>
      <c r="E248" s="365" t="s">
        <v>184</v>
      </c>
      <c r="F248" s="365" t="s">
        <v>531</v>
      </c>
      <c r="G248" s="365" t="s">
        <v>1939</v>
      </c>
      <c r="H248" s="365" t="s">
        <v>545</v>
      </c>
      <c r="I248" s="365" t="s">
        <v>1979</v>
      </c>
      <c r="J248" s="365" t="s">
        <v>425</v>
      </c>
      <c r="K248" s="366">
        <v>1</v>
      </c>
      <c r="L248" s="365"/>
      <c r="M248" s="360">
        <v>2021</v>
      </c>
      <c r="N248" s="362">
        <f>INDEX('[1]Table 5.1 Fleet population'!$L$4:$L$41,MATCH(G248,'[1]Table 5.1 Fleet population'!$H$4:$H$41,0),1)</f>
        <v>97</v>
      </c>
      <c r="O248" s="364">
        <v>1</v>
      </c>
      <c r="P248" s="363">
        <f t="shared" si="12"/>
        <v>97</v>
      </c>
      <c r="Q248" s="362">
        <v>56</v>
      </c>
      <c r="R248" s="350">
        <f t="shared" si="13"/>
        <v>0.57731958762886593</v>
      </c>
      <c r="S248" s="350">
        <f t="shared" si="14"/>
        <v>0.57731958762886593</v>
      </c>
      <c r="T248" s="361">
        <f t="shared" si="15"/>
        <v>1</v>
      </c>
      <c r="U248" s="360" t="s">
        <v>1995</v>
      </c>
    </row>
    <row r="249" spans="1:21" s="359" customFormat="1" ht="15.75" customHeight="1" x14ac:dyDescent="0.25">
      <c r="A249" s="365" t="s">
        <v>144</v>
      </c>
      <c r="B249" s="365" t="s">
        <v>875</v>
      </c>
      <c r="C249" s="365" t="s">
        <v>666</v>
      </c>
      <c r="D249" s="365" t="s">
        <v>338</v>
      </c>
      <c r="E249" s="365" t="s">
        <v>184</v>
      </c>
      <c r="F249" s="365" t="s">
        <v>531</v>
      </c>
      <c r="G249" s="365" t="s">
        <v>1939</v>
      </c>
      <c r="H249" s="365" t="s">
        <v>546</v>
      </c>
      <c r="I249" s="365" t="s">
        <v>1979</v>
      </c>
      <c r="J249" s="365" t="s">
        <v>425</v>
      </c>
      <c r="K249" s="366">
        <v>1</v>
      </c>
      <c r="L249" s="365"/>
      <c r="M249" s="360">
        <v>2021</v>
      </c>
      <c r="N249" s="362">
        <f>INDEX('[1]Table 5.1 Fleet population'!$L$4:$L$41,MATCH(G249,'[1]Table 5.1 Fleet population'!$H$4:$H$41,0),1)</f>
        <v>97</v>
      </c>
      <c r="O249" s="364">
        <v>1</v>
      </c>
      <c r="P249" s="363">
        <f t="shared" si="12"/>
        <v>97</v>
      </c>
      <c r="Q249" s="362">
        <v>56</v>
      </c>
      <c r="R249" s="350">
        <f t="shared" si="13"/>
        <v>0.57731958762886593</v>
      </c>
      <c r="S249" s="350">
        <f t="shared" si="14"/>
        <v>0.57731958762886593</v>
      </c>
      <c r="T249" s="361">
        <f t="shared" si="15"/>
        <v>1</v>
      </c>
      <c r="U249" s="360"/>
    </row>
    <row r="250" spans="1:21" s="359" customFormat="1" ht="15.75" customHeight="1" x14ac:dyDescent="0.25">
      <c r="A250" s="365" t="s">
        <v>144</v>
      </c>
      <c r="B250" s="365" t="s">
        <v>875</v>
      </c>
      <c r="C250" s="365" t="s">
        <v>666</v>
      </c>
      <c r="D250" s="365" t="s">
        <v>338</v>
      </c>
      <c r="E250" s="365" t="s">
        <v>184</v>
      </c>
      <c r="F250" s="365" t="s">
        <v>531</v>
      </c>
      <c r="G250" s="365" t="s">
        <v>1939</v>
      </c>
      <c r="H250" s="365" t="s">
        <v>1988</v>
      </c>
      <c r="I250" s="365" t="s">
        <v>1979</v>
      </c>
      <c r="J250" s="365" t="s">
        <v>425</v>
      </c>
      <c r="K250" s="366">
        <v>1</v>
      </c>
      <c r="L250" s="365"/>
      <c r="M250" s="360">
        <v>2021</v>
      </c>
      <c r="N250" s="362">
        <f>INDEX('[1]Table 5.1 Fleet population'!$L$4:$L$41,MATCH(G250,'[1]Table 5.1 Fleet population'!$H$4:$H$41,0),1)</f>
        <v>97</v>
      </c>
      <c r="O250" s="364">
        <v>1</v>
      </c>
      <c r="P250" s="363">
        <f t="shared" si="12"/>
        <v>97</v>
      </c>
      <c r="Q250" s="362">
        <v>56</v>
      </c>
      <c r="R250" s="350">
        <f t="shared" si="13"/>
        <v>0.57731958762886593</v>
      </c>
      <c r="S250" s="350">
        <f t="shared" si="14"/>
        <v>0.57731958762886593</v>
      </c>
      <c r="T250" s="361">
        <f t="shared" si="15"/>
        <v>1</v>
      </c>
      <c r="U250" s="360"/>
    </row>
    <row r="251" spans="1:21" s="359" customFormat="1" ht="15.75" customHeight="1" x14ac:dyDescent="0.25">
      <c r="A251" s="365" t="s">
        <v>144</v>
      </c>
      <c r="B251" s="365" t="s">
        <v>875</v>
      </c>
      <c r="C251" s="365" t="s">
        <v>666</v>
      </c>
      <c r="D251" s="365" t="s">
        <v>338</v>
      </c>
      <c r="E251" s="365" t="s">
        <v>184</v>
      </c>
      <c r="F251" s="365" t="s">
        <v>531</v>
      </c>
      <c r="G251" s="365" t="s">
        <v>1939</v>
      </c>
      <c r="H251" s="365" t="s">
        <v>550</v>
      </c>
      <c r="I251" s="365" t="s">
        <v>1979</v>
      </c>
      <c r="J251" s="365" t="s">
        <v>425</v>
      </c>
      <c r="K251" s="366">
        <v>1</v>
      </c>
      <c r="L251" s="365"/>
      <c r="M251" s="360">
        <v>2021</v>
      </c>
      <c r="N251" s="362">
        <f>INDEX('[1]Table 5.1 Fleet population'!$L$4:$L$41,MATCH(G251,'[1]Table 5.1 Fleet population'!$H$4:$H$41,0),1)</f>
        <v>97</v>
      </c>
      <c r="O251" s="364">
        <v>1</v>
      </c>
      <c r="P251" s="363">
        <f t="shared" si="12"/>
        <v>97</v>
      </c>
      <c r="Q251" s="362">
        <v>56</v>
      </c>
      <c r="R251" s="350">
        <f t="shared" si="13"/>
        <v>0.57731958762886593</v>
      </c>
      <c r="S251" s="350">
        <f t="shared" si="14"/>
        <v>0.57731958762886593</v>
      </c>
      <c r="T251" s="361">
        <f t="shared" si="15"/>
        <v>1</v>
      </c>
      <c r="U251" s="360"/>
    </row>
    <row r="252" spans="1:21" s="359" customFormat="1" ht="15.75" customHeight="1" x14ac:dyDescent="0.25">
      <c r="A252" s="365" t="s">
        <v>144</v>
      </c>
      <c r="B252" s="365" t="s">
        <v>875</v>
      </c>
      <c r="C252" s="365" t="s">
        <v>666</v>
      </c>
      <c r="D252" s="365" t="s">
        <v>338</v>
      </c>
      <c r="E252" s="365" t="s">
        <v>184</v>
      </c>
      <c r="F252" s="365" t="s">
        <v>531</v>
      </c>
      <c r="G252" s="365" t="s">
        <v>1939</v>
      </c>
      <c r="H252" s="365" t="s">
        <v>559</v>
      </c>
      <c r="I252" s="365" t="s">
        <v>1979</v>
      </c>
      <c r="J252" s="365" t="s">
        <v>425</v>
      </c>
      <c r="K252" s="366">
        <v>1</v>
      </c>
      <c r="L252" s="365"/>
      <c r="M252" s="360">
        <v>2021</v>
      </c>
      <c r="N252" s="362">
        <f>INDEX('[1]Table 5.1 Fleet population'!$L$4:$L$41,MATCH(G252,'[1]Table 5.1 Fleet population'!$H$4:$H$41,0),1)</f>
        <v>97</v>
      </c>
      <c r="O252" s="364">
        <v>1</v>
      </c>
      <c r="P252" s="363">
        <f t="shared" si="12"/>
        <v>97</v>
      </c>
      <c r="Q252" s="362">
        <v>56</v>
      </c>
      <c r="R252" s="350">
        <f t="shared" si="13"/>
        <v>0.57731958762886593</v>
      </c>
      <c r="S252" s="350">
        <f t="shared" si="14"/>
        <v>0.57731958762886593</v>
      </c>
      <c r="T252" s="361">
        <f t="shared" si="15"/>
        <v>1</v>
      </c>
      <c r="U252" s="360"/>
    </row>
    <row r="253" spans="1:21" s="359" customFormat="1" ht="15.75" customHeight="1" x14ac:dyDescent="0.25">
      <c r="A253" s="365" t="s">
        <v>144</v>
      </c>
      <c r="B253" s="365" t="s">
        <v>875</v>
      </c>
      <c r="C253" s="365" t="s">
        <v>666</v>
      </c>
      <c r="D253" s="365" t="s">
        <v>338</v>
      </c>
      <c r="E253" s="365" t="s">
        <v>184</v>
      </c>
      <c r="F253" s="365" t="s">
        <v>531</v>
      </c>
      <c r="G253" s="365" t="s">
        <v>1945</v>
      </c>
      <c r="H253" s="365" t="s">
        <v>559</v>
      </c>
      <c r="I253" s="365" t="s">
        <v>1979</v>
      </c>
      <c r="J253" s="365" t="s">
        <v>425</v>
      </c>
      <c r="K253" s="366">
        <v>1</v>
      </c>
      <c r="L253" s="365"/>
      <c r="M253" s="360">
        <v>2021</v>
      </c>
      <c r="N253" s="362">
        <f>INDEX('[1]Table 5.1 Fleet population'!$L$4:$L$41,MATCH(G253,'[1]Table 5.1 Fleet population'!$H$4:$H$41,0),1)</f>
        <v>45</v>
      </c>
      <c r="O253" s="364">
        <v>1</v>
      </c>
      <c r="P253" s="363">
        <f t="shared" si="12"/>
        <v>45</v>
      </c>
      <c r="Q253" s="362">
        <v>25.979381443298966</v>
      </c>
      <c r="R253" s="350">
        <f t="shared" si="13"/>
        <v>0.57731958762886593</v>
      </c>
      <c r="S253" s="350">
        <f t="shared" si="14"/>
        <v>0.57731958762886593</v>
      </c>
      <c r="T253" s="361">
        <f t="shared" si="15"/>
        <v>1</v>
      </c>
      <c r="U253" s="360" t="s">
        <v>1994</v>
      </c>
    </row>
    <row r="254" spans="1:21" s="359" customFormat="1" ht="15.75" customHeight="1" x14ac:dyDescent="0.25">
      <c r="A254" s="365" t="s">
        <v>144</v>
      </c>
      <c r="B254" s="365" t="s">
        <v>875</v>
      </c>
      <c r="C254" s="365" t="s">
        <v>666</v>
      </c>
      <c r="D254" s="365" t="s">
        <v>338</v>
      </c>
      <c r="E254" s="365" t="s">
        <v>184</v>
      </c>
      <c r="F254" s="365" t="s">
        <v>531</v>
      </c>
      <c r="G254" s="365" t="s">
        <v>1965</v>
      </c>
      <c r="H254" s="365" t="s">
        <v>551</v>
      </c>
      <c r="I254" s="365" t="s">
        <v>1979</v>
      </c>
      <c r="J254" s="365" t="s">
        <v>425</v>
      </c>
      <c r="K254" s="366">
        <v>1</v>
      </c>
      <c r="L254" s="365" t="s">
        <v>1980</v>
      </c>
      <c r="M254" s="360">
        <v>2021</v>
      </c>
      <c r="N254" s="362">
        <f>INDEX('[1]Table 5.1 Fleet population'!$L$4:$L$41,MATCH(G254,'[1]Table 5.1 Fleet population'!$H$4:$H$41,0),1)</f>
        <v>138</v>
      </c>
      <c r="O254" s="364">
        <v>1</v>
      </c>
      <c r="P254" s="363">
        <f t="shared" si="12"/>
        <v>138</v>
      </c>
      <c r="Q254" s="362">
        <v>80</v>
      </c>
      <c r="R254" s="350">
        <f t="shared" si="13"/>
        <v>0.57971014492753625</v>
      </c>
      <c r="S254" s="350">
        <f t="shared" si="14"/>
        <v>0.57971014492753625</v>
      </c>
      <c r="T254" s="361">
        <f t="shared" si="15"/>
        <v>1</v>
      </c>
      <c r="U254" s="360"/>
    </row>
    <row r="255" spans="1:21" s="359" customFormat="1" ht="15.75" customHeight="1" x14ac:dyDescent="0.25">
      <c r="A255" s="365" t="s">
        <v>144</v>
      </c>
      <c r="B255" s="365" t="s">
        <v>875</v>
      </c>
      <c r="C255" s="365" t="s">
        <v>666</v>
      </c>
      <c r="D255" s="365" t="s">
        <v>338</v>
      </c>
      <c r="E255" s="365" t="s">
        <v>184</v>
      </c>
      <c r="F255" s="365" t="s">
        <v>531</v>
      </c>
      <c r="G255" s="365" t="s">
        <v>1966</v>
      </c>
      <c r="H255" s="365" t="s">
        <v>537</v>
      </c>
      <c r="I255" s="365" t="s">
        <v>1979</v>
      </c>
      <c r="J255" s="365" t="s">
        <v>425</v>
      </c>
      <c r="K255" s="366">
        <v>1</v>
      </c>
      <c r="L255" s="365" t="s">
        <v>1980</v>
      </c>
      <c r="M255" s="360">
        <v>2021</v>
      </c>
      <c r="N255" s="362">
        <f>INDEX('[1]Table 5.1 Fleet population'!$L$4:$L$41,MATCH(G255,'[1]Table 5.1 Fleet population'!$H$4:$H$41,0),1)</f>
        <v>12</v>
      </c>
      <c r="O255" s="364">
        <v>1</v>
      </c>
      <c r="P255" s="363">
        <f t="shared" si="12"/>
        <v>12</v>
      </c>
      <c r="Q255" s="362">
        <v>7</v>
      </c>
      <c r="R255" s="350">
        <f t="shared" si="13"/>
        <v>0.58333333333333337</v>
      </c>
      <c r="S255" s="350">
        <f t="shared" si="14"/>
        <v>0.58333333333333337</v>
      </c>
      <c r="T255" s="361">
        <f t="shared" si="15"/>
        <v>1</v>
      </c>
      <c r="U255" s="360"/>
    </row>
    <row r="256" spans="1:21" s="359" customFormat="1" ht="15.75" customHeight="1" x14ac:dyDescent="0.25">
      <c r="A256" s="365" t="s">
        <v>144</v>
      </c>
      <c r="B256" s="365" t="s">
        <v>875</v>
      </c>
      <c r="C256" s="365" t="s">
        <v>666</v>
      </c>
      <c r="D256" s="365" t="s">
        <v>338</v>
      </c>
      <c r="E256" s="365" t="s">
        <v>184</v>
      </c>
      <c r="F256" s="365" t="s">
        <v>531</v>
      </c>
      <c r="G256" s="365" t="s">
        <v>1966</v>
      </c>
      <c r="H256" s="365" t="s">
        <v>539</v>
      </c>
      <c r="I256" s="365" t="s">
        <v>1979</v>
      </c>
      <c r="J256" s="365" t="s">
        <v>425</v>
      </c>
      <c r="K256" s="366">
        <v>1</v>
      </c>
      <c r="L256" s="365" t="s">
        <v>1980</v>
      </c>
      <c r="M256" s="360">
        <v>2021</v>
      </c>
      <c r="N256" s="362">
        <f>INDEX('[1]Table 5.1 Fleet population'!$L$4:$L$41,MATCH(G256,'[1]Table 5.1 Fleet population'!$H$4:$H$41,0),1)</f>
        <v>12</v>
      </c>
      <c r="O256" s="364">
        <v>1</v>
      </c>
      <c r="P256" s="363">
        <f t="shared" si="12"/>
        <v>12</v>
      </c>
      <c r="Q256" s="362">
        <v>7</v>
      </c>
      <c r="R256" s="350">
        <f t="shared" si="13"/>
        <v>0.58333333333333337</v>
      </c>
      <c r="S256" s="350">
        <f t="shared" si="14"/>
        <v>0.58333333333333337</v>
      </c>
      <c r="T256" s="361">
        <f t="shared" si="15"/>
        <v>1</v>
      </c>
      <c r="U256" s="360" t="s">
        <v>1983</v>
      </c>
    </row>
    <row r="257" spans="1:21" s="359" customFormat="1" ht="15.75" customHeight="1" x14ac:dyDescent="0.25">
      <c r="A257" s="365" t="s">
        <v>144</v>
      </c>
      <c r="B257" s="365" t="s">
        <v>875</v>
      </c>
      <c r="C257" s="365" t="s">
        <v>666</v>
      </c>
      <c r="D257" s="365" t="s">
        <v>338</v>
      </c>
      <c r="E257" s="365" t="s">
        <v>184</v>
      </c>
      <c r="F257" s="365" t="s">
        <v>531</v>
      </c>
      <c r="G257" s="365" t="s">
        <v>1966</v>
      </c>
      <c r="H257" s="365" t="s">
        <v>545</v>
      </c>
      <c r="I257" s="365" t="s">
        <v>1979</v>
      </c>
      <c r="J257" s="365" t="s">
        <v>425</v>
      </c>
      <c r="K257" s="366">
        <v>1</v>
      </c>
      <c r="L257" s="365" t="s">
        <v>1980</v>
      </c>
      <c r="M257" s="360">
        <v>2021</v>
      </c>
      <c r="N257" s="362">
        <f>INDEX('[1]Table 5.1 Fleet population'!$L$4:$L$41,MATCH(G257,'[1]Table 5.1 Fleet population'!$H$4:$H$41,0),1)</f>
        <v>12</v>
      </c>
      <c r="O257" s="364">
        <v>1</v>
      </c>
      <c r="P257" s="363">
        <f t="shared" si="12"/>
        <v>12</v>
      </c>
      <c r="Q257" s="362">
        <v>7</v>
      </c>
      <c r="R257" s="350">
        <f t="shared" si="13"/>
        <v>0.58333333333333337</v>
      </c>
      <c r="S257" s="350">
        <f t="shared" si="14"/>
        <v>0.58333333333333337</v>
      </c>
      <c r="T257" s="361">
        <f t="shared" si="15"/>
        <v>1</v>
      </c>
      <c r="U257" s="360" t="s">
        <v>1995</v>
      </c>
    </row>
    <row r="258" spans="1:21" s="359" customFormat="1" ht="15.75" customHeight="1" x14ac:dyDescent="0.25">
      <c r="A258" s="365" t="s">
        <v>144</v>
      </c>
      <c r="B258" s="365" t="s">
        <v>875</v>
      </c>
      <c r="C258" s="365" t="s">
        <v>666</v>
      </c>
      <c r="D258" s="365" t="s">
        <v>338</v>
      </c>
      <c r="E258" s="365" t="s">
        <v>184</v>
      </c>
      <c r="F258" s="365" t="s">
        <v>531</v>
      </c>
      <c r="G258" s="365" t="s">
        <v>1966</v>
      </c>
      <c r="H258" s="365" t="s">
        <v>546</v>
      </c>
      <c r="I258" s="365" t="s">
        <v>1979</v>
      </c>
      <c r="J258" s="365" t="s">
        <v>425</v>
      </c>
      <c r="K258" s="366">
        <v>1</v>
      </c>
      <c r="L258" s="365" t="s">
        <v>1980</v>
      </c>
      <c r="M258" s="360">
        <v>2021</v>
      </c>
      <c r="N258" s="362">
        <f>INDEX('[1]Table 5.1 Fleet population'!$L$4:$L$41,MATCH(G258,'[1]Table 5.1 Fleet population'!$H$4:$H$41,0),1)</f>
        <v>12</v>
      </c>
      <c r="O258" s="364">
        <v>1</v>
      </c>
      <c r="P258" s="363">
        <f t="shared" si="12"/>
        <v>12</v>
      </c>
      <c r="Q258" s="362">
        <v>7</v>
      </c>
      <c r="R258" s="350">
        <f t="shared" si="13"/>
        <v>0.58333333333333337</v>
      </c>
      <c r="S258" s="350">
        <f t="shared" si="14"/>
        <v>0.58333333333333337</v>
      </c>
      <c r="T258" s="361">
        <f t="shared" si="15"/>
        <v>1</v>
      </c>
      <c r="U258" s="360"/>
    </row>
    <row r="259" spans="1:21" s="359" customFormat="1" ht="15.75" customHeight="1" x14ac:dyDescent="0.25">
      <c r="A259" s="365" t="s">
        <v>144</v>
      </c>
      <c r="B259" s="365" t="s">
        <v>875</v>
      </c>
      <c r="C259" s="365" t="s">
        <v>666</v>
      </c>
      <c r="D259" s="365" t="s">
        <v>338</v>
      </c>
      <c r="E259" s="365" t="s">
        <v>184</v>
      </c>
      <c r="F259" s="365" t="s">
        <v>531</v>
      </c>
      <c r="G259" s="365" t="s">
        <v>1952</v>
      </c>
      <c r="H259" s="365" t="s">
        <v>1987</v>
      </c>
      <c r="I259" s="365" t="s">
        <v>1979</v>
      </c>
      <c r="J259" s="365" t="s">
        <v>425</v>
      </c>
      <c r="K259" s="366">
        <v>1</v>
      </c>
      <c r="L259" s="365" t="s">
        <v>1980</v>
      </c>
      <c r="M259" s="360">
        <v>2021</v>
      </c>
      <c r="N259" s="362">
        <f>INDEX('[1]Table 5.1 Fleet population'!$L$4:$L$41,MATCH(G259,'[1]Table 5.1 Fleet population'!$H$4:$H$41,0),1)</f>
        <v>12</v>
      </c>
      <c r="O259" s="364">
        <v>1</v>
      </c>
      <c r="P259" s="363">
        <f t="shared" ref="P259:P322" si="16">ROUNDUP(N259*O259,0)</f>
        <v>12</v>
      </c>
      <c r="Q259" s="362">
        <v>7</v>
      </c>
      <c r="R259" s="350">
        <f t="shared" ref="R259:R322" si="17">Q259/P259</f>
        <v>0.58333333333333337</v>
      </c>
      <c r="S259" s="350">
        <f t="shared" ref="S259:S322" si="18">Q259/N259</f>
        <v>0.58333333333333337</v>
      </c>
      <c r="T259" s="361">
        <f t="shared" ref="T259:T322" si="19">O259/K259</f>
        <v>1</v>
      </c>
      <c r="U259" s="360"/>
    </row>
    <row r="260" spans="1:21" s="359" customFormat="1" ht="15.75" customHeight="1" x14ac:dyDescent="0.25">
      <c r="A260" s="365" t="s">
        <v>144</v>
      </c>
      <c r="B260" s="365" t="s">
        <v>875</v>
      </c>
      <c r="C260" s="365" t="s">
        <v>666</v>
      </c>
      <c r="D260" s="365" t="s">
        <v>338</v>
      </c>
      <c r="E260" s="365" t="s">
        <v>184</v>
      </c>
      <c r="F260" s="365" t="s">
        <v>531</v>
      </c>
      <c r="G260" s="365" t="s">
        <v>1966</v>
      </c>
      <c r="H260" s="365" t="s">
        <v>550</v>
      </c>
      <c r="I260" s="365" t="s">
        <v>1979</v>
      </c>
      <c r="J260" s="365" t="s">
        <v>425</v>
      </c>
      <c r="K260" s="366">
        <v>1</v>
      </c>
      <c r="L260" s="365" t="s">
        <v>1980</v>
      </c>
      <c r="M260" s="360">
        <v>2021</v>
      </c>
      <c r="N260" s="362">
        <f>INDEX('[1]Table 5.1 Fleet population'!$L$4:$L$41,MATCH(G260,'[1]Table 5.1 Fleet population'!$H$4:$H$41,0),1)</f>
        <v>12</v>
      </c>
      <c r="O260" s="364">
        <v>1</v>
      </c>
      <c r="P260" s="363">
        <f t="shared" si="16"/>
        <v>12</v>
      </c>
      <c r="Q260" s="362">
        <v>7</v>
      </c>
      <c r="R260" s="350">
        <f t="shared" si="17"/>
        <v>0.58333333333333337</v>
      </c>
      <c r="S260" s="350">
        <f t="shared" si="18"/>
        <v>0.58333333333333337</v>
      </c>
      <c r="T260" s="361">
        <f t="shared" si="19"/>
        <v>1</v>
      </c>
      <c r="U260" s="360"/>
    </row>
    <row r="261" spans="1:21" s="359" customFormat="1" ht="15.75" customHeight="1" x14ac:dyDescent="0.25">
      <c r="A261" s="365" t="s">
        <v>144</v>
      </c>
      <c r="B261" s="365" t="s">
        <v>875</v>
      </c>
      <c r="C261" s="365" t="s">
        <v>666</v>
      </c>
      <c r="D261" s="365" t="s">
        <v>338</v>
      </c>
      <c r="E261" s="365" t="s">
        <v>184</v>
      </c>
      <c r="F261" s="365" t="s">
        <v>531</v>
      </c>
      <c r="G261" s="365" t="s">
        <v>1966</v>
      </c>
      <c r="H261" s="365" t="s">
        <v>555</v>
      </c>
      <c r="I261" s="365" t="s">
        <v>1979</v>
      </c>
      <c r="J261" s="365" t="s">
        <v>425</v>
      </c>
      <c r="K261" s="366">
        <v>1</v>
      </c>
      <c r="L261" s="365" t="s">
        <v>1980</v>
      </c>
      <c r="M261" s="360">
        <v>2021</v>
      </c>
      <c r="N261" s="362">
        <f>INDEX('[1]Table 5.1 Fleet population'!$L$4:$L$41,MATCH(G261,'[1]Table 5.1 Fleet population'!$H$4:$H$41,0),1)</f>
        <v>12</v>
      </c>
      <c r="O261" s="364">
        <v>1</v>
      </c>
      <c r="P261" s="363">
        <f t="shared" si="16"/>
        <v>12</v>
      </c>
      <c r="Q261" s="362">
        <v>7</v>
      </c>
      <c r="R261" s="350">
        <f t="shared" si="17"/>
        <v>0.58333333333333337</v>
      </c>
      <c r="S261" s="350">
        <f t="shared" si="18"/>
        <v>0.58333333333333337</v>
      </c>
      <c r="T261" s="361">
        <f t="shared" si="19"/>
        <v>1</v>
      </c>
      <c r="U261" s="360"/>
    </row>
    <row r="262" spans="1:21" s="359" customFormat="1" ht="15.75" customHeight="1" x14ac:dyDescent="0.25">
      <c r="A262" s="365" t="s">
        <v>144</v>
      </c>
      <c r="B262" s="365" t="s">
        <v>875</v>
      </c>
      <c r="C262" s="365" t="s">
        <v>666</v>
      </c>
      <c r="D262" s="365" t="s">
        <v>338</v>
      </c>
      <c r="E262" s="365" t="s">
        <v>184</v>
      </c>
      <c r="F262" s="365" t="s">
        <v>531</v>
      </c>
      <c r="G262" s="365" t="s">
        <v>1966</v>
      </c>
      <c r="H262" s="365" t="s">
        <v>553</v>
      </c>
      <c r="I262" s="365" t="s">
        <v>1979</v>
      </c>
      <c r="J262" s="365" t="s">
        <v>425</v>
      </c>
      <c r="K262" s="366">
        <v>1</v>
      </c>
      <c r="L262" s="365" t="s">
        <v>1980</v>
      </c>
      <c r="M262" s="360">
        <v>2021</v>
      </c>
      <c r="N262" s="362">
        <f>INDEX('[1]Table 5.1 Fleet population'!$L$4:$L$41,MATCH(G262,'[1]Table 5.1 Fleet population'!$H$4:$H$41,0),1)</f>
        <v>12</v>
      </c>
      <c r="O262" s="364">
        <v>1</v>
      </c>
      <c r="P262" s="363">
        <f t="shared" si="16"/>
        <v>12</v>
      </c>
      <c r="Q262" s="362">
        <v>7</v>
      </c>
      <c r="R262" s="350">
        <f t="shared" si="17"/>
        <v>0.58333333333333337</v>
      </c>
      <c r="S262" s="350">
        <f t="shared" si="18"/>
        <v>0.58333333333333337</v>
      </c>
      <c r="T262" s="361">
        <f t="shared" si="19"/>
        <v>1</v>
      </c>
      <c r="U262" s="360"/>
    </row>
    <row r="263" spans="1:21" s="359" customFormat="1" ht="15.75" customHeight="1" x14ac:dyDescent="0.25">
      <c r="A263" s="365" t="s">
        <v>144</v>
      </c>
      <c r="B263" s="365" t="s">
        <v>875</v>
      </c>
      <c r="C263" s="365" t="s">
        <v>666</v>
      </c>
      <c r="D263" s="365" t="s">
        <v>338</v>
      </c>
      <c r="E263" s="365" t="s">
        <v>184</v>
      </c>
      <c r="F263" s="365" t="s">
        <v>531</v>
      </c>
      <c r="G263" s="365" t="s">
        <v>1927</v>
      </c>
      <c r="H263" s="365" t="s">
        <v>534</v>
      </c>
      <c r="I263" s="365" t="s">
        <v>1982</v>
      </c>
      <c r="J263" s="365" t="s">
        <v>425</v>
      </c>
      <c r="K263" s="366">
        <v>1</v>
      </c>
      <c r="L263" s="365"/>
      <c r="M263" s="360">
        <v>2021</v>
      </c>
      <c r="N263" s="362">
        <f>INDEX('[1]Table 5.1 Fleet population'!$L$4:$L$41,MATCH(G263,'[1]Table 5.1 Fleet population'!$H$4:$H$41,0),1)</f>
        <v>63</v>
      </c>
      <c r="O263" s="364">
        <v>1</v>
      </c>
      <c r="P263" s="363">
        <f t="shared" si="16"/>
        <v>63</v>
      </c>
      <c r="Q263" s="362">
        <v>37</v>
      </c>
      <c r="R263" s="350">
        <f t="shared" si="17"/>
        <v>0.58730158730158732</v>
      </c>
      <c r="S263" s="350">
        <f t="shared" si="18"/>
        <v>0.58730158730158732</v>
      </c>
      <c r="T263" s="361">
        <f t="shared" si="19"/>
        <v>1</v>
      </c>
      <c r="U263" s="360"/>
    </row>
    <row r="264" spans="1:21" s="359" customFormat="1" ht="15.75" customHeight="1" x14ac:dyDescent="0.25">
      <c r="A264" s="365" t="s">
        <v>144</v>
      </c>
      <c r="B264" s="365" t="s">
        <v>875</v>
      </c>
      <c r="C264" s="365" t="s">
        <v>666</v>
      </c>
      <c r="D264" s="365" t="s">
        <v>338</v>
      </c>
      <c r="E264" s="365" t="s">
        <v>184</v>
      </c>
      <c r="F264" s="365" t="s">
        <v>531</v>
      </c>
      <c r="G264" s="365" t="s">
        <v>1927</v>
      </c>
      <c r="H264" s="365" t="s">
        <v>536</v>
      </c>
      <c r="I264" s="365" t="s">
        <v>1979</v>
      </c>
      <c r="J264" s="365" t="s">
        <v>425</v>
      </c>
      <c r="K264" s="366">
        <v>1</v>
      </c>
      <c r="L264" s="365"/>
      <c r="M264" s="360">
        <v>2021</v>
      </c>
      <c r="N264" s="362">
        <f>INDEX('[1]Table 5.1 Fleet population'!$L$4:$L$41,MATCH(G264,'[1]Table 5.1 Fleet population'!$H$4:$H$41,0),1)</f>
        <v>63</v>
      </c>
      <c r="O264" s="364">
        <v>1</v>
      </c>
      <c r="P264" s="363">
        <f t="shared" si="16"/>
        <v>63</v>
      </c>
      <c r="Q264" s="362">
        <v>37</v>
      </c>
      <c r="R264" s="350">
        <f t="shared" si="17"/>
        <v>0.58730158730158732</v>
      </c>
      <c r="S264" s="350">
        <f t="shared" si="18"/>
        <v>0.58730158730158732</v>
      </c>
      <c r="T264" s="361">
        <f t="shared" si="19"/>
        <v>1</v>
      </c>
      <c r="U264" s="360"/>
    </row>
    <row r="265" spans="1:21" s="359" customFormat="1" ht="15.75" customHeight="1" x14ac:dyDescent="0.25">
      <c r="A265" s="365" t="s">
        <v>144</v>
      </c>
      <c r="B265" s="365" t="s">
        <v>875</v>
      </c>
      <c r="C265" s="365" t="s">
        <v>666</v>
      </c>
      <c r="D265" s="365" t="s">
        <v>338</v>
      </c>
      <c r="E265" s="365" t="s">
        <v>184</v>
      </c>
      <c r="F265" s="365" t="s">
        <v>531</v>
      </c>
      <c r="G265" s="365" t="s">
        <v>1927</v>
      </c>
      <c r="H265" s="365" t="s">
        <v>1989</v>
      </c>
      <c r="I265" s="365" t="s">
        <v>1979</v>
      </c>
      <c r="J265" s="365" t="s">
        <v>425</v>
      </c>
      <c r="K265" s="366">
        <v>1</v>
      </c>
      <c r="L265" s="365"/>
      <c r="M265" s="360">
        <v>2021</v>
      </c>
      <c r="N265" s="362">
        <f>INDEX('[1]Table 5.1 Fleet population'!$L$4:$L$41,MATCH(G265,'[1]Table 5.1 Fleet population'!$H$4:$H$41,0),1)</f>
        <v>63</v>
      </c>
      <c r="O265" s="364">
        <v>1</v>
      </c>
      <c r="P265" s="363">
        <f t="shared" si="16"/>
        <v>63</v>
      </c>
      <c r="Q265" s="362">
        <v>37</v>
      </c>
      <c r="R265" s="350">
        <f t="shared" si="17"/>
        <v>0.58730158730158732</v>
      </c>
      <c r="S265" s="350">
        <f t="shared" si="18"/>
        <v>0.58730158730158732</v>
      </c>
      <c r="T265" s="361">
        <f t="shared" si="19"/>
        <v>1</v>
      </c>
      <c r="U265" s="360"/>
    </row>
    <row r="266" spans="1:21" s="359" customFormat="1" ht="15.75" customHeight="1" x14ac:dyDescent="0.25">
      <c r="A266" s="365" t="s">
        <v>144</v>
      </c>
      <c r="B266" s="365" t="s">
        <v>875</v>
      </c>
      <c r="C266" s="365" t="s">
        <v>666</v>
      </c>
      <c r="D266" s="365" t="s">
        <v>338</v>
      </c>
      <c r="E266" s="365" t="s">
        <v>184</v>
      </c>
      <c r="F266" s="365" t="s">
        <v>531</v>
      </c>
      <c r="G266" s="365" t="s">
        <v>1927</v>
      </c>
      <c r="H266" s="365" t="s">
        <v>558</v>
      </c>
      <c r="I266" s="365" t="s">
        <v>1979</v>
      </c>
      <c r="J266" s="365" t="s">
        <v>425</v>
      </c>
      <c r="K266" s="366">
        <v>1</v>
      </c>
      <c r="L266" s="365"/>
      <c r="M266" s="360">
        <v>2021</v>
      </c>
      <c r="N266" s="362">
        <f>INDEX('[1]Table 5.1 Fleet population'!$L$4:$L$41,MATCH(G266,'[1]Table 5.1 Fleet population'!$H$4:$H$41,0),1)</f>
        <v>63</v>
      </c>
      <c r="O266" s="364">
        <v>1</v>
      </c>
      <c r="P266" s="363">
        <f t="shared" si="16"/>
        <v>63</v>
      </c>
      <c r="Q266" s="362">
        <v>37</v>
      </c>
      <c r="R266" s="350">
        <f t="shared" si="17"/>
        <v>0.58730158730158732</v>
      </c>
      <c r="S266" s="350">
        <f t="shared" si="18"/>
        <v>0.58730158730158732</v>
      </c>
      <c r="T266" s="361">
        <f t="shared" si="19"/>
        <v>1</v>
      </c>
      <c r="U266" s="360"/>
    </row>
    <row r="267" spans="1:21" s="359" customFormat="1" ht="15.75" customHeight="1" x14ac:dyDescent="0.25">
      <c r="A267" s="365" t="s">
        <v>144</v>
      </c>
      <c r="B267" s="365" t="s">
        <v>875</v>
      </c>
      <c r="C267" s="365" t="s">
        <v>666</v>
      </c>
      <c r="D267" s="365" t="s">
        <v>338</v>
      </c>
      <c r="E267" s="365" t="s">
        <v>184</v>
      </c>
      <c r="F267" s="365" t="s">
        <v>531</v>
      </c>
      <c r="G267" s="365" t="s">
        <v>1927</v>
      </c>
      <c r="H267" s="365" t="s">
        <v>561</v>
      </c>
      <c r="I267" s="365" t="s">
        <v>1979</v>
      </c>
      <c r="J267" s="365" t="s">
        <v>425</v>
      </c>
      <c r="K267" s="366">
        <v>1</v>
      </c>
      <c r="L267" s="365"/>
      <c r="M267" s="360">
        <v>2021</v>
      </c>
      <c r="N267" s="362">
        <f>INDEX('[1]Table 5.1 Fleet population'!$L$4:$L$41,MATCH(G267,'[1]Table 5.1 Fleet population'!$H$4:$H$41,0),1)</f>
        <v>63</v>
      </c>
      <c r="O267" s="364">
        <v>1</v>
      </c>
      <c r="P267" s="363">
        <f t="shared" si="16"/>
        <v>63</v>
      </c>
      <c r="Q267" s="362">
        <v>37</v>
      </c>
      <c r="R267" s="350">
        <f t="shared" si="17"/>
        <v>0.58730158730158732</v>
      </c>
      <c r="S267" s="350">
        <f t="shared" si="18"/>
        <v>0.58730158730158732</v>
      </c>
      <c r="T267" s="361">
        <f t="shared" si="19"/>
        <v>1</v>
      </c>
      <c r="U267" s="360"/>
    </row>
    <row r="268" spans="1:21" s="359" customFormat="1" ht="15.75" customHeight="1" x14ac:dyDescent="0.25">
      <c r="A268" s="365" t="s">
        <v>144</v>
      </c>
      <c r="B268" s="365" t="s">
        <v>875</v>
      </c>
      <c r="C268" s="365" t="s">
        <v>666</v>
      </c>
      <c r="D268" s="365" t="s">
        <v>338</v>
      </c>
      <c r="E268" s="365" t="s">
        <v>184</v>
      </c>
      <c r="F268" s="365" t="s">
        <v>531</v>
      </c>
      <c r="G268" s="365" t="s">
        <v>1926</v>
      </c>
      <c r="H268" s="365" t="s">
        <v>1987</v>
      </c>
      <c r="I268" s="365" t="s">
        <v>1979</v>
      </c>
      <c r="J268" s="365" t="s">
        <v>425</v>
      </c>
      <c r="K268" s="366">
        <v>1</v>
      </c>
      <c r="L268" s="365"/>
      <c r="M268" s="360">
        <v>2021</v>
      </c>
      <c r="N268" s="362">
        <f>INDEX('[1]Table 5.1 Fleet population'!$L$4:$L$41,MATCH(G268,'[1]Table 5.1 Fleet population'!$H$4:$H$41,0),1)</f>
        <v>22</v>
      </c>
      <c r="O268" s="364">
        <v>1</v>
      </c>
      <c r="P268" s="363">
        <f t="shared" si="16"/>
        <v>22</v>
      </c>
      <c r="Q268" s="362">
        <v>13</v>
      </c>
      <c r="R268" s="350">
        <f t="shared" si="17"/>
        <v>0.59090909090909094</v>
      </c>
      <c r="S268" s="350">
        <f t="shared" si="18"/>
        <v>0.59090909090909094</v>
      </c>
      <c r="T268" s="361">
        <f t="shared" si="19"/>
        <v>1</v>
      </c>
      <c r="U268" s="360"/>
    </row>
    <row r="269" spans="1:21" s="359" customFormat="1" ht="15.75" customHeight="1" x14ac:dyDescent="0.25">
      <c r="A269" s="365" t="s">
        <v>144</v>
      </c>
      <c r="B269" s="365" t="s">
        <v>875</v>
      </c>
      <c r="C269" s="365" t="s">
        <v>666</v>
      </c>
      <c r="D269" s="365" t="s">
        <v>338</v>
      </c>
      <c r="E269" s="365" t="s">
        <v>184</v>
      </c>
      <c r="F269" s="365" t="s">
        <v>531</v>
      </c>
      <c r="G269" s="365" t="s">
        <v>1964</v>
      </c>
      <c r="H269" s="365" t="s">
        <v>551</v>
      </c>
      <c r="I269" s="365" t="s">
        <v>1979</v>
      </c>
      <c r="J269" s="365" t="s">
        <v>425</v>
      </c>
      <c r="K269" s="366">
        <v>1</v>
      </c>
      <c r="L269" s="365" t="s">
        <v>1980</v>
      </c>
      <c r="M269" s="360">
        <v>2021</v>
      </c>
      <c r="N269" s="362">
        <f>INDEX('[1]Table 5.1 Fleet population'!$L$4:$L$41,MATCH(G269,'[1]Table 5.1 Fleet population'!$H$4:$H$41,0),1)</f>
        <v>37</v>
      </c>
      <c r="O269" s="364">
        <v>1</v>
      </c>
      <c r="P269" s="363">
        <f t="shared" si="16"/>
        <v>37</v>
      </c>
      <c r="Q269" s="362">
        <v>22</v>
      </c>
      <c r="R269" s="350">
        <f t="shared" si="17"/>
        <v>0.59459459459459463</v>
      </c>
      <c r="S269" s="350">
        <f t="shared" si="18"/>
        <v>0.59459459459459463</v>
      </c>
      <c r="T269" s="361">
        <f t="shared" si="19"/>
        <v>1</v>
      </c>
      <c r="U269" s="360"/>
    </row>
    <row r="270" spans="1:21" s="359" customFormat="1" ht="15.75" customHeight="1" x14ac:dyDescent="0.25">
      <c r="A270" s="365" t="s">
        <v>144</v>
      </c>
      <c r="B270" s="365" t="s">
        <v>875</v>
      </c>
      <c r="C270" s="365" t="s">
        <v>666</v>
      </c>
      <c r="D270" s="365" t="s">
        <v>338</v>
      </c>
      <c r="E270" s="365" t="s">
        <v>184</v>
      </c>
      <c r="F270" s="365" t="s">
        <v>531</v>
      </c>
      <c r="G270" s="365" t="s">
        <v>1956</v>
      </c>
      <c r="H270" s="365" t="s">
        <v>534</v>
      </c>
      <c r="I270" s="365" t="s">
        <v>1982</v>
      </c>
      <c r="J270" s="365" t="s">
        <v>425</v>
      </c>
      <c r="K270" s="366">
        <v>1</v>
      </c>
      <c r="L270" s="365" t="s">
        <v>1980</v>
      </c>
      <c r="M270" s="360">
        <v>2021</v>
      </c>
      <c r="N270" s="362">
        <f>INDEX('[1]Table 5.1 Fleet population'!$L$4:$L$41,MATCH(G270,'[1]Table 5.1 Fleet population'!$H$4:$H$41,0),1)</f>
        <v>5</v>
      </c>
      <c r="O270" s="364">
        <v>1</v>
      </c>
      <c r="P270" s="363">
        <f t="shared" si="16"/>
        <v>5</v>
      </c>
      <c r="Q270" s="362">
        <v>3</v>
      </c>
      <c r="R270" s="350">
        <f t="shared" si="17"/>
        <v>0.6</v>
      </c>
      <c r="S270" s="350">
        <f t="shared" si="18"/>
        <v>0.6</v>
      </c>
      <c r="T270" s="361">
        <f t="shared" si="19"/>
        <v>1</v>
      </c>
      <c r="U270" s="360"/>
    </row>
    <row r="271" spans="1:21" s="359" customFormat="1" ht="15.75" customHeight="1" x14ac:dyDescent="0.25">
      <c r="A271" s="365" t="s">
        <v>144</v>
      </c>
      <c r="B271" s="365" t="s">
        <v>875</v>
      </c>
      <c r="C271" s="365" t="s">
        <v>666</v>
      </c>
      <c r="D271" s="365" t="s">
        <v>338</v>
      </c>
      <c r="E271" s="365" t="s">
        <v>184</v>
      </c>
      <c r="F271" s="365" t="s">
        <v>531</v>
      </c>
      <c r="G271" s="365" t="s">
        <v>1946</v>
      </c>
      <c r="H271" s="365" t="s">
        <v>537</v>
      </c>
      <c r="I271" s="365" t="s">
        <v>1979</v>
      </c>
      <c r="J271" s="365" t="s">
        <v>425</v>
      </c>
      <c r="K271" s="366">
        <v>1</v>
      </c>
      <c r="L271" s="365" t="s">
        <v>1980</v>
      </c>
      <c r="M271" s="360">
        <v>2021</v>
      </c>
      <c r="N271" s="362">
        <f>INDEX('[1]Table 5.1 Fleet population'!$L$4:$L$41,MATCH(G271,'[1]Table 5.1 Fleet population'!$H$4:$H$41,0),1)</f>
        <v>5</v>
      </c>
      <c r="O271" s="364">
        <v>1</v>
      </c>
      <c r="P271" s="363">
        <f t="shared" si="16"/>
        <v>5</v>
      </c>
      <c r="Q271" s="362">
        <v>3</v>
      </c>
      <c r="R271" s="350">
        <f t="shared" si="17"/>
        <v>0.6</v>
      </c>
      <c r="S271" s="350">
        <f t="shared" si="18"/>
        <v>0.6</v>
      </c>
      <c r="T271" s="361">
        <f t="shared" si="19"/>
        <v>1</v>
      </c>
      <c r="U271" s="360"/>
    </row>
    <row r="272" spans="1:21" s="359" customFormat="1" ht="15.75" customHeight="1" x14ac:dyDescent="0.25">
      <c r="A272" s="365" t="s">
        <v>144</v>
      </c>
      <c r="B272" s="365" t="s">
        <v>875</v>
      </c>
      <c r="C272" s="365" t="s">
        <v>666</v>
      </c>
      <c r="D272" s="365" t="s">
        <v>338</v>
      </c>
      <c r="E272" s="365" t="s">
        <v>184</v>
      </c>
      <c r="F272" s="365" t="s">
        <v>531</v>
      </c>
      <c r="G272" s="365" t="s">
        <v>1946</v>
      </c>
      <c r="H272" s="365" t="s">
        <v>539</v>
      </c>
      <c r="I272" s="365" t="s">
        <v>1979</v>
      </c>
      <c r="J272" s="365" t="s">
        <v>425</v>
      </c>
      <c r="K272" s="366">
        <v>1</v>
      </c>
      <c r="L272" s="365" t="s">
        <v>1980</v>
      </c>
      <c r="M272" s="360">
        <v>2021</v>
      </c>
      <c r="N272" s="362">
        <f>INDEX('[1]Table 5.1 Fleet population'!$L$4:$L$41,MATCH(G272,'[1]Table 5.1 Fleet population'!$H$4:$H$41,0),1)</f>
        <v>5</v>
      </c>
      <c r="O272" s="364">
        <v>1</v>
      </c>
      <c r="P272" s="363">
        <f t="shared" si="16"/>
        <v>5</v>
      </c>
      <c r="Q272" s="362">
        <v>3</v>
      </c>
      <c r="R272" s="350">
        <f t="shared" si="17"/>
        <v>0.6</v>
      </c>
      <c r="S272" s="350">
        <f t="shared" si="18"/>
        <v>0.6</v>
      </c>
      <c r="T272" s="361">
        <f t="shared" si="19"/>
        <v>1</v>
      </c>
      <c r="U272" s="360" t="s">
        <v>1996</v>
      </c>
    </row>
    <row r="273" spans="1:21" s="359" customFormat="1" ht="15.75" customHeight="1" x14ac:dyDescent="0.25">
      <c r="A273" s="365" t="s">
        <v>144</v>
      </c>
      <c r="B273" s="365" t="s">
        <v>875</v>
      </c>
      <c r="C273" s="365" t="s">
        <v>666</v>
      </c>
      <c r="D273" s="365" t="s">
        <v>338</v>
      </c>
      <c r="E273" s="365" t="s">
        <v>184</v>
      </c>
      <c r="F273" s="365" t="s">
        <v>531</v>
      </c>
      <c r="G273" s="365" t="s">
        <v>1946</v>
      </c>
      <c r="H273" s="365" t="s">
        <v>545</v>
      </c>
      <c r="I273" s="365" t="s">
        <v>1979</v>
      </c>
      <c r="J273" s="365" t="s">
        <v>425</v>
      </c>
      <c r="K273" s="366">
        <v>1</v>
      </c>
      <c r="L273" s="365" t="s">
        <v>1980</v>
      </c>
      <c r="M273" s="360">
        <v>2021</v>
      </c>
      <c r="N273" s="362">
        <f>INDEX('[1]Table 5.1 Fleet population'!$L$4:$L$41,MATCH(G273,'[1]Table 5.1 Fleet population'!$H$4:$H$41,0),1)</f>
        <v>5</v>
      </c>
      <c r="O273" s="364">
        <v>1</v>
      </c>
      <c r="P273" s="363">
        <f t="shared" si="16"/>
        <v>5</v>
      </c>
      <c r="Q273" s="362">
        <v>3</v>
      </c>
      <c r="R273" s="350">
        <f t="shared" si="17"/>
        <v>0.6</v>
      </c>
      <c r="S273" s="350">
        <f t="shared" si="18"/>
        <v>0.6</v>
      </c>
      <c r="T273" s="361">
        <f t="shared" si="19"/>
        <v>1</v>
      </c>
      <c r="U273" s="360" t="s">
        <v>1995</v>
      </c>
    </row>
    <row r="274" spans="1:21" s="359" customFormat="1" ht="15.75" customHeight="1" x14ac:dyDescent="0.25">
      <c r="A274" s="365" t="s">
        <v>144</v>
      </c>
      <c r="B274" s="365" t="s">
        <v>875</v>
      </c>
      <c r="C274" s="365" t="s">
        <v>666</v>
      </c>
      <c r="D274" s="365" t="s">
        <v>338</v>
      </c>
      <c r="E274" s="365" t="s">
        <v>184</v>
      </c>
      <c r="F274" s="365" t="s">
        <v>531</v>
      </c>
      <c r="G274" s="365" t="s">
        <v>1946</v>
      </c>
      <c r="H274" s="365" t="s">
        <v>546</v>
      </c>
      <c r="I274" s="365" t="s">
        <v>1979</v>
      </c>
      <c r="J274" s="365" t="s">
        <v>425</v>
      </c>
      <c r="K274" s="366">
        <v>1</v>
      </c>
      <c r="L274" s="365" t="s">
        <v>1980</v>
      </c>
      <c r="M274" s="360">
        <v>2021</v>
      </c>
      <c r="N274" s="362">
        <f>INDEX('[1]Table 5.1 Fleet population'!$L$4:$L$41,MATCH(G274,'[1]Table 5.1 Fleet population'!$H$4:$H$41,0),1)</f>
        <v>5</v>
      </c>
      <c r="O274" s="364">
        <v>1</v>
      </c>
      <c r="P274" s="363">
        <f t="shared" si="16"/>
        <v>5</v>
      </c>
      <c r="Q274" s="362">
        <v>3</v>
      </c>
      <c r="R274" s="350">
        <f t="shared" si="17"/>
        <v>0.6</v>
      </c>
      <c r="S274" s="350">
        <f t="shared" si="18"/>
        <v>0.6</v>
      </c>
      <c r="T274" s="361">
        <f t="shared" si="19"/>
        <v>1</v>
      </c>
      <c r="U274" s="360"/>
    </row>
    <row r="275" spans="1:21" s="359" customFormat="1" ht="15.75" customHeight="1" x14ac:dyDescent="0.25">
      <c r="A275" s="365" t="s">
        <v>144</v>
      </c>
      <c r="B275" s="365" t="s">
        <v>875</v>
      </c>
      <c r="C275" s="365" t="s">
        <v>666</v>
      </c>
      <c r="D275" s="365" t="s">
        <v>338</v>
      </c>
      <c r="E275" s="365" t="s">
        <v>184</v>
      </c>
      <c r="F275" s="365" t="s">
        <v>531</v>
      </c>
      <c r="G275" s="365" t="s">
        <v>1946</v>
      </c>
      <c r="H275" s="365" t="s">
        <v>1987</v>
      </c>
      <c r="I275" s="365" t="s">
        <v>1979</v>
      </c>
      <c r="J275" s="365" t="s">
        <v>425</v>
      </c>
      <c r="K275" s="366">
        <v>1</v>
      </c>
      <c r="L275" s="365" t="s">
        <v>1980</v>
      </c>
      <c r="M275" s="360">
        <v>2021</v>
      </c>
      <c r="N275" s="362">
        <f>INDEX('[1]Table 5.1 Fleet population'!$L$4:$L$41,MATCH(G275,'[1]Table 5.1 Fleet population'!$H$4:$H$41,0),1)</f>
        <v>5</v>
      </c>
      <c r="O275" s="364">
        <v>1</v>
      </c>
      <c r="P275" s="363">
        <f t="shared" si="16"/>
        <v>5</v>
      </c>
      <c r="Q275" s="362">
        <v>3</v>
      </c>
      <c r="R275" s="350">
        <f t="shared" si="17"/>
        <v>0.6</v>
      </c>
      <c r="S275" s="350">
        <f t="shared" si="18"/>
        <v>0.6</v>
      </c>
      <c r="T275" s="361">
        <f t="shared" si="19"/>
        <v>1</v>
      </c>
      <c r="U275" s="360"/>
    </row>
    <row r="276" spans="1:21" s="359" customFormat="1" ht="15.75" customHeight="1" x14ac:dyDescent="0.25">
      <c r="A276" s="365" t="s">
        <v>144</v>
      </c>
      <c r="B276" s="365" t="s">
        <v>875</v>
      </c>
      <c r="C276" s="365" t="s">
        <v>666</v>
      </c>
      <c r="D276" s="365" t="s">
        <v>338</v>
      </c>
      <c r="E276" s="365" t="s">
        <v>184</v>
      </c>
      <c r="F276" s="365" t="s">
        <v>531</v>
      </c>
      <c r="G276" s="365" t="s">
        <v>1956</v>
      </c>
      <c r="H276" s="365" t="s">
        <v>1987</v>
      </c>
      <c r="I276" s="365" t="s">
        <v>1979</v>
      </c>
      <c r="J276" s="365" t="s">
        <v>425</v>
      </c>
      <c r="K276" s="366">
        <v>1</v>
      </c>
      <c r="L276" s="365" t="s">
        <v>1980</v>
      </c>
      <c r="M276" s="360">
        <v>2021</v>
      </c>
      <c r="N276" s="362">
        <f>INDEX('[1]Table 5.1 Fleet population'!$L$4:$L$41,MATCH(G276,'[1]Table 5.1 Fleet population'!$H$4:$H$41,0),1)</f>
        <v>5</v>
      </c>
      <c r="O276" s="364">
        <v>1</v>
      </c>
      <c r="P276" s="363">
        <f t="shared" si="16"/>
        <v>5</v>
      </c>
      <c r="Q276" s="362">
        <v>3</v>
      </c>
      <c r="R276" s="350">
        <f t="shared" si="17"/>
        <v>0.6</v>
      </c>
      <c r="S276" s="350">
        <f t="shared" si="18"/>
        <v>0.6</v>
      </c>
      <c r="T276" s="361">
        <f t="shared" si="19"/>
        <v>1</v>
      </c>
      <c r="U276" s="360"/>
    </row>
    <row r="277" spans="1:21" s="359" customFormat="1" ht="15.75" customHeight="1" x14ac:dyDescent="0.25">
      <c r="A277" s="365" t="s">
        <v>144</v>
      </c>
      <c r="B277" s="365" t="s">
        <v>875</v>
      </c>
      <c r="C277" s="365" t="s">
        <v>666</v>
      </c>
      <c r="D277" s="365" t="s">
        <v>338</v>
      </c>
      <c r="E277" s="365" t="s">
        <v>184</v>
      </c>
      <c r="F277" s="365" t="s">
        <v>531</v>
      </c>
      <c r="G277" s="365" t="s">
        <v>1956</v>
      </c>
      <c r="H277" s="365" t="s">
        <v>1988</v>
      </c>
      <c r="I277" s="365" t="s">
        <v>1979</v>
      </c>
      <c r="J277" s="365" t="s">
        <v>425</v>
      </c>
      <c r="K277" s="366">
        <v>1</v>
      </c>
      <c r="L277" s="365" t="s">
        <v>1980</v>
      </c>
      <c r="M277" s="360">
        <v>2021</v>
      </c>
      <c r="N277" s="362">
        <f>INDEX('[1]Table 5.1 Fleet population'!$L$4:$L$41,MATCH(G277,'[1]Table 5.1 Fleet population'!$H$4:$H$41,0),1)</f>
        <v>5</v>
      </c>
      <c r="O277" s="364">
        <v>1</v>
      </c>
      <c r="P277" s="363">
        <f t="shared" si="16"/>
        <v>5</v>
      </c>
      <c r="Q277" s="362">
        <v>3</v>
      </c>
      <c r="R277" s="350">
        <f t="shared" si="17"/>
        <v>0.6</v>
      </c>
      <c r="S277" s="350">
        <f t="shared" si="18"/>
        <v>0.6</v>
      </c>
      <c r="T277" s="361">
        <f t="shared" si="19"/>
        <v>1</v>
      </c>
      <c r="U277" s="360"/>
    </row>
    <row r="278" spans="1:21" s="359" customFormat="1" ht="15.75" customHeight="1" x14ac:dyDescent="0.25">
      <c r="A278" s="365" t="s">
        <v>144</v>
      </c>
      <c r="B278" s="365" t="s">
        <v>875</v>
      </c>
      <c r="C278" s="365" t="s">
        <v>666</v>
      </c>
      <c r="D278" s="365" t="s">
        <v>338</v>
      </c>
      <c r="E278" s="365" t="s">
        <v>184</v>
      </c>
      <c r="F278" s="365" t="s">
        <v>531</v>
      </c>
      <c r="G278" s="365" t="s">
        <v>1946</v>
      </c>
      <c r="H278" s="365" t="s">
        <v>550</v>
      </c>
      <c r="I278" s="365" t="s">
        <v>1979</v>
      </c>
      <c r="J278" s="365" t="s">
        <v>425</v>
      </c>
      <c r="K278" s="366">
        <v>1</v>
      </c>
      <c r="L278" s="365" t="s">
        <v>1980</v>
      </c>
      <c r="M278" s="360">
        <v>2021</v>
      </c>
      <c r="N278" s="362">
        <f>INDEX('[1]Table 5.1 Fleet population'!$L$4:$L$41,MATCH(G278,'[1]Table 5.1 Fleet population'!$H$4:$H$41,0),1)</f>
        <v>5</v>
      </c>
      <c r="O278" s="364">
        <v>1</v>
      </c>
      <c r="P278" s="363">
        <f t="shared" si="16"/>
        <v>5</v>
      </c>
      <c r="Q278" s="362">
        <v>3</v>
      </c>
      <c r="R278" s="350">
        <f t="shared" si="17"/>
        <v>0.6</v>
      </c>
      <c r="S278" s="350">
        <f t="shared" si="18"/>
        <v>0.6</v>
      </c>
      <c r="T278" s="361">
        <f t="shared" si="19"/>
        <v>1</v>
      </c>
      <c r="U278" s="360"/>
    </row>
    <row r="279" spans="1:21" s="359" customFormat="1" ht="15.75" customHeight="1" x14ac:dyDescent="0.25">
      <c r="A279" s="365" t="s">
        <v>144</v>
      </c>
      <c r="B279" s="365" t="s">
        <v>875</v>
      </c>
      <c r="C279" s="365" t="s">
        <v>666</v>
      </c>
      <c r="D279" s="365" t="s">
        <v>338</v>
      </c>
      <c r="E279" s="365" t="s">
        <v>184</v>
      </c>
      <c r="F279" s="365" t="s">
        <v>531</v>
      </c>
      <c r="G279" s="365" t="s">
        <v>1946</v>
      </c>
      <c r="H279" s="365" t="s">
        <v>555</v>
      </c>
      <c r="I279" s="365" t="s">
        <v>1979</v>
      </c>
      <c r="J279" s="365" t="s">
        <v>425</v>
      </c>
      <c r="K279" s="366">
        <v>1</v>
      </c>
      <c r="L279" s="365" t="s">
        <v>1980</v>
      </c>
      <c r="M279" s="360">
        <v>2021</v>
      </c>
      <c r="N279" s="362">
        <f>INDEX('[1]Table 5.1 Fleet population'!$L$4:$L$41,MATCH(G279,'[1]Table 5.1 Fleet population'!$H$4:$H$41,0),1)</f>
        <v>5</v>
      </c>
      <c r="O279" s="364">
        <v>1</v>
      </c>
      <c r="P279" s="363">
        <f t="shared" si="16"/>
        <v>5</v>
      </c>
      <c r="Q279" s="362">
        <v>3</v>
      </c>
      <c r="R279" s="350">
        <f t="shared" si="17"/>
        <v>0.6</v>
      </c>
      <c r="S279" s="350">
        <f t="shared" si="18"/>
        <v>0.6</v>
      </c>
      <c r="T279" s="361">
        <f t="shared" si="19"/>
        <v>1</v>
      </c>
      <c r="U279" s="360"/>
    </row>
    <row r="280" spans="1:21" s="359" customFormat="1" ht="15.75" customHeight="1" x14ac:dyDescent="0.25">
      <c r="A280" s="365" t="s">
        <v>144</v>
      </c>
      <c r="B280" s="365" t="s">
        <v>875</v>
      </c>
      <c r="C280" s="365" t="s">
        <v>666</v>
      </c>
      <c r="D280" s="365" t="s">
        <v>338</v>
      </c>
      <c r="E280" s="365" t="s">
        <v>184</v>
      </c>
      <c r="F280" s="365" t="s">
        <v>531</v>
      </c>
      <c r="G280" s="365" t="s">
        <v>1928</v>
      </c>
      <c r="H280" s="365" t="s">
        <v>553</v>
      </c>
      <c r="I280" s="365" t="s">
        <v>1979</v>
      </c>
      <c r="J280" s="365" t="s">
        <v>425</v>
      </c>
      <c r="K280" s="366">
        <v>1</v>
      </c>
      <c r="L280" s="365"/>
      <c r="M280" s="360">
        <v>2021</v>
      </c>
      <c r="N280" s="362">
        <f>INDEX('[1]Table 5.1 Fleet population'!$L$4:$L$41,MATCH(G280,'[1]Table 5.1 Fleet population'!$H$4:$H$41,0),1)</f>
        <v>30</v>
      </c>
      <c r="O280" s="364">
        <v>1</v>
      </c>
      <c r="P280" s="363">
        <f t="shared" si="16"/>
        <v>30</v>
      </c>
      <c r="Q280" s="362">
        <v>18</v>
      </c>
      <c r="R280" s="350">
        <f t="shared" si="17"/>
        <v>0.6</v>
      </c>
      <c r="S280" s="350">
        <f t="shared" si="18"/>
        <v>0.6</v>
      </c>
      <c r="T280" s="361">
        <f t="shared" si="19"/>
        <v>1</v>
      </c>
      <c r="U280" s="360"/>
    </row>
    <row r="281" spans="1:21" s="359" customFormat="1" ht="15.75" customHeight="1" x14ac:dyDescent="0.25">
      <c r="A281" s="365" t="s">
        <v>144</v>
      </c>
      <c r="B281" s="365" t="s">
        <v>875</v>
      </c>
      <c r="C281" s="365" t="s">
        <v>666</v>
      </c>
      <c r="D281" s="365" t="s">
        <v>338</v>
      </c>
      <c r="E281" s="365" t="s">
        <v>184</v>
      </c>
      <c r="F281" s="365" t="s">
        <v>531</v>
      </c>
      <c r="G281" s="365" t="s">
        <v>1927</v>
      </c>
      <c r="H281" s="365" t="s">
        <v>535</v>
      </c>
      <c r="I281" s="365" t="s">
        <v>1979</v>
      </c>
      <c r="J281" s="365" t="s">
        <v>425</v>
      </c>
      <c r="K281" s="366">
        <v>1</v>
      </c>
      <c r="L281" s="365"/>
      <c r="M281" s="360">
        <v>2021</v>
      </c>
      <c r="N281" s="362">
        <f>INDEX('[1]Table 5.1 Fleet population'!$L$4:$L$41,MATCH(G281,'[1]Table 5.1 Fleet population'!$H$4:$H$41,0),1)</f>
        <v>63</v>
      </c>
      <c r="O281" s="364">
        <v>1</v>
      </c>
      <c r="P281" s="363">
        <f t="shared" si="16"/>
        <v>63</v>
      </c>
      <c r="Q281" s="362">
        <v>38</v>
      </c>
      <c r="R281" s="350">
        <f t="shared" si="17"/>
        <v>0.60317460317460314</v>
      </c>
      <c r="S281" s="350">
        <f t="shared" si="18"/>
        <v>0.60317460317460314</v>
      </c>
      <c r="T281" s="361">
        <f t="shared" si="19"/>
        <v>1</v>
      </c>
      <c r="U281" s="360"/>
    </row>
    <row r="282" spans="1:21" s="359" customFormat="1" ht="15.75" customHeight="1" x14ac:dyDescent="0.25">
      <c r="A282" s="365" t="s">
        <v>144</v>
      </c>
      <c r="B282" s="365" t="s">
        <v>875</v>
      </c>
      <c r="C282" s="365" t="s">
        <v>666</v>
      </c>
      <c r="D282" s="365" t="s">
        <v>338</v>
      </c>
      <c r="E282" s="365" t="s">
        <v>184</v>
      </c>
      <c r="F282" s="365" t="s">
        <v>531</v>
      </c>
      <c r="G282" s="365" t="s">
        <v>1927</v>
      </c>
      <c r="H282" s="365" t="s">
        <v>1988</v>
      </c>
      <c r="I282" s="365" t="s">
        <v>1979</v>
      </c>
      <c r="J282" s="365" t="s">
        <v>425</v>
      </c>
      <c r="K282" s="366">
        <v>1</v>
      </c>
      <c r="L282" s="365"/>
      <c r="M282" s="360">
        <v>2021</v>
      </c>
      <c r="N282" s="362">
        <f>INDEX('[1]Table 5.1 Fleet population'!$L$4:$L$41,MATCH(G282,'[1]Table 5.1 Fleet population'!$H$4:$H$41,0),1)</f>
        <v>63</v>
      </c>
      <c r="O282" s="364">
        <v>1</v>
      </c>
      <c r="P282" s="363">
        <f t="shared" si="16"/>
        <v>63</v>
      </c>
      <c r="Q282" s="362">
        <v>38</v>
      </c>
      <c r="R282" s="350">
        <f t="shared" si="17"/>
        <v>0.60317460317460314</v>
      </c>
      <c r="S282" s="350">
        <f t="shared" si="18"/>
        <v>0.60317460317460314</v>
      </c>
      <c r="T282" s="361">
        <f t="shared" si="19"/>
        <v>1</v>
      </c>
      <c r="U282" s="360"/>
    </row>
    <row r="283" spans="1:21" s="359" customFormat="1" ht="15.75" customHeight="1" x14ac:dyDescent="0.25">
      <c r="A283" s="365" t="s">
        <v>144</v>
      </c>
      <c r="B283" s="365" t="s">
        <v>875</v>
      </c>
      <c r="C283" s="365" t="s">
        <v>666</v>
      </c>
      <c r="D283" s="365" t="s">
        <v>338</v>
      </c>
      <c r="E283" s="365" t="s">
        <v>184</v>
      </c>
      <c r="F283" s="365" t="s">
        <v>531</v>
      </c>
      <c r="G283" s="365" t="s">
        <v>1930</v>
      </c>
      <c r="H283" s="365" t="s">
        <v>530</v>
      </c>
      <c r="I283" s="365" t="s">
        <v>1979</v>
      </c>
      <c r="J283" s="365" t="s">
        <v>425</v>
      </c>
      <c r="K283" s="366">
        <v>1</v>
      </c>
      <c r="L283" s="365"/>
      <c r="M283" s="360">
        <v>2021</v>
      </c>
      <c r="N283" s="362">
        <f>INDEX('[1]Table 5.1 Fleet population'!$L$4:$L$41,MATCH(G283,'[1]Table 5.1 Fleet population'!$H$4:$H$41,0),1)</f>
        <v>28</v>
      </c>
      <c r="O283" s="364">
        <v>1</v>
      </c>
      <c r="P283" s="363">
        <f t="shared" si="16"/>
        <v>28</v>
      </c>
      <c r="Q283" s="362">
        <v>17</v>
      </c>
      <c r="R283" s="350">
        <f t="shared" si="17"/>
        <v>0.6071428571428571</v>
      </c>
      <c r="S283" s="350">
        <f t="shared" si="18"/>
        <v>0.6071428571428571</v>
      </c>
      <c r="T283" s="361">
        <f t="shared" si="19"/>
        <v>1</v>
      </c>
      <c r="U283" s="360"/>
    </row>
    <row r="284" spans="1:21" s="359" customFormat="1" ht="15.75" customHeight="1" x14ac:dyDescent="0.25">
      <c r="A284" s="365" t="s">
        <v>144</v>
      </c>
      <c r="B284" s="365" t="s">
        <v>875</v>
      </c>
      <c r="C284" s="365" t="s">
        <v>666</v>
      </c>
      <c r="D284" s="365" t="s">
        <v>338</v>
      </c>
      <c r="E284" s="365" t="s">
        <v>184</v>
      </c>
      <c r="F284" s="365" t="s">
        <v>531</v>
      </c>
      <c r="G284" s="365" t="s">
        <v>1930</v>
      </c>
      <c r="H284" s="365" t="s">
        <v>551</v>
      </c>
      <c r="I284" s="365" t="s">
        <v>1979</v>
      </c>
      <c r="J284" s="365" t="s">
        <v>425</v>
      </c>
      <c r="K284" s="366">
        <v>1</v>
      </c>
      <c r="L284" s="365"/>
      <c r="M284" s="360">
        <v>2021</v>
      </c>
      <c r="N284" s="362">
        <f>INDEX('[1]Table 5.1 Fleet population'!$L$4:$L$41,MATCH(G284,'[1]Table 5.1 Fleet population'!$H$4:$H$41,0),1)</f>
        <v>28</v>
      </c>
      <c r="O284" s="364">
        <v>1</v>
      </c>
      <c r="P284" s="363">
        <f t="shared" si="16"/>
        <v>28</v>
      </c>
      <c r="Q284" s="362">
        <v>17</v>
      </c>
      <c r="R284" s="350">
        <f t="shared" si="17"/>
        <v>0.6071428571428571</v>
      </c>
      <c r="S284" s="350">
        <f t="shared" si="18"/>
        <v>0.6071428571428571</v>
      </c>
      <c r="T284" s="361">
        <f t="shared" si="19"/>
        <v>1</v>
      </c>
      <c r="U284" s="360"/>
    </row>
    <row r="285" spans="1:21" s="359" customFormat="1" ht="15.75" customHeight="1" x14ac:dyDescent="0.25">
      <c r="A285" s="365" t="s">
        <v>144</v>
      </c>
      <c r="B285" s="365" t="s">
        <v>875</v>
      </c>
      <c r="C285" s="365" t="s">
        <v>666</v>
      </c>
      <c r="D285" s="365" t="s">
        <v>338</v>
      </c>
      <c r="E285" s="365" t="s">
        <v>184</v>
      </c>
      <c r="F285" s="365" t="s">
        <v>531</v>
      </c>
      <c r="G285" s="365" t="s">
        <v>1930</v>
      </c>
      <c r="H285" s="365" t="s">
        <v>553</v>
      </c>
      <c r="I285" s="365" t="s">
        <v>1979</v>
      </c>
      <c r="J285" s="365" t="s">
        <v>425</v>
      </c>
      <c r="K285" s="366">
        <v>1</v>
      </c>
      <c r="L285" s="365"/>
      <c r="M285" s="360">
        <v>2021</v>
      </c>
      <c r="N285" s="362">
        <f>INDEX('[1]Table 5.1 Fleet population'!$L$4:$L$41,MATCH(G285,'[1]Table 5.1 Fleet population'!$H$4:$H$41,0),1)</f>
        <v>28</v>
      </c>
      <c r="O285" s="364">
        <v>1</v>
      </c>
      <c r="P285" s="363">
        <f t="shared" si="16"/>
        <v>28</v>
      </c>
      <c r="Q285" s="362">
        <v>17</v>
      </c>
      <c r="R285" s="350">
        <f t="shared" si="17"/>
        <v>0.6071428571428571</v>
      </c>
      <c r="S285" s="350">
        <f t="shared" si="18"/>
        <v>0.6071428571428571</v>
      </c>
      <c r="T285" s="361">
        <f t="shared" si="19"/>
        <v>1</v>
      </c>
      <c r="U285" s="360"/>
    </row>
    <row r="286" spans="1:21" s="359" customFormat="1" ht="15.75" customHeight="1" x14ac:dyDescent="0.25">
      <c r="A286" s="365" t="s">
        <v>144</v>
      </c>
      <c r="B286" s="365" t="s">
        <v>875</v>
      </c>
      <c r="C286" s="365" t="s">
        <v>666</v>
      </c>
      <c r="D286" s="365" t="s">
        <v>338</v>
      </c>
      <c r="E286" s="365" t="s">
        <v>184</v>
      </c>
      <c r="F286" s="365" t="s">
        <v>531</v>
      </c>
      <c r="G286" s="365" t="s">
        <v>1930</v>
      </c>
      <c r="H286" s="365" t="s">
        <v>559</v>
      </c>
      <c r="I286" s="365" t="s">
        <v>1979</v>
      </c>
      <c r="J286" s="365" t="s">
        <v>425</v>
      </c>
      <c r="K286" s="366">
        <v>1</v>
      </c>
      <c r="L286" s="365"/>
      <c r="M286" s="360">
        <v>2021</v>
      </c>
      <c r="N286" s="362">
        <f>INDEX('[1]Table 5.1 Fleet population'!$L$4:$L$41,MATCH(G286,'[1]Table 5.1 Fleet population'!$H$4:$H$41,0),1)</f>
        <v>28</v>
      </c>
      <c r="O286" s="364">
        <v>1</v>
      </c>
      <c r="P286" s="363">
        <f t="shared" si="16"/>
        <v>28</v>
      </c>
      <c r="Q286" s="362">
        <v>17</v>
      </c>
      <c r="R286" s="350">
        <f t="shared" si="17"/>
        <v>0.6071428571428571</v>
      </c>
      <c r="S286" s="350">
        <f t="shared" si="18"/>
        <v>0.6071428571428571</v>
      </c>
      <c r="T286" s="361">
        <f t="shared" si="19"/>
        <v>1</v>
      </c>
      <c r="U286" s="360"/>
    </row>
    <row r="287" spans="1:21" s="359" customFormat="1" ht="15.75" customHeight="1" x14ac:dyDescent="0.25">
      <c r="A287" s="365" t="s">
        <v>144</v>
      </c>
      <c r="B287" s="365" t="s">
        <v>875</v>
      </c>
      <c r="C287" s="365" t="s">
        <v>666</v>
      </c>
      <c r="D287" s="365" t="s">
        <v>338</v>
      </c>
      <c r="E287" s="365" t="s">
        <v>184</v>
      </c>
      <c r="F287" s="365" t="s">
        <v>531</v>
      </c>
      <c r="G287" s="365" t="s">
        <v>1939</v>
      </c>
      <c r="H287" s="365" t="s">
        <v>536</v>
      </c>
      <c r="I287" s="365" t="s">
        <v>1979</v>
      </c>
      <c r="J287" s="365" t="s">
        <v>425</v>
      </c>
      <c r="K287" s="366">
        <v>1</v>
      </c>
      <c r="L287" s="365"/>
      <c r="M287" s="360">
        <v>2021</v>
      </c>
      <c r="N287" s="362">
        <f>INDEX('[1]Table 5.1 Fleet population'!$L$4:$L$41,MATCH(G287,'[1]Table 5.1 Fleet population'!$H$4:$H$41,0),1)</f>
        <v>97</v>
      </c>
      <c r="O287" s="364">
        <v>1</v>
      </c>
      <c r="P287" s="363">
        <f t="shared" si="16"/>
        <v>97</v>
      </c>
      <c r="Q287" s="362">
        <v>59</v>
      </c>
      <c r="R287" s="350">
        <f t="shared" si="17"/>
        <v>0.60824742268041232</v>
      </c>
      <c r="S287" s="350">
        <f t="shared" si="18"/>
        <v>0.60824742268041232</v>
      </c>
      <c r="T287" s="361">
        <f t="shared" si="19"/>
        <v>1</v>
      </c>
      <c r="U287" s="360"/>
    </row>
    <row r="288" spans="1:21" s="359" customFormat="1" ht="15.75" customHeight="1" x14ac:dyDescent="0.25">
      <c r="A288" s="365" t="s">
        <v>144</v>
      </c>
      <c r="B288" s="365" t="s">
        <v>875</v>
      </c>
      <c r="C288" s="365" t="s">
        <v>666</v>
      </c>
      <c r="D288" s="365" t="s">
        <v>338</v>
      </c>
      <c r="E288" s="365" t="s">
        <v>184</v>
      </c>
      <c r="F288" s="365" t="s">
        <v>531</v>
      </c>
      <c r="G288" s="365" t="s">
        <v>1939</v>
      </c>
      <c r="H288" s="365" t="s">
        <v>1989</v>
      </c>
      <c r="I288" s="365" t="s">
        <v>1979</v>
      </c>
      <c r="J288" s="365" t="s">
        <v>425</v>
      </c>
      <c r="K288" s="366">
        <v>1</v>
      </c>
      <c r="L288" s="365"/>
      <c r="M288" s="360">
        <v>2021</v>
      </c>
      <c r="N288" s="362">
        <f>INDEX('[1]Table 5.1 Fleet population'!$L$4:$L$41,MATCH(G288,'[1]Table 5.1 Fleet population'!$H$4:$H$41,0),1)</f>
        <v>97</v>
      </c>
      <c r="O288" s="364">
        <v>1</v>
      </c>
      <c r="P288" s="363">
        <f t="shared" si="16"/>
        <v>97</v>
      </c>
      <c r="Q288" s="362">
        <v>59</v>
      </c>
      <c r="R288" s="350">
        <f t="shared" si="17"/>
        <v>0.60824742268041232</v>
      </c>
      <c r="S288" s="350">
        <f t="shared" si="18"/>
        <v>0.60824742268041232</v>
      </c>
      <c r="T288" s="361">
        <f t="shared" si="19"/>
        <v>1</v>
      </c>
      <c r="U288" s="360"/>
    </row>
    <row r="289" spans="1:21" s="359" customFormat="1" ht="15.75" customHeight="1" x14ac:dyDescent="0.25">
      <c r="A289" s="365" t="s">
        <v>144</v>
      </c>
      <c r="B289" s="365" t="s">
        <v>875</v>
      </c>
      <c r="C289" s="365" t="s">
        <v>666</v>
      </c>
      <c r="D289" s="365" t="s">
        <v>338</v>
      </c>
      <c r="E289" s="365" t="s">
        <v>184</v>
      </c>
      <c r="F289" s="365" t="s">
        <v>531</v>
      </c>
      <c r="G289" s="365" t="s">
        <v>1939</v>
      </c>
      <c r="H289" s="365" t="s">
        <v>558</v>
      </c>
      <c r="I289" s="365" t="s">
        <v>1979</v>
      </c>
      <c r="J289" s="365" t="s">
        <v>425</v>
      </c>
      <c r="K289" s="366">
        <v>1</v>
      </c>
      <c r="L289" s="365"/>
      <c r="M289" s="360">
        <v>2021</v>
      </c>
      <c r="N289" s="362">
        <f>INDEX('[1]Table 5.1 Fleet population'!$L$4:$L$41,MATCH(G289,'[1]Table 5.1 Fleet population'!$H$4:$H$41,0),1)</f>
        <v>97</v>
      </c>
      <c r="O289" s="364">
        <v>1</v>
      </c>
      <c r="P289" s="363">
        <f t="shared" si="16"/>
        <v>97</v>
      </c>
      <c r="Q289" s="362">
        <v>59</v>
      </c>
      <c r="R289" s="350">
        <f t="shared" si="17"/>
        <v>0.60824742268041232</v>
      </c>
      <c r="S289" s="350">
        <f t="shared" si="18"/>
        <v>0.60824742268041232</v>
      </c>
      <c r="T289" s="361">
        <f t="shared" si="19"/>
        <v>1</v>
      </c>
      <c r="U289" s="360"/>
    </row>
    <row r="290" spans="1:21" s="359" customFormat="1" ht="15.75" customHeight="1" x14ac:dyDescent="0.25">
      <c r="A290" s="365" t="s">
        <v>144</v>
      </c>
      <c r="B290" s="365" t="s">
        <v>875</v>
      </c>
      <c r="C290" s="365" t="s">
        <v>666</v>
      </c>
      <c r="D290" s="365" t="s">
        <v>338</v>
      </c>
      <c r="E290" s="365" t="s">
        <v>184</v>
      </c>
      <c r="F290" s="365" t="s">
        <v>531</v>
      </c>
      <c r="G290" s="365" t="s">
        <v>1939</v>
      </c>
      <c r="H290" s="365" t="s">
        <v>561</v>
      </c>
      <c r="I290" s="365" t="s">
        <v>1979</v>
      </c>
      <c r="J290" s="365" t="s">
        <v>425</v>
      </c>
      <c r="K290" s="366">
        <v>1</v>
      </c>
      <c r="L290" s="365"/>
      <c r="M290" s="360">
        <v>2021</v>
      </c>
      <c r="N290" s="362">
        <f>INDEX('[1]Table 5.1 Fleet population'!$L$4:$L$41,MATCH(G290,'[1]Table 5.1 Fleet population'!$H$4:$H$41,0),1)</f>
        <v>97</v>
      </c>
      <c r="O290" s="364">
        <v>1</v>
      </c>
      <c r="P290" s="363">
        <f t="shared" si="16"/>
        <v>97</v>
      </c>
      <c r="Q290" s="362">
        <v>59</v>
      </c>
      <c r="R290" s="350">
        <f t="shared" si="17"/>
        <v>0.60824742268041232</v>
      </c>
      <c r="S290" s="350">
        <f t="shared" si="18"/>
        <v>0.60824742268041232</v>
      </c>
      <c r="T290" s="361">
        <f t="shared" si="19"/>
        <v>1</v>
      </c>
      <c r="U290" s="360"/>
    </row>
    <row r="291" spans="1:21" s="359" customFormat="1" ht="15.75" customHeight="1" x14ac:dyDescent="0.25">
      <c r="A291" s="365" t="s">
        <v>144</v>
      </c>
      <c r="B291" s="365" t="s">
        <v>875</v>
      </c>
      <c r="C291" s="365" t="s">
        <v>666</v>
      </c>
      <c r="D291" s="365" t="s">
        <v>338</v>
      </c>
      <c r="E291" s="365" t="s">
        <v>184</v>
      </c>
      <c r="F291" s="365" t="s">
        <v>531</v>
      </c>
      <c r="G291" s="365" t="s">
        <v>1924</v>
      </c>
      <c r="H291" s="365" t="s">
        <v>537</v>
      </c>
      <c r="I291" s="365" t="s">
        <v>1979</v>
      </c>
      <c r="J291" s="365" t="s">
        <v>425</v>
      </c>
      <c r="K291" s="366">
        <v>1</v>
      </c>
      <c r="L291" s="365"/>
      <c r="M291" s="360">
        <v>2021</v>
      </c>
      <c r="N291" s="362">
        <f>INDEX('[1]Table 5.1 Fleet population'!$L$4:$L$41,MATCH(G291,'[1]Table 5.1 Fleet population'!$H$4:$H$41,0),1)</f>
        <v>13</v>
      </c>
      <c r="O291" s="364">
        <v>1</v>
      </c>
      <c r="P291" s="363">
        <f t="shared" si="16"/>
        <v>13</v>
      </c>
      <c r="Q291" s="362">
        <v>8</v>
      </c>
      <c r="R291" s="350">
        <f t="shared" si="17"/>
        <v>0.61538461538461542</v>
      </c>
      <c r="S291" s="350">
        <f t="shared" si="18"/>
        <v>0.61538461538461542</v>
      </c>
      <c r="T291" s="361">
        <f t="shared" si="19"/>
        <v>1</v>
      </c>
      <c r="U291" s="360"/>
    </row>
    <row r="292" spans="1:21" s="359" customFormat="1" ht="15.75" customHeight="1" x14ac:dyDescent="0.25">
      <c r="A292" s="365" t="s">
        <v>144</v>
      </c>
      <c r="B292" s="365" t="s">
        <v>875</v>
      </c>
      <c r="C292" s="365" t="s">
        <v>666</v>
      </c>
      <c r="D292" s="365" t="s">
        <v>338</v>
      </c>
      <c r="E292" s="365" t="s">
        <v>184</v>
      </c>
      <c r="F292" s="365" t="s">
        <v>531</v>
      </c>
      <c r="G292" s="365" t="s">
        <v>1924</v>
      </c>
      <c r="H292" s="365" t="s">
        <v>539</v>
      </c>
      <c r="I292" s="365" t="s">
        <v>1979</v>
      </c>
      <c r="J292" s="365" t="s">
        <v>425</v>
      </c>
      <c r="K292" s="366">
        <v>1</v>
      </c>
      <c r="L292" s="365"/>
      <c r="M292" s="360">
        <v>2021</v>
      </c>
      <c r="N292" s="362">
        <f>INDEX('[1]Table 5.1 Fleet population'!$L$4:$L$41,MATCH(G292,'[1]Table 5.1 Fleet population'!$H$4:$H$41,0),1)</f>
        <v>13</v>
      </c>
      <c r="O292" s="364">
        <v>1</v>
      </c>
      <c r="P292" s="363">
        <f t="shared" si="16"/>
        <v>13</v>
      </c>
      <c r="Q292" s="362">
        <v>8</v>
      </c>
      <c r="R292" s="350">
        <f t="shared" si="17"/>
        <v>0.61538461538461542</v>
      </c>
      <c r="S292" s="350">
        <f t="shared" si="18"/>
        <v>0.61538461538461542</v>
      </c>
      <c r="T292" s="361">
        <f t="shared" si="19"/>
        <v>1</v>
      </c>
      <c r="U292" s="360" t="s">
        <v>1996</v>
      </c>
    </row>
    <row r="293" spans="1:21" s="359" customFormat="1" ht="15.75" customHeight="1" x14ac:dyDescent="0.25">
      <c r="A293" s="365" t="s">
        <v>144</v>
      </c>
      <c r="B293" s="365" t="s">
        <v>875</v>
      </c>
      <c r="C293" s="365" t="s">
        <v>666</v>
      </c>
      <c r="D293" s="365" t="s">
        <v>338</v>
      </c>
      <c r="E293" s="365" t="s">
        <v>184</v>
      </c>
      <c r="F293" s="365" t="s">
        <v>531</v>
      </c>
      <c r="G293" s="365" t="s">
        <v>1924</v>
      </c>
      <c r="H293" s="365" t="s">
        <v>545</v>
      </c>
      <c r="I293" s="365" t="s">
        <v>1979</v>
      </c>
      <c r="J293" s="365" t="s">
        <v>425</v>
      </c>
      <c r="K293" s="366">
        <v>1</v>
      </c>
      <c r="L293" s="365"/>
      <c r="M293" s="360">
        <v>2021</v>
      </c>
      <c r="N293" s="362">
        <f>INDEX('[1]Table 5.1 Fleet population'!$L$4:$L$41,MATCH(G293,'[1]Table 5.1 Fleet population'!$H$4:$H$41,0),1)</f>
        <v>13</v>
      </c>
      <c r="O293" s="364">
        <v>1</v>
      </c>
      <c r="P293" s="363">
        <f t="shared" si="16"/>
        <v>13</v>
      </c>
      <c r="Q293" s="362">
        <v>8</v>
      </c>
      <c r="R293" s="350">
        <f t="shared" si="17"/>
        <v>0.61538461538461542</v>
      </c>
      <c r="S293" s="350">
        <f t="shared" si="18"/>
        <v>0.61538461538461542</v>
      </c>
      <c r="T293" s="361">
        <f t="shared" si="19"/>
        <v>1</v>
      </c>
      <c r="U293" s="360" t="s">
        <v>1995</v>
      </c>
    </row>
    <row r="294" spans="1:21" s="359" customFormat="1" ht="15.75" customHeight="1" x14ac:dyDescent="0.25">
      <c r="A294" s="365" t="s">
        <v>144</v>
      </c>
      <c r="B294" s="365" t="s">
        <v>875</v>
      </c>
      <c r="C294" s="365" t="s">
        <v>666</v>
      </c>
      <c r="D294" s="365" t="s">
        <v>338</v>
      </c>
      <c r="E294" s="365" t="s">
        <v>184</v>
      </c>
      <c r="F294" s="365" t="s">
        <v>531</v>
      </c>
      <c r="G294" s="365" t="s">
        <v>1924</v>
      </c>
      <c r="H294" s="365" t="s">
        <v>546</v>
      </c>
      <c r="I294" s="365" t="s">
        <v>1979</v>
      </c>
      <c r="J294" s="365" t="s">
        <v>425</v>
      </c>
      <c r="K294" s="366">
        <v>1</v>
      </c>
      <c r="L294" s="365"/>
      <c r="M294" s="360">
        <v>2021</v>
      </c>
      <c r="N294" s="362">
        <f>INDEX('[1]Table 5.1 Fleet population'!$L$4:$L$41,MATCH(G294,'[1]Table 5.1 Fleet population'!$H$4:$H$41,0),1)</f>
        <v>13</v>
      </c>
      <c r="O294" s="364">
        <v>1</v>
      </c>
      <c r="P294" s="363">
        <f t="shared" si="16"/>
        <v>13</v>
      </c>
      <c r="Q294" s="362">
        <v>8</v>
      </c>
      <c r="R294" s="350">
        <f t="shared" si="17"/>
        <v>0.61538461538461542</v>
      </c>
      <c r="S294" s="350">
        <f t="shared" si="18"/>
        <v>0.61538461538461542</v>
      </c>
      <c r="T294" s="361">
        <f t="shared" si="19"/>
        <v>1</v>
      </c>
      <c r="U294" s="360"/>
    </row>
    <row r="295" spans="1:21" s="359" customFormat="1" ht="15.75" customHeight="1" x14ac:dyDescent="0.25">
      <c r="A295" s="365" t="s">
        <v>144</v>
      </c>
      <c r="B295" s="365" t="s">
        <v>875</v>
      </c>
      <c r="C295" s="365" t="s">
        <v>666</v>
      </c>
      <c r="D295" s="365" t="s">
        <v>338</v>
      </c>
      <c r="E295" s="365" t="s">
        <v>184</v>
      </c>
      <c r="F295" s="365" t="s">
        <v>531</v>
      </c>
      <c r="G295" s="365" t="s">
        <v>1924</v>
      </c>
      <c r="H295" s="365" t="s">
        <v>1987</v>
      </c>
      <c r="I295" s="365" t="s">
        <v>1979</v>
      </c>
      <c r="J295" s="365" t="s">
        <v>425</v>
      </c>
      <c r="K295" s="366">
        <v>1</v>
      </c>
      <c r="L295" s="365"/>
      <c r="M295" s="360">
        <v>2021</v>
      </c>
      <c r="N295" s="362">
        <f>INDEX('[1]Table 5.1 Fleet population'!$L$4:$L$41,MATCH(G295,'[1]Table 5.1 Fleet population'!$H$4:$H$41,0),1)</f>
        <v>13</v>
      </c>
      <c r="O295" s="364">
        <v>1</v>
      </c>
      <c r="P295" s="363">
        <f t="shared" si="16"/>
        <v>13</v>
      </c>
      <c r="Q295" s="362">
        <v>8</v>
      </c>
      <c r="R295" s="350">
        <f t="shared" si="17"/>
        <v>0.61538461538461542</v>
      </c>
      <c r="S295" s="350">
        <f t="shared" si="18"/>
        <v>0.61538461538461542</v>
      </c>
      <c r="T295" s="361">
        <f t="shared" si="19"/>
        <v>1</v>
      </c>
      <c r="U295" s="360"/>
    </row>
    <row r="296" spans="1:21" s="359" customFormat="1" ht="15.75" customHeight="1" x14ac:dyDescent="0.25">
      <c r="A296" s="365" t="s">
        <v>144</v>
      </c>
      <c r="B296" s="365" t="s">
        <v>875</v>
      </c>
      <c r="C296" s="365" t="s">
        <v>666</v>
      </c>
      <c r="D296" s="365" t="s">
        <v>338</v>
      </c>
      <c r="E296" s="365" t="s">
        <v>184</v>
      </c>
      <c r="F296" s="365" t="s">
        <v>531</v>
      </c>
      <c r="G296" s="365" t="s">
        <v>1924</v>
      </c>
      <c r="H296" s="365" t="s">
        <v>550</v>
      </c>
      <c r="I296" s="365" t="s">
        <v>1979</v>
      </c>
      <c r="J296" s="365" t="s">
        <v>425</v>
      </c>
      <c r="K296" s="366">
        <v>1</v>
      </c>
      <c r="L296" s="365"/>
      <c r="M296" s="360">
        <v>2021</v>
      </c>
      <c r="N296" s="362">
        <f>INDEX('[1]Table 5.1 Fleet population'!$L$4:$L$41,MATCH(G296,'[1]Table 5.1 Fleet population'!$H$4:$H$41,0),1)</f>
        <v>13</v>
      </c>
      <c r="O296" s="364">
        <v>1</v>
      </c>
      <c r="P296" s="363">
        <f t="shared" si="16"/>
        <v>13</v>
      </c>
      <c r="Q296" s="362">
        <v>8</v>
      </c>
      <c r="R296" s="350">
        <f t="shared" si="17"/>
        <v>0.61538461538461542</v>
      </c>
      <c r="S296" s="350">
        <f t="shared" si="18"/>
        <v>0.61538461538461542</v>
      </c>
      <c r="T296" s="361">
        <f t="shared" si="19"/>
        <v>1</v>
      </c>
      <c r="U296" s="360"/>
    </row>
    <row r="297" spans="1:21" s="359" customFormat="1" ht="15.75" customHeight="1" x14ac:dyDescent="0.25">
      <c r="A297" s="365" t="s">
        <v>144</v>
      </c>
      <c r="B297" s="365" t="s">
        <v>875</v>
      </c>
      <c r="C297" s="365" t="s">
        <v>666</v>
      </c>
      <c r="D297" s="365" t="s">
        <v>338</v>
      </c>
      <c r="E297" s="365" t="s">
        <v>184</v>
      </c>
      <c r="F297" s="365" t="s">
        <v>531</v>
      </c>
      <c r="G297" s="365" t="s">
        <v>1924</v>
      </c>
      <c r="H297" s="365" t="s">
        <v>555</v>
      </c>
      <c r="I297" s="365" t="s">
        <v>1979</v>
      </c>
      <c r="J297" s="365" t="s">
        <v>425</v>
      </c>
      <c r="K297" s="366">
        <v>1</v>
      </c>
      <c r="L297" s="365"/>
      <c r="M297" s="360">
        <v>2021</v>
      </c>
      <c r="N297" s="362">
        <f>INDEX('[1]Table 5.1 Fleet population'!$L$4:$L$41,MATCH(G297,'[1]Table 5.1 Fleet population'!$H$4:$H$41,0),1)</f>
        <v>13</v>
      </c>
      <c r="O297" s="364">
        <v>1</v>
      </c>
      <c r="P297" s="363">
        <f t="shared" si="16"/>
        <v>13</v>
      </c>
      <c r="Q297" s="362">
        <v>8</v>
      </c>
      <c r="R297" s="350">
        <f t="shared" si="17"/>
        <v>0.61538461538461542</v>
      </c>
      <c r="S297" s="350">
        <f t="shared" si="18"/>
        <v>0.61538461538461542</v>
      </c>
      <c r="T297" s="361">
        <f t="shared" si="19"/>
        <v>1</v>
      </c>
      <c r="U297" s="360"/>
    </row>
    <row r="298" spans="1:21" s="359" customFormat="1" ht="15.75" customHeight="1" x14ac:dyDescent="0.25">
      <c r="A298" s="365" t="s">
        <v>144</v>
      </c>
      <c r="B298" s="365" t="s">
        <v>875</v>
      </c>
      <c r="C298" s="365" t="s">
        <v>666</v>
      </c>
      <c r="D298" s="365" t="s">
        <v>338</v>
      </c>
      <c r="E298" s="365" t="s">
        <v>184</v>
      </c>
      <c r="F298" s="365" t="s">
        <v>531</v>
      </c>
      <c r="G298" s="365" t="s">
        <v>1924</v>
      </c>
      <c r="H298" s="365" t="s">
        <v>553</v>
      </c>
      <c r="I298" s="365" t="s">
        <v>1979</v>
      </c>
      <c r="J298" s="365" t="s">
        <v>425</v>
      </c>
      <c r="K298" s="366">
        <v>1</v>
      </c>
      <c r="L298" s="365"/>
      <c r="M298" s="360">
        <v>2021</v>
      </c>
      <c r="N298" s="362">
        <f>INDEX('[1]Table 5.1 Fleet population'!$L$4:$L$41,MATCH(G298,'[1]Table 5.1 Fleet population'!$H$4:$H$41,0),1)</f>
        <v>13</v>
      </c>
      <c r="O298" s="364">
        <v>1</v>
      </c>
      <c r="P298" s="363">
        <f t="shared" si="16"/>
        <v>13</v>
      </c>
      <c r="Q298" s="362">
        <v>8</v>
      </c>
      <c r="R298" s="350">
        <f t="shared" si="17"/>
        <v>0.61538461538461542</v>
      </c>
      <c r="S298" s="350">
        <f t="shared" si="18"/>
        <v>0.61538461538461542</v>
      </c>
      <c r="T298" s="361">
        <f t="shared" si="19"/>
        <v>1</v>
      </c>
      <c r="U298" s="360"/>
    </row>
    <row r="299" spans="1:21" s="359" customFormat="1" ht="15.75" customHeight="1" x14ac:dyDescent="0.25">
      <c r="A299" s="365" t="s">
        <v>144</v>
      </c>
      <c r="B299" s="365" t="s">
        <v>875</v>
      </c>
      <c r="C299" s="365" t="s">
        <v>666</v>
      </c>
      <c r="D299" s="365" t="s">
        <v>338</v>
      </c>
      <c r="E299" s="365" t="s">
        <v>184</v>
      </c>
      <c r="F299" s="365" t="s">
        <v>531</v>
      </c>
      <c r="G299" s="365" t="s">
        <v>1965</v>
      </c>
      <c r="H299" s="365" t="s">
        <v>1988</v>
      </c>
      <c r="I299" s="365" t="s">
        <v>1979</v>
      </c>
      <c r="J299" s="365" t="s">
        <v>425</v>
      </c>
      <c r="K299" s="366">
        <v>1</v>
      </c>
      <c r="L299" s="365" t="s">
        <v>1980</v>
      </c>
      <c r="M299" s="360">
        <v>2021</v>
      </c>
      <c r="N299" s="362">
        <f>INDEX('[1]Table 5.1 Fleet population'!$L$4:$L$41,MATCH(G299,'[1]Table 5.1 Fleet population'!$H$4:$H$41,0),1)</f>
        <v>138</v>
      </c>
      <c r="O299" s="364">
        <v>1</v>
      </c>
      <c r="P299" s="363">
        <f t="shared" si="16"/>
        <v>138</v>
      </c>
      <c r="Q299" s="362">
        <v>85</v>
      </c>
      <c r="R299" s="350">
        <f t="shared" si="17"/>
        <v>0.61594202898550721</v>
      </c>
      <c r="S299" s="350">
        <f t="shared" si="18"/>
        <v>0.61594202898550721</v>
      </c>
      <c r="T299" s="361">
        <f t="shared" si="19"/>
        <v>1</v>
      </c>
      <c r="U299" s="360"/>
    </row>
    <row r="300" spans="1:21" s="359" customFormat="1" ht="15.75" customHeight="1" x14ac:dyDescent="0.25">
      <c r="A300" s="365" t="s">
        <v>144</v>
      </c>
      <c r="B300" s="365" t="s">
        <v>875</v>
      </c>
      <c r="C300" s="365" t="s">
        <v>666</v>
      </c>
      <c r="D300" s="365" t="s">
        <v>338</v>
      </c>
      <c r="E300" s="365" t="s">
        <v>184</v>
      </c>
      <c r="F300" s="365" t="s">
        <v>531</v>
      </c>
      <c r="G300" s="365" t="s">
        <v>1938</v>
      </c>
      <c r="H300" s="365" t="s">
        <v>551</v>
      </c>
      <c r="I300" s="365" t="s">
        <v>1979</v>
      </c>
      <c r="J300" s="365" t="s">
        <v>425</v>
      </c>
      <c r="K300" s="366">
        <v>1</v>
      </c>
      <c r="L300" s="365"/>
      <c r="M300" s="360">
        <v>2021</v>
      </c>
      <c r="N300" s="362">
        <f>INDEX('[1]Table 5.1 Fleet population'!$L$4:$L$41,MATCH(G300,'[1]Table 5.1 Fleet population'!$H$4:$H$41,0),1)</f>
        <v>125</v>
      </c>
      <c r="O300" s="364">
        <v>1</v>
      </c>
      <c r="P300" s="363">
        <f t="shared" si="16"/>
        <v>125</v>
      </c>
      <c r="Q300" s="362">
        <v>77</v>
      </c>
      <c r="R300" s="350">
        <f t="shared" si="17"/>
        <v>0.61599999999999999</v>
      </c>
      <c r="S300" s="350">
        <f t="shared" si="18"/>
        <v>0.61599999999999999</v>
      </c>
      <c r="T300" s="361">
        <f t="shared" si="19"/>
        <v>1</v>
      </c>
      <c r="U300" s="360"/>
    </row>
    <row r="301" spans="1:21" s="359" customFormat="1" ht="15.75" customHeight="1" x14ac:dyDescent="0.25">
      <c r="A301" s="365" t="s">
        <v>144</v>
      </c>
      <c r="B301" s="365" t="s">
        <v>875</v>
      </c>
      <c r="C301" s="365" t="s">
        <v>666</v>
      </c>
      <c r="D301" s="365" t="s">
        <v>338</v>
      </c>
      <c r="E301" s="365" t="s">
        <v>184</v>
      </c>
      <c r="F301" s="365" t="s">
        <v>531</v>
      </c>
      <c r="G301" s="365" t="s">
        <v>1963</v>
      </c>
      <c r="H301" s="365" t="s">
        <v>551</v>
      </c>
      <c r="I301" s="365" t="s">
        <v>1979</v>
      </c>
      <c r="J301" s="365" t="s">
        <v>425</v>
      </c>
      <c r="K301" s="366">
        <v>1</v>
      </c>
      <c r="L301" s="365" t="s">
        <v>1980</v>
      </c>
      <c r="M301" s="360">
        <v>2021</v>
      </c>
      <c r="N301" s="362">
        <f>INDEX('[1]Table 5.1 Fleet population'!$L$4:$L$41,MATCH(G301,'[1]Table 5.1 Fleet population'!$H$4:$H$41,0),1)</f>
        <v>185</v>
      </c>
      <c r="O301" s="364">
        <v>1</v>
      </c>
      <c r="P301" s="363">
        <f t="shared" si="16"/>
        <v>185</v>
      </c>
      <c r="Q301" s="362">
        <v>114</v>
      </c>
      <c r="R301" s="350">
        <f t="shared" si="17"/>
        <v>0.61621621621621625</v>
      </c>
      <c r="S301" s="350">
        <f t="shared" si="18"/>
        <v>0.61621621621621625</v>
      </c>
      <c r="T301" s="361">
        <f t="shared" si="19"/>
        <v>1</v>
      </c>
      <c r="U301" s="360"/>
    </row>
    <row r="302" spans="1:21" s="359" customFormat="1" ht="15.75" customHeight="1" x14ac:dyDescent="0.25">
      <c r="A302" s="365" t="s">
        <v>144</v>
      </c>
      <c r="B302" s="365" t="s">
        <v>875</v>
      </c>
      <c r="C302" s="365" t="s">
        <v>666</v>
      </c>
      <c r="D302" s="365" t="s">
        <v>338</v>
      </c>
      <c r="E302" s="365" t="s">
        <v>184</v>
      </c>
      <c r="F302" s="365" t="s">
        <v>531</v>
      </c>
      <c r="G302" s="365" t="s">
        <v>1927</v>
      </c>
      <c r="H302" s="365" t="s">
        <v>530</v>
      </c>
      <c r="I302" s="365" t="s">
        <v>1979</v>
      </c>
      <c r="J302" s="365" t="s">
        <v>425</v>
      </c>
      <c r="K302" s="366">
        <v>1</v>
      </c>
      <c r="L302" s="365"/>
      <c r="M302" s="360">
        <v>2021</v>
      </c>
      <c r="N302" s="362">
        <f>INDEX('[1]Table 5.1 Fleet population'!$L$4:$L$41,MATCH(G302,'[1]Table 5.1 Fleet population'!$H$4:$H$41,0),1)</f>
        <v>63</v>
      </c>
      <c r="O302" s="364">
        <v>1</v>
      </c>
      <c r="P302" s="363">
        <f t="shared" si="16"/>
        <v>63</v>
      </c>
      <c r="Q302" s="362">
        <v>39</v>
      </c>
      <c r="R302" s="350">
        <f t="shared" si="17"/>
        <v>0.61904761904761907</v>
      </c>
      <c r="S302" s="350">
        <f t="shared" si="18"/>
        <v>0.61904761904761907</v>
      </c>
      <c r="T302" s="361">
        <f t="shared" si="19"/>
        <v>1</v>
      </c>
      <c r="U302" s="360"/>
    </row>
    <row r="303" spans="1:21" s="359" customFormat="1" ht="15.75" customHeight="1" x14ac:dyDescent="0.25">
      <c r="A303" s="365" t="s">
        <v>144</v>
      </c>
      <c r="B303" s="365" t="s">
        <v>875</v>
      </c>
      <c r="C303" s="365" t="s">
        <v>666</v>
      </c>
      <c r="D303" s="365" t="s">
        <v>338</v>
      </c>
      <c r="E303" s="365" t="s">
        <v>184</v>
      </c>
      <c r="F303" s="365" t="s">
        <v>531</v>
      </c>
      <c r="G303" s="365" t="s">
        <v>1927</v>
      </c>
      <c r="H303" s="365" t="s">
        <v>559</v>
      </c>
      <c r="I303" s="365" t="s">
        <v>1979</v>
      </c>
      <c r="J303" s="365" t="s">
        <v>425</v>
      </c>
      <c r="K303" s="366">
        <v>1</v>
      </c>
      <c r="L303" s="365"/>
      <c r="M303" s="360">
        <v>2021</v>
      </c>
      <c r="N303" s="362">
        <f>INDEX('[1]Table 5.1 Fleet population'!$L$4:$L$41,MATCH(G303,'[1]Table 5.1 Fleet population'!$H$4:$H$41,0),1)</f>
        <v>63</v>
      </c>
      <c r="O303" s="364">
        <v>1</v>
      </c>
      <c r="P303" s="363">
        <f t="shared" si="16"/>
        <v>63</v>
      </c>
      <c r="Q303" s="362">
        <v>39</v>
      </c>
      <c r="R303" s="350">
        <f t="shared" si="17"/>
        <v>0.61904761904761907</v>
      </c>
      <c r="S303" s="350">
        <f t="shared" si="18"/>
        <v>0.61904761904761907</v>
      </c>
      <c r="T303" s="361">
        <f t="shared" si="19"/>
        <v>1</v>
      </c>
      <c r="U303" s="360"/>
    </row>
    <row r="304" spans="1:21" s="359" customFormat="1" ht="15.75" customHeight="1" x14ac:dyDescent="0.25">
      <c r="A304" s="365" t="s">
        <v>144</v>
      </c>
      <c r="B304" s="365" t="s">
        <v>875</v>
      </c>
      <c r="C304" s="365" t="s">
        <v>666</v>
      </c>
      <c r="D304" s="365" t="s">
        <v>338</v>
      </c>
      <c r="E304" s="365" t="s">
        <v>184</v>
      </c>
      <c r="F304" s="365" t="s">
        <v>531</v>
      </c>
      <c r="G304" s="365" t="s">
        <v>1936</v>
      </c>
      <c r="H304" s="365" t="s">
        <v>555</v>
      </c>
      <c r="I304" s="365" t="s">
        <v>1979</v>
      </c>
      <c r="J304" s="365" t="s">
        <v>425</v>
      </c>
      <c r="K304" s="366">
        <v>1</v>
      </c>
      <c r="L304" s="365"/>
      <c r="M304" s="360">
        <v>2021</v>
      </c>
      <c r="N304" s="362">
        <f>INDEX('[1]Table 5.1 Fleet population'!$L$4:$L$41,MATCH(G304,'[1]Table 5.1 Fleet population'!$H$4:$H$41,0),1)</f>
        <v>8</v>
      </c>
      <c r="O304" s="364">
        <v>1</v>
      </c>
      <c r="P304" s="363">
        <f t="shared" si="16"/>
        <v>8</v>
      </c>
      <c r="Q304" s="362">
        <v>5</v>
      </c>
      <c r="R304" s="350">
        <f t="shared" si="17"/>
        <v>0.625</v>
      </c>
      <c r="S304" s="350">
        <f t="shared" si="18"/>
        <v>0.625</v>
      </c>
      <c r="T304" s="361">
        <f t="shared" si="19"/>
        <v>1</v>
      </c>
      <c r="U304" s="360"/>
    </row>
    <row r="305" spans="1:21" s="359" customFormat="1" ht="15.75" customHeight="1" x14ac:dyDescent="0.25">
      <c r="A305" s="365" t="s">
        <v>144</v>
      </c>
      <c r="B305" s="365" t="s">
        <v>875</v>
      </c>
      <c r="C305" s="365" t="s">
        <v>666</v>
      </c>
      <c r="D305" s="365" t="s">
        <v>338</v>
      </c>
      <c r="E305" s="365" t="s">
        <v>184</v>
      </c>
      <c r="F305" s="365" t="s">
        <v>531</v>
      </c>
      <c r="G305" s="365" t="s">
        <v>1963</v>
      </c>
      <c r="H305" s="365" t="s">
        <v>1988</v>
      </c>
      <c r="I305" s="365" t="s">
        <v>1979</v>
      </c>
      <c r="J305" s="365" t="s">
        <v>425</v>
      </c>
      <c r="K305" s="366">
        <v>1</v>
      </c>
      <c r="L305" s="365" t="s">
        <v>1980</v>
      </c>
      <c r="M305" s="360">
        <v>2021</v>
      </c>
      <c r="N305" s="362">
        <f>INDEX('[1]Table 5.1 Fleet population'!$L$4:$L$41,MATCH(G305,'[1]Table 5.1 Fleet population'!$H$4:$H$41,0),1)</f>
        <v>185</v>
      </c>
      <c r="O305" s="364">
        <v>1</v>
      </c>
      <c r="P305" s="363">
        <f t="shared" si="16"/>
        <v>185</v>
      </c>
      <c r="Q305" s="362">
        <v>116</v>
      </c>
      <c r="R305" s="350">
        <f t="shared" si="17"/>
        <v>0.62702702702702706</v>
      </c>
      <c r="S305" s="350">
        <f t="shared" si="18"/>
        <v>0.62702702702702706</v>
      </c>
      <c r="T305" s="361">
        <f t="shared" si="19"/>
        <v>1</v>
      </c>
      <c r="U305" s="360"/>
    </row>
    <row r="306" spans="1:21" s="359" customFormat="1" ht="15.75" customHeight="1" x14ac:dyDescent="0.25">
      <c r="A306" s="365" t="s">
        <v>144</v>
      </c>
      <c r="B306" s="365" t="s">
        <v>875</v>
      </c>
      <c r="C306" s="365" t="s">
        <v>666</v>
      </c>
      <c r="D306" s="365" t="s">
        <v>338</v>
      </c>
      <c r="E306" s="365" t="s">
        <v>184</v>
      </c>
      <c r="F306" s="365" t="s">
        <v>531</v>
      </c>
      <c r="G306" s="365" t="s">
        <v>1939</v>
      </c>
      <c r="H306" s="365" t="s">
        <v>535</v>
      </c>
      <c r="I306" s="365" t="s">
        <v>1979</v>
      </c>
      <c r="J306" s="365" t="s">
        <v>425</v>
      </c>
      <c r="K306" s="366">
        <v>1</v>
      </c>
      <c r="L306" s="365"/>
      <c r="M306" s="360">
        <v>2021</v>
      </c>
      <c r="N306" s="362">
        <f>INDEX('[1]Table 5.1 Fleet population'!$L$4:$L$41,MATCH(G306,'[1]Table 5.1 Fleet population'!$H$4:$H$41,0),1)</f>
        <v>97</v>
      </c>
      <c r="O306" s="364">
        <v>1</v>
      </c>
      <c r="P306" s="363">
        <f t="shared" si="16"/>
        <v>97</v>
      </c>
      <c r="Q306" s="362">
        <v>61</v>
      </c>
      <c r="R306" s="350">
        <f t="shared" si="17"/>
        <v>0.62886597938144329</v>
      </c>
      <c r="S306" s="350">
        <f t="shared" si="18"/>
        <v>0.62886597938144329</v>
      </c>
      <c r="T306" s="361">
        <f t="shared" si="19"/>
        <v>1</v>
      </c>
      <c r="U306" s="360"/>
    </row>
    <row r="307" spans="1:21" s="359" customFormat="1" ht="15.75" customHeight="1" x14ac:dyDescent="0.25">
      <c r="A307" s="365" t="s">
        <v>144</v>
      </c>
      <c r="B307" s="365" t="s">
        <v>875</v>
      </c>
      <c r="C307" s="365" t="s">
        <v>666</v>
      </c>
      <c r="D307" s="365" t="s">
        <v>338</v>
      </c>
      <c r="E307" s="365" t="s">
        <v>184</v>
      </c>
      <c r="F307" s="365" t="s">
        <v>531</v>
      </c>
      <c r="G307" s="365" t="s">
        <v>1939</v>
      </c>
      <c r="H307" s="365" t="s">
        <v>553</v>
      </c>
      <c r="I307" s="365" t="s">
        <v>1979</v>
      </c>
      <c r="J307" s="365" t="s">
        <v>425</v>
      </c>
      <c r="K307" s="366">
        <v>1</v>
      </c>
      <c r="L307" s="365"/>
      <c r="M307" s="360">
        <v>2021</v>
      </c>
      <c r="N307" s="362">
        <f>INDEX('[1]Table 5.1 Fleet population'!$L$4:$L$41,MATCH(G307,'[1]Table 5.1 Fleet population'!$H$4:$H$41,0),1)</f>
        <v>97</v>
      </c>
      <c r="O307" s="364">
        <v>1</v>
      </c>
      <c r="P307" s="363">
        <f t="shared" si="16"/>
        <v>97</v>
      </c>
      <c r="Q307" s="362">
        <v>61</v>
      </c>
      <c r="R307" s="350">
        <f t="shared" si="17"/>
        <v>0.62886597938144329</v>
      </c>
      <c r="S307" s="350">
        <f t="shared" si="18"/>
        <v>0.62886597938144329</v>
      </c>
      <c r="T307" s="361">
        <f t="shared" si="19"/>
        <v>1</v>
      </c>
      <c r="U307" s="360"/>
    </row>
    <row r="308" spans="1:21" s="359" customFormat="1" ht="15.75" customHeight="1" x14ac:dyDescent="0.25">
      <c r="A308" s="365" t="s">
        <v>144</v>
      </c>
      <c r="B308" s="365" t="s">
        <v>875</v>
      </c>
      <c r="C308" s="365" t="s">
        <v>666</v>
      </c>
      <c r="D308" s="365" t="s">
        <v>338</v>
      </c>
      <c r="E308" s="365" t="s">
        <v>184</v>
      </c>
      <c r="F308" s="365" t="s">
        <v>531</v>
      </c>
      <c r="G308" s="365" t="s">
        <v>1928</v>
      </c>
      <c r="H308" s="365" t="s">
        <v>1987</v>
      </c>
      <c r="I308" s="365" t="s">
        <v>1979</v>
      </c>
      <c r="J308" s="365" t="s">
        <v>425</v>
      </c>
      <c r="K308" s="366">
        <v>1</v>
      </c>
      <c r="L308" s="365"/>
      <c r="M308" s="360">
        <v>2021</v>
      </c>
      <c r="N308" s="362">
        <f>INDEX('[1]Table 5.1 Fleet population'!$L$4:$L$41,MATCH(G308,'[1]Table 5.1 Fleet population'!$H$4:$H$41,0),1)</f>
        <v>30</v>
      </c>
      <c r="O308" s="364">
        <v>1</v>
      </c>
      <c r="P308" s="363">
        <f t="shared" si="16"/>
        <v>30</v>
      </c>
      <c r="Q308" s="362">
        <v>19</v>
      </c>
      <c r="R308" s="350">
        <f t="shared" si="17"/>
        <v>0.6333333333333333</v>
      </c>
      <c r="S308" s="350">
        <f t="shared" si="18"/>
        <v>0.6333333333333333</v>
      </c>
      <c r="T308" s="361">
        <f t="shared" si="19"/>
        <v>1</v>
      </c>
      <c r="U308" s="360"/>
    </row>
    <row r="309" spans="1:21" s="359" customFormat="1" ht="15.75" customHeight="1" x14ac:dyDescent="0.25">
      <c r="A309" s="365" t="s">
        <v>144</v>
      </c>
      <c r="B309" s="365" t="s">
        <v>875</v>
      </c>
      <c r="C309" s="365" t="s">
        <v>666</v>
      </c>
      <c r="D309" s="365" t="s">
        <v>338</v>
      </c>
      <c r="E309" s="365" t="s">
        <v>184</v>
      </c>
      <c r="F309" s="365" t="s">
        <v>531</v>
      </c>
      <c r="G309" s="365" t="s">
        <v>1930</v>
      </c>
      <c r="H309" s="365" t="s">
        <v>534</v>
      </c>
      <c r="I309" s="365" t="s">
        <v>1982</v>
      </c>
      <c r="J309" s="365" t="s">
        <v>425</v>
      </c>
      <c r="K309" s="366">
        <v>1</v>
      </c>
      <c r="L309" s="365"/>
      <c r="M309" s="360">
        <v>2021</v>
      </c>
      <c r="N309" s="362">
        <f>INDEX('[1]Table 5.1 Fleet population'!$L$4:$L$41,MATCH(G309,'[1]Table 5.1 Fleet population'!$H$4:$H$41,0),1)</f>
        <v>28</v>
      </c>
      <c r="O309" s="364">
        <v>1</v>
      </c>
      <c r="P309" s="363">
        <f t="shared" si="16"/>
        <v>28</v>
      </c>
      <c r="Q309" s="362">
        <v>18</v>
      </c>
      <c r="R309" s="350">
        <f t="shared" si="17"/>
        <v>0.6428571428571429</v>
      </c>
      <c r="S309" s="350">
        <f t="shared" si="18"/>
        <v>0.6428571428571429</v>
      </c>
      <c r="T309" s="361">
        <f t="shared" si="19"/>
        <v>1</v>
      </c>
      <c r="U309" s="360"/>
    </row>
    <row r="310" spans="1:21" s="359" customFormat="1" ht="15.75" customHeight="1" x14ac:dyDescent="0.25">
      <c r="A310" s="365" t="s">
        <v>144</v>
      </c>
      <c r="B310" s="365" t="s">
        <v>875</v>
      </c>
      <c r="C310" s="365" t="s">
        <v>666</v>
      </c>
      <c r="D310" s="365" t="s">
        <v>338</v>
      </c>
      <c r="E310" s="365" t="s">
        <v>184</v>
      </c>
      <c r="F310" s="365" t="s">
        <v>531</v>
      </c>
      <c r="G310" s="365" t="s">
        <v>1932</v>
      </c>
      <c r="H310" s="365" t="s">
        <v>536</v>
      </c>
      <c r="I310" s="365" t="s">
        <v>1979</v>
      </c>
      <c r="J310" s="365" t="s">
        <v>425</v>
      </c>
      <c r="K310" s="366">
        <v>1</v>
      </c>
      <c r="L310" s="365"/>
      <c r="M310" s="360">
        <v>2021</v>
      </c>
      <c r="N310" s="362">
        <f>INDEX('[1]Table 5.1 Fleet population'!$L$4:$L$41,MATCH(G310,'[1]Table 5.1 Fleet population'!$H$4:$H$41,0),1)</f>
        <v>14</v>
      </c>
      <c r="O310" s="364">
        <v>1</v>
      </c>
      <c r="P310" s="363">
        <f t="shared" si="16"/>
        <v>14</v>
      </c>
      <c r="Q310" s="362">
        <v>9</v>
      </c>
      <c r="R310" s="350">
        <f t="shared" si="17"/>
        <v>0.6428571428571429</v>
      </c>
      <c r="S310" s="350">
        <f t="shared" si="18"/>
        <v>0.6428571428571429</v>
      </c>
      <c r="T310" s="361">
        <f t="shared" si="19"/>
        <v>1</v>
      </c>
      <c r="U310" s="360"/>
    </row>
    <row r="311" spans="1:21" s="359" customFormat="1" ht="15.75" customHeight="1" x14ac:dyDescent="0.25">
      <c r="A311" s="365" t="s">
        <v>144</v>
      </c>
      <c r="B311" s="365" t="s">
        <v>875</v>
      </c>
      <c r="C311" s="365" t="s">
        <v>666</v>
      </c>
      <c r="D311" s="365" t="s">
        <v>338</v>
      </c>
      <c r="E311" s="365" t="s">
        <v>184</v>
      </c>
      <c r="F311" s="365" t="s">
        <v>531</v>
      </c>
      <c r="G311" s="365" t="s">
        <v>1930</v>
      </c>
      <c r="H311" s="365" t="s">
        <v>536</v>
      </c>
      <c r="I311" s="365" t="s">
        <v>1979</v>
      </c>
      <c r="J311" s="365" t="s">
        <v>425</v>
      </c>
      <c r="K311" s="366">
        <v>1</v>
      </c>
      <c r="L311" s="365"/>
      <c r="M311" s="360">
        <v>2021</v>
      </c>
      <c r="N311" s="362">
        <f>INDEX('[1]Table 5.1 Fleet population'!$L$4:$L$41,MATCH(G311,'[1]Table 5.1 Fleet population'!$H$4:$H$41,0),1)</f>
        <v>28</v>
      </c>
      <c r="O311" s="364">
        <v>1</v>
      </c>
      <c r="P311" s="363">
        <f t="shared" si="16"/>
        <v>28</v>
      </c>
      <c r="Q311" s="362">
        <v>18</v>
      </c>
      <c r="R311" s="350">
        <f t="shared" si="17"/>
        <v>0.6428571428571429</v>
      </c>
      <c r="S311" s="350">
        <f t="shared" si="18"/>
        <v>0.6428571428571429</v>
      </c>
      <c r="T311" s="361">
        <f t="shared" si="19"/>
        <v>1</v>
      </c>
      <c r="U311" s="360"/>
    </row>
    <row r="312" spans="1:21" s="359" customFormat="1" ht="15.75" customHeight="1" x14ac:dyDescent="0.25">
      <c r="A312" s="365" t="s">
        <v>144</v>
      </c>
      <c r="B312" s="365" t="s">
        <v>875</v>
      </c>
      <c r="C312" s="365" t="s">
        <v>666</v>
      </c>
      <c r="D312" s="365" t="s">
        <v>338</v>
      </c>
      <c r="E312" s="365" t="s">
        <v>184</v>
      </c>
      <c r="F312" s="365" t="s">
        <v>531</v>
      </c>
      <c r="G312" s="365" t="s">
        <v>1932</v>
      </c>
      <c r="H312" s="365" t="s">
        <v>1987</v>
      </c>
      <c r="I312" s="365" t="s">
        <v>1979</v>
      </c>
      <c r="J312" s="365" t="s">
        <v>425</v>
      </c>
      <c r="K312" s="366">
        <v>1</v>
      </c>
      <c r="L312" s="365"/>
      <c r="M312" s="360">
        <v>2021</v>
      </c>
      <c r="N312" s="362">
        <f>INDEX('[1]Table 5.1 Fleet population'!$L$4:$L$41,MATCH(G312,'[1]Table 5.1 Fleet population'!$H$4:$H$41,0),1)</f>
        <v>14</v>
      </c>
      <c r="O312" s="364">
        <v>1</v>
      </c>
      <c r="P312" s="363">
        <f t="shared" si="16"/>
        <v>14</v>
      </c>
      <c r="Q312" s="362">
        <v>9</v>
      </c>
      <c r="R312" s="350">
        <f t="shared" si="17"/>
        <v>0.6428571428571429</v>
      </c>
      <c r="S312" s="350">
        <f t="shared" si="18"/>
        <v>0.6428571428571429</v>
      </c>
      <c r="T312" s="361">
        <f t="shared" si="19"/>
        <v>1</v>
      </c>
      <c r="U312" s="360"/>
    </row>
    <row r="313" spans="1:21" s="359" customFormat="1" ht="15.75" customHeight="1" x14ac:dyDescent="0.25">
      <c r="A313" s="365" t="s">
        <v>144</v>
      </c>
      <c r="B313" s="365" t="s">
        <v>875</v>
      </c>
      <c r="C313" s="365" t="s">
        <v>666</v>
      </c>
      <c r="D313" s="365" t="s">
        <v>338</v>
      </c>
      <c r="E313" s="365" t="s">
        <v>184</v>
      </c>
      <c r="F313" s="365" t="s">
        <v>531</v>
      </c>
      <c r="G313" s="365" t="s">
        <v>1930</v>
      </c>
      <c r="H313" s="365" t="s">
        <v>1988</v>
      </c>
      <c r="I313" s="365" t="s">
        <v>1979</v>
      </c>
      <c r="J313" s="365" t="s">
        <v>425</v>
      </c>
      <c r="K313" s="366">
        <v>1</v>
      </c>
      <c r="L313" s="365"/>
      <c r="M313" s="360">
        <v>2021</v>
      </c>
      <c r="N313" s="362">
        <f>INDEX('[1]Table 5.1 Fleet population'!$L$4:$L$41,MATCH(G313,'[1]Table 5.1 Fleet population'!$H$4:$H$41,0),1)</f>
        <v>28</v>
      </c>
      <c r="O313" s="364">
        <v>1</v>
      </c>
      <c r="P313" s="363">
        <f t="shared" si="16"/>
        <v>28</v>
      </c>
      <c r="Q313" s="362">
        <v>18</v>
      </c>
      <c r="R313" s="350">
        <f t="shared" si="17"/>
        <v>0.6428571428571429</v>
      </c>
      <c r="S313" s="350">
        <f t="shared" si="18"/>
        <v>0.6428571428571429</v>
      </c>
      <c r="T313" s="361">
        <f t="shared" si="19"/>
        <v>1</v>
      </c>
      <c r="U313" s="360"/>
    </row>
    <row r="314" spans="1:21" s="359" customFormat="1" ht="15.75" customHeight="1" x14ac:dyDescent="0.25">
      <c r="A314" s="365" t="s">
        <v>144</v>
      </c>
      <c r="B314" s="365" t="s">
        <v>875</v>
      </c>
      <c r="C314" s="365" t="s">
        <v>666</v>
      </c>
      <c r="D314" s="365" t="s">
        <v>338</v>
      </c>
      <c r="E314" s="365" t="s">
        <v>184</v>
      </c>
      <c r="F314" s="365" t="s">
        <v>531</v>
      </c>
      <c r="G314" s="365" t="s">
        <v>1932</v>
      </c>
      <c r="H314" s="365" t="s">
        <v>1989</v>
      </c>
      <c r="I314" s="365" t="s">
        <v>1979</v>
      </c>
      <c r="J314" s="365" t="s">
        <v>425</v>
      </c>
      <c r="K314" s="366">
        <v>1</v>
      </c>
      <c r="L314" s="365"/>
      <c r="M314" s="360">
        <v>2021</v>
      </c>
      <c r="N314" s="362">
        <f>INDEX('[1]Table 5.1 Fleet population'!$L$4:$L$41,MATCH(G314,'[1]Table 5.1 Fleet population'!$H$4:$H$41,0),1)</f>
        <v>14</v>
      </c>
      <c r="O314" s="364">
        <v>1</v>
      </c>
      <c r="P314" s="363">
        <f t="shared" si="16"/>
        <v>14</v>
      </c>
      <c r="Q314" s="362">
        <v>9</v>
      </c>
      <c r="R314" s="350">
        <f t="shared" si="17"/>
        <v>0.6428571428571429</v>
      </c>
      <c r="S314" s="350">
        <f t="shared" si="18"/>
        <v>0.6428571428571429</v>
      </c>
      <c r="T314" s="361">
        <f t="shared" si="19"/>
        <v>1</v>
      </c>
      <c r="U314" s="360"/>
    </row>
    <row r="315" spans="1:21" s="359" customFormat="1" ht="15.75" customHeight="1" x14ac:dyDescent="0.25">
      <c r="A315" s="365" t="s">
        <v>144</v>
      </c>
      <c r="B315" s="365" t="s">
        <v>875</v>
      </c>
      <c r="C315" s="365" t="s">
        <v>666</v>
      </c>
      <c r="D315" s="365" t="s">
        <v>338</v>
      </c>
      <c r="E315" s="365" t="s">
        <v>184</v>
      </c>
      <c r="F315" s="365" t="s">
        <v>531</v>
      </c>
      <c r="G315" s="365" t="s">
        <v>1930</v>
      </c>
      <c r="H315" s="365" t="s">
        <v>1989</v>
      </c>
      <c r="I315" s="365" t="s">
        <v>1979</v>
      </c>
      <c r="J315" s="365" t="s">
        <v>425</v>
      </c>
      <c r="K315" s="366">
        <v>1</v>
      </c>
      <c r="L315" s="365"/>
      <c r="M315" s="360">
        <v>2021</v>
      </c>
      <c r="N315" s="362">
        <f>INDEX('[1]Table 5.1 Fleet population'!$L$4:$L$41,MATCH(G315,'[1]Table 5.1 Fleet population'!$H$4:$H$41,0),1)</f>
        <v>28</v>
      </c>
      <c r="O315" s="364">
        <v>1</v>
      </c>
      <c r="P315" s="363">
        <f t="shared" si="16"/>
        <v>28</v>
      </c>
      <c r="Q315" s="362">
        <v>18</v>
      </c>
      <c r="R315" s="350">
        <f t="shared" si="17"/>
        <v>0.6428571428571429</v>
      </c>
      <c r="S315" s="350">
        <f t="shared" si="18"/>
        <v>0.6428571428571429</v>
      </c>
      <c r="T315" s="361">
        <f t="shared" si="19"/>
        <v>1</v>
      </c>
      <c r="U315" s="360"/>
    </row>
    <row r="316" spans="1:21" s="359" customFormat="1" ht="15.75" customHeight="1" x14ac:dyDescent="0.25">
      <c r="A316" s="365" t="s">
        <v>144</v>
      </c>
      <c r="B316" s="365" t="s">
        <v>875</v>
      </c>
      <c r="C316" s="365" t="s">
        <v>666</v>
      </c>
      <c r="D316" s="365" t="s">
        <v>338</v>
      </c>
      <c r="E316" s="365" t="s">
        <v>184</v>
      </c>
      <c r="F316" s="365" t="s">
        <v>531</v>
      </c>
      <c r="G316" s="365" t="s">
        <v>1932</v>
      </c>
      <c r="H316" s="365" t="s">
        <v>558</v>
      </c>
      <c r="I316" s="365" t="s">
        <v>1979</v>
      </c>
      <c r="J316" s="365" t="s">
        <v>425</v>
      </c>
      <c r="K316" s="366">
        <v>1</v>
      </c>
      <c r="L316" s="365"/>
      <c r="M316" s="360">
        <v>2021</v>
      </c>
      <c r="N316" s="362">
        <f>INDEX('[1]Table 5.1 Fleet population'!$L$4:$L$41,MATCH(G316,'[1]Table 5.1 Fleet population'!$H$4:$H$41,0),1)</f>
        <v>14</v>
      </c>
      <c r="O316" s="364">
        <v>1</v>
      </c>
      <c r="P316" s="363">
        <f t="shared" si="16"/>
        <v>14</v>
      </c>
      <c r="Q316" s="362">
        <v>9</v>
      </c>
      <c r="R316" s="350">
        <f t="shared" si="17"/>
        <v>0.6428571428571429</v>
      </c>
      <c r="S316" s="350">
        <f t="shared" si="18"/>
        <v>0.6428571428571429</v>
      </c>
      <c r="T316" s="361">
        <f t="shared" si="19"/>
        <v>1</v>
      </c>
      <c r="U316" s="360"/>
    </row>
    <row r="317" spans="1:21" s="359" customFormat="1" ht="15.75" customHeight="1" x14ac:dyDescent="0.25">
      <c r="A317" s="365" t="s">
        <v>144</v>
      </c>
      <c r="B317" s="365" t="s">
        <v>875</v>
      </c>
      <c r="C317" s="365" t="s">
        <v>666</v>
      </c>
      <c r="D317" s="365" t="s">
        <v>338</v>
      </c>
      <c r="E317" s="365" t="s">
        <v>184</v>
      </c>
      <c r="F317" s="365" t="s">
        <v>531</v>
      </c>
      <c r="G317" s="365" t="s">
        <v>1930</v>
      </c>
      <c r="H317" s="365" t="s">
        <v>558</v>
      </c>
      <c r="I317" s="365" t="s">
        <v>1979</v>
      </c>
      <c r="J317" s="365" t="s">
        <v>425</v>
      </c>
      <c r="K317" s="366">
        <v>1</v>
      </c>
      <c r="L317" s="365"/>
      <c r="M317" s="360">
        <v>2021</v>
      </c>
      <c r="N317" s="362">
        <f>INDEX('[1]Table 5.1 Fleet population'!$L$4:$L$41,MATCH(G317,'[1]Table 5.1 Fleet population'!$H$4:$H$41,0),1)</f>
        <v>28</v>
      </c>
      <c r="O317" s="364">
        <v>1</v>
      </c>
      <c r="P317" s="363">
        <f t="shared" si="16"/>
        <v>28</v>
      </c>
      <c r="Q317" s="362">
        <v>18</v>
      </c>
      <c r="R317" s="350">
        <f t="shared" si="17"/>
        <v>0.6428571428571429</v>
      </c>
      <c r="S317" s="350">
        <f t="shared" si="18"/>
        <v>0.6428571428571429</v>
      </c>
      <c r="T317" s="361">
        <f t="shared" si="19"/>
        <v>1</v>
      </c>
      <c r="U317" s="360"/>
    </row>
    <row r="318" spans="1:21" s="359" customFormat="1" ht="15.75" customHeight="1" x14ac:dyDescent="0.25">
      <c r="A318" s="365" t="s">
        <v>144</v>
      </c>
      <c r="B318" s="365" t="s">
        <v>875</v>
      </c>
      <c r="C318" s="365" t="s">
        <v>666</v>
      </c>
      <c r="D318" s="365" t="s">
        <v>338</v>
      </c>
      <c r="E318" s="365" t="s">
        <v>184</v>
      </c>
      <c r="F318" s="365" t="s">
        <v>531</v>
      </c>
      <c r="G318" s="365" t="s">
        <v>1932</v>
      </c>
      <c r="H318" s="365" t="s">
        <v>561</v>
      </c>
      <c r="I318" s="365" t="s">
        <v>1979</v>
      </c>
      <c r="J318" s="365" t="s">
        <v>425</v>
      </c>
      <c r="K318" s="366">
        <v>1</v>
      </c>
      <c r="L318" s="365"/>
      <c r="M318" s="360">
        <v>2021</v>
      </c>
      <c r="N318" s="362">
        <f>INDEX('[1]Table 5.1 Fleet population'!$L$4:$L$41,MATCH(G318,'[1]Table 5.1 Fleet population'!$H$4:$H$41,0),1)</f>
        <v>14</v>
      </c>
      <c r="O318" s="364">
        <v>1</v>
      </c>
      <c r="P318" s="363">
        <f t="shared" si="16"/>
        <v>14</v>
      </c>
      <c r="Q318" s="362">
        <v>9</v>
      </c>
      <c r="R318" s="350">
        <f t="shared" si="17"/>
        <v>0.6428571428571429</v>
      </c>
      <c r="S318" s="350">
        <f t="shared" si="18"/>
        <v>0.6428571428571429</v>
      </c>
      <c r="T318" s="361">
        <f t="shared" si="19"/>
        <v>1</v>
      </c>
      <c r="U318" s="360"/>
    </row>
    <row r="319" spans="1:21" s="359" customFormat="1" ht="15.75" customHeight="1" x14ac:dyDescent="0.25">
      <c r="A319" s="365" t="s">
        <v>144</v>
      </c>
      <c r="B319" s="365" t="s">
        <v>875</v>
      </c>
      <c r="C319" s="365" t="s">
        <v>666</v>
      </c>
      <c r="D319" s="365" t="s">
        <v>338</v>
      </c>
      <c r="E319" s="365" t="s">
        <v>184</v>
      </c>
      <c r="F319" s="365" t="s">
        <v>531</v>
      </c>
      <c r="G319" s="365" t="s">
        <v>1930</v>
      </c>
      <c r="H319" s="365" t="s">
        <v>561</v>
      </c>
      <c r="I319" s="365" t="s">
        <v>1979</v>
      </c>
      <c r="J319" s="365" t="s">
        <v>425</v>
      </c>
      <c r="K319" s="366">
        <v>1</v>
      </c>
      <c r="L319" s="365"/>
      <c r="M319" s="360">
        <v>2021</v>
      </c>
      <c r="N319" s="362">
        <f>INDEX('[1]Table 5.1 Fleet population'!$L$4:$L$41,MATCH(G319,'[1]Table 5.1 Fleet population'!$H$4:$H$41,0),1)</f>
        <v>28</v>
      </c>
      <c r="O319" s="364">
        <v>1</v>
      </c>
      <c r="P319" s="363">
        <f t="shared" si="16"/>
        <v>28</v>
      </c>
      <c r="Q319" s="362">
        <v>18</v>
      </c>
      <c r="R319" s="350">
        <f t="shared" si="17"/>
        <v>0.6428571428571429</v>
      </c>
      <c r="S319" s="350">
        <f t="shared" si="18"/>
        <v>0.6428571428571429</v>
      </c>
      <c r="T319" s="361">
        <f t="shared" si="19"/>
        <v>1</v>
      </c>
      <c r="U319" s="360"/>
    </row>
    <row r="320" spans="1:21" s="359" customFormat="1" ht="15.75" customHeight="1" x14ac:dyDescent="0.25">
      <c r="A320" s="365" t="s">
        <v>144</v>
      </c>
      <c r="B320" s="365" t="s">
        <v>875</v>
      </c>
      <c r="C320" s="365" t="s">
        <v>666</v>
      </c>
      <c r="D320" s="365" t="s">
        <v>338</v>
      </c>
      <c r="E320" s="365" t="s">
        <v>184</v>
      </c>
      <c r="F320" s="365" t="s">
        <v>531</v>
      </c>
      <c r="G320" s="365" t="s">
        <v>1963</v>
      </c>
      <c r="H320" s="365" t="s">
        <v>535</v>
      </c>
      <c r="I320" s="365" t="s">
        <v>1979</v>
      </c>
      <c r="J320" s="365" t="s">
        <v>425</v>
      </c>
      <c r="K320" s="366">
        <v>1</v>
      </c>
      <c r="L320" s="365" t="s">
        <v>1980</v>
      </c>
      <c r="M320" s="360">
        <v>2021</v>
      </c>
      <c r="N320" s="362">
        <f>INDEX('[1]Table 5.1 Fleet population'!$L$4:$L$41,MATCH(G320,'[1]Table 5.1 Fleet population'!$H$4:$H$41,0),1)</f>
        <v>185</v>
      </c>
      <c r="O320" s="364">
        <v>1</v>
      </c>
      <c r="P320" s="363">
        <f t="shared" si="16"/>
        <v>185</v>
      </c>
      <c r="Q320" s="362">
        <v>119</v>
      </c>
      <c r="R320" s="350">
        <f t="shared" si="17"/>
        <v>0.64324324324324322</v>
      </c>
      <c r="S320" s="350">
        <f t="shared" si="18"/>
        <v>0.64324324324324322</v>
      </c>
      <c r="T320" s="361">
        <f t="shared" si="19"/>
        <v>1</v>
      </c>
      <c r="U320" s="360"/>
    </row>
    <row r="321" spans="1:21" s="359" customFormat="1" ht="15.75" customHeight="1" x14ac:dyDescent="0.25">
      <c r="A321" s="365" t="s">
        <v>144</v>
      </c>
      <c r="B321" s="365" t="s">
        <v>875</v>
      </c>
      <c r="C321" s="365" t="s">
        <v>666</v>
      </c>
      <c r="D321" s="365" t="s">
        <v>338</v>
      </c>
      <c r="E321" s="365" t="s">
        <v>184</v>
      </c>
      <c r="F321" s="365" t="s">
        <v>531</v>
      </c>
      <c r="G321" s="365" t="s">
        <v>1964</v>
      </c>
      <c r="H321" s="365" t="s">
        <v>535</v>
      </c>
      <c r="I321" s="365" t="s">
        <v>1979</v>
      </c>
      <c r="J321" s="365" t="s">
        <v>425</v>
      </c>
      <c r="K321" s="366">
        <v>1</v>
      </c>
      <c r="L321" s="365" t="s">
        <v>1980</v>
      </c>
      <c r="M321" s="360">
        <v>2021</v>
      </c>
      <c r="N321" s="362">
        <f>INDEX('[1]Table 5.1 Fleet population'!$L$4:$L$41,MATCH(G321,'[1]Table 5.1 Fleet population'!$H$4:$H$41,0),1)</f>
        <v>37</v>
      </c>
      <c r="O321" s="364">
        <v>1</v>
      </c>
      <c r="P321" s="363">
        <f t="shared" si="16"/>
        <v>37</v>
      </c>
      <c r="Q321" s="362">
        <v>24</v>
      </c>
      <c r="R321" s="350">
        <f t="shared" si="17"/>
        <v>0.64864864864864868</v>
      </c>
      <c r="S321" s="350">
        <f t="shared" si="18"/>
        <v>0.64864864864864868</v>
      </c>
      <c r="T321" s="361">
        <f t="shared" si="19"/>
        <v>1</v>
      </c>
      <c r="U321" s="360"/>
    </row>
    <row r="322" spans="1:21" s="359" customFormat="1" ht="15.75" customHeight="1" x14ac:dyDescent="0.25">
      <c r="A322" s="365" t="s">
        <v>144</v>
      </c>
      <c r="B322" s="365" t="s">
        <v>875</v>
      </c>
      <c r="C322" s="365" t="s">
        <v>666</v>
      </c>
      <c r="D322" s="365" t="s">
        <v>338</v>
      </c>
      <c r="E322" s="365" t="s">
        <v>184</v>
      </c>
      <c r="F322" s="365" t="s">
        <v>531</v>
      </c>
      <c r="G322" s="365" t="s">
        <v>1964</v>
      </c>
      <c r="H322" s="365" t="s">
        <v>536</v>
      </c>
      <c r="I322" s="365" t="s">
        <v>1979</v>
      </c>
      <c r="J322" s="365" t="s">
        <v>425</v>
      </c>
      <c r="K322" s="366">
        <v>1</v>
      </c>
      <c r="L322" s="365" t="s">
        <v>1980</v>
      </c>
      <c r="M322" s="360">
        <v>2021</v>
      </c>
      <c r="N322" s="362">
        <f>INDEX('[1]Table 5.1 Fleet population'!$L$4:$L$41,MATCH(G322,'[1]Table 5.1 Fleet population'!$H$4:$H$41,0),1)</f>
        <v>37</v>
      </c>
      <c r="O322" s="364">
        <v>1</v>
      </c>
      <c r="P322" s="363">
        <f t="shared" si="16"/>
        <v>37</v>
      </c>
      <c r="Q322" s="362">
        <v>24</v>
      </c>
      <c r="R322" s="350">
        <f t="shared" si="17"/>
        <v>0.64864864864864868</v>
      </c>
      <c r="S322" s="350">
        <f t="shared" si="18"/>
        <v>0.64864864864864868</v>
      </c>
      <c r="T322" s="361">
        <f t="shared" si="19"/>
        <v>1</v>
      </c>
      <c r="U322" s="360"/>
    </row>
    <row r="323" spans="1:21" s="359" customFormat="1" ht="15.75" customHeight="1" x14ac:dyDescent="0.25">
      <c r="A323" s="365" t="s">
        <v>144</v>
      </c>
      <c r="B323" s="365" t="s">
        <v>875</v>
      </c>
      <c r="C323" s="365" t="s">
        <v>666</v>
      </c>
      <c r="D323" s="365" t="s">
        <v>338</v>
      </c>
      <c r="E323" s="365" t="s">
        <v>184</v>
      </c>
      <c r="F323" s="365" t="s">
        <v>531</v>
      </c>
      <c r="G323" s="365" t="s">
        <v>1964</v>
      </c>
      <c r="H323" s="365" t="s">
        <v>1988</v>
      </c>
      <c r="I323" s="365" t="s">
        <v>1979</v>
      </c>
      <c r="J323" s="365" t="s">
        <v>425</v>
      </c>
      <c r="K323" s="366">
        <v>1</v>
      </c>
      <c r="L323" s="365" t="s">
        <v>1980</v>
      </c>
      <c r="M323" s="360">
        <v>2021</v>
      </c>
      <c r="N323" s="362">
        <f>INDEX('[1]Table 5.1 Fleet population'!$L$4:$L$41,MATCH(G323,'[1]Table 5.1 Fleet population'!$H$4:$H$41,0),1)</f>
        <v>37</v>
      </c>
      <c r="O323" s="364">
        <v>1</v>
      </c>
      <c r="P323" s="363">
        <f t="shared" ref="P323:P386" si="20">ROUNDUP(N323*O323,0)</f>
        <v>37</v>
      </c>
      <c r="Q323" s="362">
        <v>24</v>
      </c>
      <c r="R323" s="350">
        <f t="shared" ref="R323:R386" si="21">Q323/P323</f>
        <v>0.64864864864864868</v>
      </c>
      <c r="S323" s="350">
        <f t="shared" ref="S323:S386" si="22">Q323/N323</f>
        <v>0.64864864864864868</v>
      </c>
      <c r="T323" s="361">
        <f t="shared" ref="T323:T386" si="23">O323/K323</f>
        <v>1</v>
      </c>
      <c r="U323" s="360"/>
    </row>
    <row r="324" spans="1:21" s="359" customFormat="1" ht="15.75" customHeight="1" x14ac:dyDescent="0.25">
      <c r="A324" s="365" t="s">
        <v>144</v>
      </c>
      <c r="B324" s="365" t="s">
        <v>875</v>
      </c>
      <c r="C324" s="365" t="s">
        <v>666</v>
      </c>
      <c r="D324" s="365" t="s">
        <v>338</v>
      </c>
      <c r="E324" s="365" t="s">
        <v>184</v>
      </c>
      <c r="F324" s="365" t="s">
        <v>531</v>
      </c>
      <c r="G324" s="365" t="s">
        <v>1964</v>
      </c>
      <c r="H324" s="365" t="s">
        <v>1989</v>
      </c>
      <c r="I324" s="365" t="s">
        <v>1979</v>
      </c>
      <c r="J324" s="365" t="s">
        <v>425</v>
      </c>
      <c r="K324" s="366">
        <v>1</v>
      </c>
      <c r="L324" s="365" t="s">
        <v>1980</v>
      </c>
      <c r="M324" s="360">
        <v>2021</v>
      </c>
      <c r="N324" s="362">
        <f>INDEX('[1]Table 5.1 Fleet population'!$L$4:$L$41,MATCH(G324,'[1]Table 5.1 Fleet population'!$H$4:$H$41,0),1)</f>
        <v>37</v>
      </c>
      <c r="O324" s="364">
        <v>1</v>
      </c>
      <c r="P324" s="363">
        <f t="shared" si="20"/>
        <v>37</v>
      </c>
      <c r="Q324" s="362">
        <v>24</v>
      </c>
      <c r="R324" s="350">
        <f t="shared" si="21"/>
        <v>0.64864864864864868</v>
      </c>
      <c r="S324" s="350">
        <f t="shared" si="22"/>
        <v>0.64864864864864868</v>
      </c>
      <c r="T324" s="361">
        <f t="shared" si="23"/>
        <v>1</v>
      </c>
      <c r="U324" s="360"/>
    </row>
    <row r="325" spans="1:21" s="359" customFormat="1" ht="15.75" customHeight="1" x14ac:dyDescent="0.25">
      <c r="A325" s="365" t="s">
        <v>144</v>
      </c>
      <c r="B325" s="365" t="s">
        <v>875</v>
      </c>
      <c r="C325" s="365" t="s">
        <v>666</v>
      </c>
      <c r="D325" s="365" t="s">
        <v>338</v>
      </c>
      <c r="E325" s="365" t="s">
        <v>184</v>
      </c>
      <c r="F325" s="365" t="s">
        <v>531</v>
      </c>
      <c r="G325" s="365" t="s">
        <v>1964</v>
      </c>
      <c r="H325" s="365" t="s">
        <v>558</v>
      </c>
      <c r="I325" s="365" t="s">
        <v>1979</v>
      </c>
      <c r="J325" s="365" t="s">
        <v>425</v>
      </c>
      <c r="K325" s="366">
        <v>1</v>
      </c>
      <c r="L325" s="365" t="s">
        <v>1980</v>
      </c>
      <c r="M325" s="360">
        <v>2021</v>
      </c>
      <c r="N325" s="362">
        <f>INDEX('[1]Table 5.1 Fleet population'!$L$4:$L$41,MATCH(G325,'[1]Table 5.1 Fleet population'!$H$4:$H$41,0),1)</f>
        <v>37</v>
      </c>
      <c r="O325" s="364">
        <v>1</v>
      </c>
      <c r="P325" s="363">
        <f t="shared" si="20"/>
        <v>37</v>
      </c>
      <c r="Q325" s="362">
        <v>24</v>
      </c>
      <c r="R325" s="350">
        <f t="shared" si="21"/>
        <v>0.64864864864864868</v>
      </c>
      <c r="S325" s="350">
        <f t="shared" si="22"/>
        <v>0.64864864864864868</v>
      </c>
      <c r="T325" s="361">
        <f t="shared" si="23"/>
        <v>1</v>
      </c>
      <c r="U325" s="360"/>
    </row>
    <row r="326" spans="1:21" s="359" customFormat="1" ht="15.75" customHeight="1" x14ac:dyDescent="0.25">
      <c r="A326" s="365" t="s">
        <v>144</v>
      </c>
      <c r="B326" s="365" t="s">
        <v>875</v>
      </c>
      <c r="C326" s="365" t="s">
        <v>666</v>
      </c>
      <c r="D326" s="365" t="s">
        <v>338</v>
      </c>
      <c r="E326" s="365" t="s">
        <v>184</v>
      </c>
      <c r="F326" s="365" t="s">
        <v>531</v>
      </c>
      <c r="G326" s="365" t="s">
        <v>1964</v>
      </c>
      <c r="H326" s="365" t="s">
        <v>561</v>
      </c>
      <c r="I326" s="365" t="s">
        <v>1979</v>
      </c>
      <c r="J326" s="365" t="s">
        <v>425</v>
      </c>
      <c r="K326" s="366">
        <v>1</v>
      </c>
      <c r="L326" s="365" t="s">
        <v>1980</v>
      </c>
      <c r="M326" s="360">
        <v>2021</v>
      </c>
      <c r="N326" s="362">
        <f>INDEX('[1]Table 5.1 Fleet population'!$L$4:$L$41,MATCH(G326,'[1]Table 5.1 Fleet population'!$H$4:$H$41,0),1)</f>
        <v>37</v>
      </c>
      <c r="O326" s="364">
        <v>1</v>
      </c>
      <c r="P326" s="363">
        <f t="shared" si="20"/>
        <v>37</v>
      </c>
      <c r="Q326" s="362">
        <v>24</v>
      </c>
      <c r="R326" s="350">
        <f t="shared" si="21"/>
        <v>0.64864864864864868</v>
      </c>
      <c r="S326" s="350">
        <f t="shared" si="22"/>
        <v>0.64864864864864868</v>
      </c>
      <c r="T326" s="361">
        <f t="shared" si="23"/>
        <v>1</v>
      </c>
      <c r="U326" s="360"/>
    </row>
    <row r="327" spans="1:21" s="359" customFormat="1" ht="15.75" customHeight="1" x14ac:dyDescent="0.25">
      <c r="A327" s="365" t="s">
        <v>144</v>
      </c>
      <c r="B327" s="365" t="s">
        <v>875</v>
      </c>
      <c r="C327" s="365" t="s">
        <v>666</v>
      </c>
      <c r="D327" s="365" t="s">
        <v>338</v>
      </c>
      <c r="E327" s="365" t="s">
        <v>184</v>
      </c>
      <c r="F327" s="365" t="s">
        <v>531</v>
      </c>
      <c r="G327" s="365" t="s">
        <v>1939</v>
      </c>
      <c r="H327" s="365" t="s">
        <v>534</v>
      </c>
      <c r="I327" s="365" t="s">
        <v>1982</v>
      </c>
      <c r="J327" s="365" t="s">
        <v>425</v>
      </c>
      <c r="K327" s="366">
        <v>1</v>
      </c>
      <c r="L327" s="365"/>
      <c r="M327" s="360">
        <v>2021</v>
      </c>
      <c r="N327" s="362">
        <f>INDEX('[1]Table 5.1 Fleet population'!$L$4:$L$41,MATCH(G327,'[1]Table 5.1 Fleet population'!$H$4:$H$41,0),1)</f>
        <v>97</v>
      </c>
      <c r="O327" s="364">
        <v>1</v>
      </c>
      <c r="P327" s="363">
        <f t="shared" si="20"/>
        <v>97</v>
      </c>
      <c r="Q327" s="362">
        <v>63</v>
      </c>
      <c r="R327" s="350">
        <f t="shared" si="21"/>
        <v>0.64948453608247425</v>
      </c>
      <c r="S327" s="350">
        <f t="shared" si="22"/>
        <v>0.64948453608247425</v>
      </c>
      <c r="T327" s="361">
        <f t="shared" si="23"/>
        <v>1</v>
      </c>
      <c r="U327" s="360"/>
    </row>
    <row r="328" spans="1:21" s="359" customFormat="1" ht="15.75" customHeight="1" x14ac:dyDescent="0.25">
      <c r="A328" s="365" t="s">
        <v>144</v>
      </c>
      <c r="B328" s="365" t="s">
        <v>875</v>
      </c>
      <c r="C328" s="365" t="s">
        <v>666</v>
      </c>
      <c r="D328" s="365" t="s">
        <v>338</v>
      </c>
      <c r="E328" s="365" t="s">
        <v>184</v>
      </c>
      <c r="F328" s="365" t="s">
        <v>531</v>
      </c>
      <c r="G328" s="365" t="s">
        <v>1934</v>
      </c>
      <c r="H328" s="365" t="s">
        <v>555</v>
      </c>
      <c r="I328" s="365" t="s">
        <v>1979</v>
      </c>
      <c r="J328" s="365" t="s">
        <v>425</v>
      </c>
      <c r="K328" s="366">
        <v>1</v>
      </c>
      <c r="L328" s="365"/>
      <c r="M328" s="360">
        <v>2021</v>
      </c>
      <c r="N328" s="362">
        <f>INDEX('[1]Table 5.1 Fleet population'!$L$4:$L$41,MATCH(G328,'[1]Table 5.1 Fleet population'!$H$4:$H$41,0),1)</f>
        <v>23</v>
      </c>
      <c r="O328" s="364">
        <v>1</v>
      </c>
      <c r="P328" s="363">
        <f t="shared" si="20"/>
        <v>23</v>
      </c>
      <c r="Q328" s="362">
        <v>15</v>
      </c>
      <c r="R328" s="350">
        <f t="shared" si="21"/>
        <v>0.65217391304347827</v>
      </c>
      <c r="S328" s="350">
        <f t="shared" si="22"/>
        <v>0.65217391304347827</v>
      </c>
      <c r="T328" s="361">
        <f t="shared" si="23"/>
        <v>1</v>
      </c>
      <c r="U328" s="360"/>
    </row>
    <row r="329" spans="1:21" s="359" customFormat="1" ht="15.75" customHeight="1" x14ac:dyDescent="0.25">
      <c r="A329" s="365" t="s">
        <v>144</v>
      </c>
      <c r="B329" s="365" t="s">
        <v>875</v>
      </c>
      <c r="C329" s="365" t="s">
        <v>666</v>
      </c>
      <c r="D329" s="365" t="s">
        <v>338</v>
      </c>
      <c r="E329" s="365" t="s">
        <v>184</v>
      </c>
      <c r="F329" s="365" t="s">
        <v>531</v>
      </c>
      <c r="G329" s="365" t="s">
        <v>1963</v>
      </c>
      <c r="H329" s="365" t="s">
        <v>530</v>
      </c>
      <c r="I329" s="365" t="s">
        <v>1979</v>
      </c>
      <c r="J329" s="365" t="s">
        <v>425</v>
      </c>
      <c r="K329" s="366">
        <v>1</v>
      </c>
      <c r="L329" s="365" t="s">
        <v>1980</v>
      </c>
      <c r="M329" s="360">
        <v>2021</v>
      </c>
      <c r="N329" s="362">
        <f>INDEX('[1]Table 5.1 Fleet population'!$L$4:$L$41,MATCH(G329,'[1]Table 5.1 Fleet population'!$H$4:$H$41,0),1)</f>
        <v>185</v>
      </c>
      <c r="O329" s="364">
        <v>1</v>
      </c>
      <c r="P329" s="363">
        <f t="shared" si="20"/>
        <v>185</v>
      </c>
      <c r="Q329" s="362">
        <v>123</v>
      </c>
      <c r="R329" s="350">
        <f t="shared" si="21"/>
        <v>0.66486486486486485</v>
      </c>
      <c r="S329" s="350">
        <f t="shared" si="22"/>
        <v>0.66486486486486485</v>
      </c>
      <c r="T329" s="361">
        <f t="shared" si="23"/>
        <v>1</v>
      </c>
      <c r="U329" s="360"/>
    </row>
    <row r="330" spans="1:21" s="359" customFormat="1" ht="15.75" customHeight="1" x14ac:dyDescent="0.25">
      <c r="A330" s="365" t="s">
        <v>144</v>
      </c>
      <c r="B330" s="365" t="s">
        <v>875</v>
      </c>
      <c r="C330" s="365" t="s">
        <v>666</v>
      </c>
      <c r="D330" s="365" t="s">
        <v>338</v>
      </c>
      <c r="E330" s="365" t="s">
        <v>184</v>
      </c>
      <c r="F330" s="365" t="s">
        <v>531</v>
      </c>
      <c r="G330" s="365" t="s">
        <v>1963</v>
      </c>
      <c r="H330" s="365" t="s">
        <v>536</v>
      </c>
      <c r="I330" s="365" t="s">
        <v>1979</v>
      </c>
      <c r="J330" s="365" t="s">
        <v>425</v>
      </c>
      <c r="K330" s="366">
        <v>1</v>
      </c>
      <c r="L330" s="365" t="s">
        <v>1980</v>
      </c>
      <c r="M330" s="360">
        <v>2021</v>
      </c>
      <c r="N330" s="362">
        <f>INDEX('[1]Table 5.1 Fleet population'!$L$4:$L$41,MATCH(G330,'[1]Table 5.1 Fleet population'!$H$4:$H$41,0),1)</f>
        <v>185</v>
      </c>
      <c r="O330" s="364">
        <v>1</v>
      </c>
      <c r="P330" s="363">
        <f t="shared" si="20"/>
        <v>185</v>
      </c>
      <c r="Q330" s="362">
        <v>123</v>
      </c>
      <c r="R330" s="350">
        <f t="shared" si="21"/>
        <v>0.66486486486486485</v>
      </c>
      <c r="S330" s="350">
        <f t="shared" si="22"/>
        <v>0.66486486486486485</v>
      </c>
      <c r="T330" s="361">
        <f t="shared" si="23"/>
        <v>1</v>
      </c>
      <c r="U330" s="360"/>
    </row>
    <row r="331" spans="1:21" s="359" customFormat="1" ht="15.75" customHeight="1" x14ac:dyDescent="0.25">
      <c r="A331" s="365" t="s">
        <v>144</v>
      </c>
      <c r="B331" s="365" t="s">
        <v>875</v>
      </c>
      <c r="C331" s="365" t="s">
        <v>666</v>
      </c>
      <c r="D331" s="365" t="s">
        <v>338</v>
      </c>
      <c r="E331" s="365" t="s">
        <v>184</v>
      </c>
      <c r="F331" s="365" t="s">
        <v>531</v>
      </c>
      <c r="G331" s="365" t="s">
        <v>1963</v>
      </c>
      <c r="H331" s="365" t="s">
        <v>1989</v>
      </c>
      <c r="I331" s="365" t="s">
        <v>1979</v>
      </c>
      <c r="J331" s="365" t="s">
        <v>425</v>
      </c>
      <c r="K331" s="366">
        <v>1</v>
      </c>
      <c r="L331" s="365" t="s">
        <v>1980</v>
      </c>
      <c r="M331" s="360">
        <v>2021</v>
      </c>
      <c r="N331" s="362">
        <f>INDEX('[1]Table 5.1 Fleet population'!$L$4:$L$41,MATCH(G331,'[1]Table 5.1 Fleet population'!$H$4:$H$41,0),1)</f>
        <v>185</v>
      </c>
      <c r="O331" s="364">
        <v>1</v>
      </c>
      <c r="P331" s="363">
        <f t="shared" si="20"/>
        <v>185</v>
      </c>
      <c r="Q331" s="362">
        <v>123</v>
      </c>
      <c r="R331" s="350">
        <f t="shared" si="21"/>
        <v>0.66486486486486485</v>
      </c>
      <c r="S331" s="350">
        <f t="shared" si="22"/>
        <v>0.66486486486486485</v>
      </c>
      <c r="T331" s="361">
        <f t="shared" si="23"/>
        <v>1</v>
      </c>
      <c r="U331" s="360"/>
    </row>
    <row r="332" spans="1:21" s="359" customFormat="1" ht="15.75" customHeight="1" x14ac:dyDescent="0.25">
      <c r="A332" s="365" t="s">
        <v>144</v>
      </c>
      <c r="B332" s="365" t="s">
        <v>875</v>
      </c>
      <c r="C332" s="365" t="s">
        <v>666</v>
      </c>
      <c r="D332" s="365" t="s">
        <v>338</v>
      </c>
      <c r="E332" s="365" t="s">
        <v>184</v>
      </c>
      <c r="F332" s="365" t="s">
        <v>531</v>
      </c>
      <c r="G332" s="365" t="s">
        <v>1963</v>
      </c>
      <c r="H332" s="365" t="s">
        <v>558</v>
      </c>
      <c r="I332" s="365" t="s">
        <v>1979</v>
      </c>
      <c r="J332" s="365" t="s">
        <v>425</v>
      </c>
      <c r="K332" s="366">
        <v>1</v>
      </c>
      <c r="L332" s="365" t="s">
        <v>1980</v>
      </c>
      <c r="M332" s="360">
        <v>2021</v>
      </c>
      <c r="N332" s="362">
        <f>INDEX('[1]Table 5.1 Fleet population'!$L$4:$L$41,MATCH(G332,'[1]Table 5.1 Fleet population'!$H$4:$H$41,0),1)</f>
        <v>185</v>
      </c>
      <c r="O332" s="364">
        <v>1</v>
      </c>
      <c r="P332" s="363">
        <f t="shared" si="20"/>
        <v>185</v>
      </c>
      <c r="Q332" s="362">
        <v>123</v>
      </c>
      <c r="R332" s="350">
        <f t="shared" si="21"/>
        <v>0.66486486486486485</v>
      </c>
      <c r="S332" s="350">
        <f t="shared" si="22"/>
        <v>0.66486486486486485</v>
      </c>
      <c r="T332" s="361">
        <f t="shared" si="23"/>
        <v>1</v>
      </c>
      <c r="U332" s="360"/>
    </row>
    <row r="333" spans="1:21" s="359" customFormat="1" ht="15.75" customHeight="1" x14ac:dyDescent="0.25">
      <c r="A333" s="365" t="s">
        <v>144</v>
      </c>
      <c r="B333" s="365" t="s">
        <v>875</v>
      </c>
      <c r="C333" s="365" t="s">
        <v>666</v>
      </c>
      <c r="D333" s="365" t="s">
        <v>338</v>
      </c>
      <c r="E333" s="365" t="s">
        <v>184</v>
      </c>
      <c r="F333" s="365" t="s">
        <v>531</v>
      </c>
      <c r="G333" s="365" t="s">
        <v>1963</v>
      </c>
      <c r="H333" s="365" t="s">
        <v>559</v>
      </c>
      <c r="I333" s="365" t="s">
        <v>1979</v>
      </c>
      <c r="J333" s="365" t="s">
        <v>425</v>
      </c>
      <c r="K333" s="366">
        <v>1</v>
      </c>
      <c r="L333" s="365" t="s">
        <v>1980</v>
      </c>
      <c r="M333" s="360">
        <v>2021</v>
      </c>
      <c r="N333" s="362">
        <f>INDEX('[1]Table 5.1 Fleet population'!$L$4:$L$41,MATCH(G333,'[1]Table 5.1 Fleet population'!$H$4:$H$41,0),1)</f>
        <v>185</v>
      </c>
      <c r="O333" s="364">
        <v>1</v>
      </c>
      <c r="P333" s="363">
        <f t="shared" si="20"/>
        <v>185</v>
      </c>
      <c r="Q333" s="362">
        <v>123</v>
      </c>
      <c r="R333" s="350">
        <f t="shared" si="21"/>
        <v>0.66486486486486485</v>
      </c>
      <c r="S333" s="350">
        <f t="shared" si="22"/>
        <v>0.66486486486486485</v>
      </c>
      <c r="T333" s="361">
        <f t="shared" si="23"/>
        <v>1</v>
      </c>
      <c r="U333" s="360"/>
    </row>
    <row r="334" spans="1:21" s="359" customFormat="1" ht="15.75" customHeight="1" x14ac:dyDescent="0.25">
      <c r="A334" s="365" t="s">
        <v>144</v>
      </c>
      <c r="B334" s="365" t="s">
        <v>875</v>
      </c>
      <c r="C334" s="365" t="s">
        <v>666</v>
      </c>
      <c r="D334" s="365" t="s">
        <v>338</v>
      </c>
      <c r="E334" s="365" t="s">
        <v>184</v>
      </c>
      <c r="F334" s="365" t="s">
        <v>531</v>
      </c>
      <c r="G334" s="365" t="s">
        <v>1963</v>
      </c>
      <c r="H334" s="365" t="s">
        <v>561</v>
      </c>
      <c r="I334" s="365" t="s">
        <v>1979</v>
      </c>
      <c r="J334" s="365" t="s">
        <v>425</v>
      </c>
      <c r="K334" s="366">
        <v>1</v>
      </c>
      <c r="L334" s="365" t="s">
        <v>1980</v>
      </c>
      <c r="M334" s="360">
        <v>2021</v>
      </c>
      <c r="N334" s="362">
        <f>INDEX('[1]Table 5.1 Fleet population'!$L$4:$L$41,MATCH(G334,'[1]Table 5.1 Fleet population'!$H$4:$H$41,0),1)</f>
        <v>185</v>
      </c>
      <c r="O334" s="364">
        <v>1</v>
      </c>
      <c r="P334" s="363">
        <f t="shared" si="20"/>
        <v>185</v>
      </c>
      <c r="Q334" s="362">
        <v>123</v>
      </c>
      <c r="R334" s="350">
        <f t="shared" si="21"/>
        <v>0.66486486486486485</v>
      </c>
      <c r="S334" s="350">
        <f t="shared" si="22"/>
        <v>0.66486486486486485</v>
      </c>
      <c r="T334" s="361">
        <f t="shared" si="23"/>
        <v>1</v>
      </c>
      <c r="U334" s="360"/>
    </row>
    <row r="335" spans="1:21" s="359" customFormat="1" ht="15.75" customHeight="1" x14ac:dyDescent="0.25">
      <c r="A335" s="365" t="s">
        <v>144</v>
      </c>
      <c r="B335" s="365" t="s">
        <v>875</v>
      </c>
      <c r="C335" s="365" t="s">
        <v>666</v>
      </c>
      <c r="D335" s="365" t="s">
        <v>338</v>
      </c>
      <c r="E335" s="365" t="s">
        <v>184</v>
      </c>
      <c r="F335" s="365" t="s">
        <v>531</v>
      </c>
      <c r="G335" s="365" t="s">
        <v>1952</v>
      </c>
      <c r="H335" s="365" t="s">
        <v>530</v>
      </c>
      <c r="I335" s="365" t="s">
        <v>1979</v>
      </c>
      <c r="J335" s="365" t="s">
        <v>425</v>
      </c>
      <c r="K335" s="366">
        <v>1</v>
      </c>
      <c r="L335" s="365" t="s">
        <v>1980</v>
      </c>
      <c r="M335" s="360">
        <v>2021</v>
      </c>
      <c r="N335" s="362">
        <f>INDEX('[1]Table 5.1 Fleet population'!$L$4:$L$41,MATCH(G335,'[1]Table 5.1 Fleet population'!$H$4:$H$41,0),1)</f>
        <v>12</v>
      </c>
      <c r="O335" s="364">
        <v>1</v>
      </c>
      <c r="P335" s="363">
        <f t="shared" si="20"/>
        <v>12</v>
      </c>
      <c r="Q335" s="362">
        <v>8</v>
      </c>
      <c r="R335" s="350">
        <f t="shared" si="21"/>
        <v>0.66666666666666663</v>
      </c>
      <c r="S335" s="350">
        <f t="shared" si="22"/>
        <v>0.66666666666666663</v>
      </c>
      <c r="T335" s="361">
        <f t="shared" si="23"/>
        <v>1</v>
      </c>
      <c r="U335" s="360"/>
    </row>
    <row r="336" spans="1:21" s="359" customFormat="1" ht="15.75" customHeight="1" x14ac:dyDescent="0.25">
      <c r="A336" s="365" t="s">
        <v>144</v>
      </c>
      <c r="B336" s="365" t="s">
        <v>875</v>
      </c>
      <c r="C336" s="365" t="s">
        <v>666</v>
      </c>
      <c r="D336" s="365" t="s">
        <v>338</v>
      </c>
      <c r="E336" s="365" t="s">
        <v>184</v>
      </c>
      <c r="F336" s="365" t="s">
        <v>531</v>
      </c>
      <c r="G336" s="365" t="s">
        <v>1966</v>
      </c>
      <c r="H336" s="365" t="s">
        <v>530</v>
      </c>
      <c r="I336" s="365" t="s">
        <v>1979</v>
      </c>
      <c r="J336" s="365" t="s">
        <v>425</v>
      </c>
      <c r="K336" s="366">
        <v>1</v>
      </c>
      <c r="L336" s="365" t="s">
        <v>1980</v>
      </c>
      <c r="M336" s="360">
        <v>2021</v>
      </c>
      <c r="N336" s="362">
        <f>INDEX('[1]Table 5.1 Fleet population'!$L$4:$L$41,MATCH(G336,'[1]Table 5.1 Fleet population'!$H$4:$H$41,0),1)</f>
        <v>12</v>
      </c>
      <c r="O336" s="364">
        <v>1</v>
      </c>
      <c r="P336" s="363">
        <f t="shared" si="20"/>
        <v>12</v>
      </c>
      <c r="Q336" s="362">
        <v>8</v>
      </c>
      <c r="R336" s="350">
        <f t="shared" si="21"/>
        <v>0.66666666666666663</v>
      </c>
      <c r="S336" s="350">
        <f t="shared" si="22"/>
        <v>0.66666666666666663</v>
      </c>
      <c r="T336" s="361">
        <f t="shared" si="23"/>
        <v>1</v>
      </c>
      <c r="U336" s="360"/>
    </row>
    <row r="337" spans="1:21" s="359" customFormat="1" ht="15.75" customHeight="1" x14ac:dyDescent="0.25">
      <c r="A337" s="365" t="s">
        <v>144</v>
      </c>
      <c r="B337" s="365" t="s">
        <v>875</v>
      </c>
      <c r="C337" s="365" t="s">
        <v>666</v>
      </c>
      <c r="D337" s="365" t="s">
        <v>338</v>
      </c>
      <c r="E337" s="365" t="s">
        <v>184</v>
      </c>
      <c r="F337" s="365" t="s">
        <v>531</v>
      </c>
      <c r="G337" s="365" t="s">
        <v>1952</v>
      </c>
      <c r="H337" s="365" t="s">
        <v>534</v>
      </c>
      <c r="I337" s="365" t="s">
        <v>1982</v>
      </c>
      <c r="J337" s="365" t="s">
        <v>425</v>
      </c>
      <c r="K337" s="366">
        <v>1</v>
      </c>
      <c r="L337" s="365" t="s">
        <v>1980</v>
      </c>
      <c r="M337" s="360">
        <v>2021</v>
      </c>
      <c r="N337" s="362">
        <f>INDEX('[1]Table 5.1 Fleet population'!$L$4:$L$41,MATCH(G337,'[1]Table 5.1 Fleet population'!$H$4:$H$41,0),1)</f>
        <v>12</v>
      </c>
      <c r="O337" s="364">
        <v>1</v>
      </c>
      <c r="P337" s="363">
        <f t="shared" si="20"/>
        <v>12</v>
      </c>
      <c r="Q337" s="362">
        <v>8</v>
      </c>
      <c r="R337" s="350">
        <f t="shared" si="21"/>
        <v>0.66666666666666663</v>
      </c>
      <c r="S337" s="350">
        <f t="shared" si="22"/>
        <v>0.66666666666666663</v>
      </c>
      <c r="T337" s="361">
        <f t="shared" si="23"/>
        <v>1</v>
      </c>
      <c r="U337" s="360"/>
    </row>
    <row r="338" spans="1:21" s="359" customFormat="1" ht="15.75" customHeight="1" x14ac:dyDescent="0.25">
      <c r="A338" s="365" t="s">
        <v>144</v>
      </c>
      <c r="B338" s="365" t="s">
        <v>875</v>
      </c>
      <c r="C338" s="365" t="s">
        <v>666</v>
      </c>
      <c r="D338" s="365" t="s">
        <v>338</v>
      </c>
      <c r="E338" s="365" t="s">
        <v>184</v>
      </c>
      <c r="F338" s="365" t="s">
        <v>531</v>
      </c>
      <c r="G338" s="365" t="s">
        <v>1960</v>
      </c>
      <c r="H338" s="365" t="s">
        <v>534</v>
      </c>
      <c r="I338" s="365" t="s">
        <v>1982</v>
      </c>
      <c r="J338" s="365" t="s">
        <v>425</v>
      </c>
      <c r="K338" s="366">
        <v>1</v>
      </c>
      <c r="L338" s="365" t="s">
        <v>1980</v>
      </c>
      <c r="M338" s="360">
        <v>2021</v>
      </c>
      <c r="N338" s="362">
        <f>INDEX('[1]Table 5.1 Fleet population'!$L$4:$L$41,MATCH(G338,'[1]Table 5.1 Fleet population'!$H$4:$H$41,0),1)</f>
        <v>6</v>
      </c>
      <c r="O338" s="364">
        <v>1</v>
      </c>
      <c r="P338" s="363">
        <f t="shared" si="20"/>
        <v>6</v>
      </c>
      <c r="Q338" s="362">
        <v>4</v>
      </c>
      <c r="R338" s="350">
        <f t="shared" si="21"/>
        <v>0.66666666666666663</v>
      </c>
      <c r="S338" s="350">
        <f t="shared" si="22"/>
        <v>0.66666666666666663</v>
      </c>
      <c r="T338" s="361">
        <f t="shared" si="23"/>
        <v>1</v>
      </c>
      <c r="U338" s="360"/>
    </row>
    <row r="339" spans="1:21" s="359" customFormat="1" ht="15.75" customHeight="1" x14ac:dyDescent="0.25">
      <c r="A339" s="365" t="s">
        <v>144</v>
      </c>
      <c r="B339" s="365" t="s">
        <v>875</v>
      </c>
      <c r="C339" s="365" t="s">
        <v>666</v>
      </c>
      <c r="D339" s="365" t="s">
        <v>338</v>
      </c>
      <c r="E339" s="365" t="s">
        <v>184</v>
      </c>
      <c r="F339" s="365" t="s">
        <v>531</v>
      </c>
      <c r="G339" s="365" t="s">
        <v>1966</v>
      </c>
      <c r="H339" s="365" t="s">
        <v>534</v>
      </c>
      <c r="I339" s="365" t="s">
        <v>1982</v>
      </c>
      <c r="J339" s="365" t="s">
        <v>425</v>
      </c>
      <c r="K339" s="366">
        <v>1</v>
      </c>
      <c r="L339" s="365" t="s">
        <v>1980</v>
      </c>
      <c r="M339" s="360">
        <v>2021</v>
      </c>
      <c r="N339" s="362">
        <f>INDEX('[1]Table 5.1 Fleet population'!$L$4:$L$41,MATCH(G339,'[1]Table 5.1 Fleet population'!$H$4:$H$41,0),1)</f>
        <v>12</v>
      </c>
      <c r="O339" s="364">
        <v>1</v>
      </c>
      <c r="P339" s="363">
        <f t="shared" si="20"/>
        <v>12</v>
      </c>
      <c r="Q339" s="362">
        <v>8</v>
      </c>
      <c r="R339" s="350">
        <f t="shared" si="21"/>
        <v>0.66666666666666663</v>
      </c>
      <c r="S339" s="350">
        <f t="shared" si="22"/>
        <v>0.66666666666666663</v>
      </c>
      <c r="T339" s="361">
        <f t="shared" si="23"/>
        <v>1</v>
      </c>
      <c r="U339" s="360"/>
    </row>
    <row r="340" spans="1:21" s="359" customFormat="1" ht="15.75" customHeight="1" x14ac:dyDescent="0.25">
      <c r="A340" s="365" t="s">
        <v>144</v>
      </c>
      <c r="B340" s="365" t="s">
        <v>875</v>
      </c>
      <c r="C340" s="365" t="s">
        <v>666</v>
      </c>
      <c r="D340" s="365" t="s">
        <v>338</v>
      </c>
      <c r="E340" s="365" t="s">
        <v>184</v>
      </c>
      <c r="F340" s="365" t="s">
        <v>531</v>
      </c>
      <c r="G340" s="365" t="s">
        <v>1960</v>
      </c>
      <c r="H340" s="365" t="s">
        <v>535</v>
      </c>
      <c r="I340" s="365" t="s">
        <v>1979</v>
      </c>
      <c r="J340" s="365" t="s">
        <v>425</v>
      </c>
      <c r="K340" s="366">
        <v>1</v>
      </c>
      <c r="L340" s="365" t="s">
        <v>1980</v>
      </c>
      <c r="M340" s="360">
        <v>2021</v>
      </c>
      <c r="N340" s="362">
        <f>INDEX('[1]Table 5.1 Fleet population'!$L$4:$L$41,MATCH(G340,'[1]Table 5.1 Fleet population'!$H$4:$H$41,0),1)</f>
        <v>6</v>
      </c>
      <c r="O340" s="364">
        <v>1</v>
      </c>
      <c r="P340" s="363">
        <f t="shared" si="20"/>
        <v>6</v>
      </c>
      <c r="Q340" s="362">
        <v>4</v>
      </c>
      <c r="R340" s="350">
        <f t="shared" si="21"/>
        <v>0.66666666666666663</v>
      </c>
      <c r="S340" s="350">
        <f t="shared" si="22"/>
        <v>0.66666666666666663</v>
      </c>
      <c r="T340" s="361">
        <f t="shared" si="23"/>
        <v>1</v>
      </c>
      <c r="U340" s="360"/>
    </row>
    <row r="341" spans="1:21" s="359" customFormat="1" ht="15.75" customHeight="1" x14ac:dyDescent="0.25">
      <c r="A341" s="365" t="s">
        <v>144</v>
      </c>
      <c r="B341" s="365" t="s">
        <v>875</v>
      </c>
      <c r="C341" s="365" t="s">
        <v>666</v>
      </c>
      <c r="D341" s="365" t="s">
        <v>338</v>
      </c>
      <c r="E341" s="365" t="s">
        <v>184</v>
      </c>
      <c r="F341" s="365" t="s">
        <v>531</v>
      </c>
      <c r="G341" s="365" t="s">
        <v>1952</v>
      </c>
      <c r="H341" s="365" t="s">
        <v>536</v>
      </c>
      <c r="I341" s="365" t="s">
        <v>1979</v>
      </c>
      <c r="J341" s="365" t="s">
        <v>425</v>
      </c>
      <c r="K341" s="366">
        <v>1</v>
      </c>
      <c r="L341" s="365" t="s">
        <v>1980</v>
      </c>
      <c r="M341" s="360">
        <v>2021</v>
      </c>
      <c r="N341" s="362">
        <f>INDEX('[1]Table 5.1 Fleet population'!$L$4:$L$41,MATCH(G341,'[1]Table 5.1 Fleet population'!$H$4:$H$41,0),1)</f>
        <v>12</v>
      </c>
      <c r="O341" s="364">
        <v>1</v>
      </c>
      <c r="P341" s="363">
        <f t="shared" si="20"/>
        <v>12</v>
      </c>
      <c r="Q341" s="362">
        <v>8</v>
      </c>
      <c r="R341" s="350">
        <f t="shared" si="21"/>
        <v>0.66666666666666663</v>
      </c>
      <c r="S341" s="350">
        <f t="shared" si="22"/>
        <v>0.66666666666666663</v>
      </c>
      <c r="T341" s="361">
        <f t="shared" si="23"/>
        <v>1</v>
      </c>
      <c r="U341" s="360"/>
    </row>
    <row r="342" spans="1:21" s="359" customFormat="1" ht="15.75" customHeight="1" x14ac:dyDescent="0.25">
      <c r="A342" s="365" t="s">
        <v>144</v>
      </c>
      <c r="B342" s="365" t="s">
        <v>875</v>
      </c>
      <c r="C342" s="365" t="s">
        <v>666</v>
      </c>
      <c r="D342" s="365" t="s">
        <v>338</v>
      </c>
      <c r="E342" s="365" t="s">
        <v>184</v>
      </c>
      <c r="F342" s="365" t="s">
        <v>531</v>
      </c>
      <c r="G342" s="365" t="s">
        <v>1960</v>
      </c>
      <c r="H342" s="365" t="s">
        <v>536</v>
      </c>
      <c r="I342" s="365" t="s">
        <v>1979</v>
      </c>
      <c r="J342" s="365" t="s">
        <v>425</v>
      </c>
      <c r="K342" s="366">
        <v>1</v>
      </c>
      <c r="L342" s="365" t="s">
        <v>1980</v>
      </c>
      <c r="M342" s="360">
        <v>2021</v>
      </c>
      <c r="N342" s="362">
        <f>INDEX('[1]Table 5.1 Fleet population'!$L$4:$L$41,MATCH(G342,'[1]Table 5.1 Fleet population'!$H$4:$H$41,0),1)</f>
        <v>6</v>
      </c>
      <c r="O342" s="364">
        <v>1</v>
      </c>
      <c r="P342" s="363">
        <f t="shared" si="20"/>
        <v>6</v>
      </c>
      <c r="Q342" s="362">
        <v>4</v>
      </c>
      <c r="R342" s="350">
        <f t="shared" si="21"/>
        <v>0.66666666666666663</v>
      </c>
      <c r="S342" s="350">
        <f t="shared" si="22"/>
        <v>0.66666666666666663</v>
      </c>
      <c r="T342" s="361">
        <f t="shared" si="23"/>
        <v>1</v>
      </c>
      <c r="U342" s="360"/>
    </row>
    <row r="343" spans="1:21" s="359" customFormat="1" ht="15.75" customHeight="1" x14ac:dyDescent="0.25">
      <c r="A343" s="365" t="s">
        <v>144</v>
      </c>
      <c r="B343" s="365" t="s">
        <v>875</v>
      </c>
      <c r="C343" s="365" t="s">
        <v>666</v>
      </c>
      <c r="D343" s="365" t="s">
        <v>338</v>
      </c>
      <c r="E343" s="365" t="s">
        <v>184</v>
      </c>
      <c r="F343" s="365" t="s">
        <v>531</v>
      </c>
      <c r="G343" s="365" t="s">
        <v>1966</v>
      </c>
      <c r="H343" s="365" t="s">
        <v>536</v>
      </c>
      <c r="I343" s="365" t="s">
        <v>1979</v>
      </c>
      <c r="J343" s="365" t="s">
        <v>425</v>
      </c>
      <c r="K343" s="366">
        <v>1</v>
      </c>
      <c r="L343" s="365" t="s">
        <v>1980</v>
      </c>
      <c r="M343" s="360">
        <v>2021</v>
      </c>
      <c r="N343" s="362">
        <f>INDEX('[1]Table 5.1 Fleet population'!$L$4:$L$41,MATCH(G343,'[1]Table 5.1 Fleet population'!$H$4:$H$41,0),1)</f>
        <v>12</v>
      </c>
      <c r="O343" s="364">
        <v>1</v>
      </c>
      <c r="P343" s="363">
        <f t="shared" si="20"/>
        <v>12</v>
      </c>
      <c r="Q343" s="362">
        <v>8</v>
      </c>
      <c r="R343" s="350">
        <f t="shared" si="21"/>
        <v>0.66666666666666663</v>
      </c>
      <c r="S343" s="350">
        <f t="shared" si="22"/>
        <v>0.66666666666666663</v>
      </c>
      <c r="T343" s="361">
        <f t="shared" si="23"/>
        <v>1</v>
      </c>
      <c r="U343" s="360"/>
    </row>
    <row r="344" spans="1:21" s="359" customFormat="1" ht="15.75" customHeight="1" x14ac:dyDescent="0.25">
      <c r="A344" s="365" t="s">
        <v>144</v>
      </c>
      <c r="B344" s="365" t="s">
        <v>875</v>
      </c>
      <c r="C344" s="365" t="s">
        <v>666</v>
      </c>
      <c r="D344" s="365" t="s">
        <v>338</v>
      </c>
      <c r="E344" s="365" t="s">
        <v>184</v>
      </c>
      <c r="F344" s="365" t="s">
        <v>531</v>
      </c>
      <c r="G344" s="365" t="s">
        <v>1966</v>
      </c>
      <c r="H344" s="365" t="s">
        <v>1987</v>
      </c>
      <c r="I344" s="365" t="s">
        <v>1979</v>
      </c>
      <c r="J344" s="365" t="s">
        <v>425</v>
      </c>
      <c r="K344" s="366">
        <v>1</v>
      </c>
      <c r="L344" s="365" t="s">
        <v>1980</v>
      </c>
      <c r="M344" s="360">
        <v>2021</v>
      </c>
      <c r="N344" s="362">
        <f>INDEX('[1]Table 5.1 Fleet population'!$L$4:$L$41,MATCH(G344,'[1]Table 5.1 Fleet population'!$H$4:$H$41,0),1)</f>
        <v>12</v>
      </c>
      <c r="O344" s="364">
        <v>1</v>
      </c>
      <c r="P344" s="363">
        <f t="shared" si="20"/>
        <v>12</v>
      </c>
      <c r="Q344" s="362">
        <v>8</v>
      </c>
      <c r="R344" s="350">
        <f t="shared" si="21"/>
        <v>0.66666666666666663</v>
      </c>
      <c r="S344" s="350">
        <f t="shared" si="22"/>
        <v>0.66666666666666663</v>
      </c>
      <c r="T344" s="361">
        <f t="shared" si="23"/>
        <v>1</v>
      </c>
      <c r="U344" s="360"/>
    </row>
    <row r="345" spans="1:21" s="359" customFormat="1" ht="15.75" customHeight="1" x14ac:dyDescent="0.25">
      <c r="A345" s="365" t="s">
        <v>144</v>
      </c>
      <c r="B345" s="365" t="s">
        <v>875</v>
      </c>
      <c r="C345" s="365" t="s">
        <v>666</v>
      </c>
      <c r="D345" s="365" t="s">
        <v>338</v>
      </c>
      <c r="E345" s="365" t="s">
        <v>184</v>
      </c>
      <c r="F345" s="365" t="s">
        <v>531</v>
      </c>
      <c r="G345" s="365" t="s">
        <v>1952</v>
      </c>
      <c r="H345" s="365" t="s">
        <v>1989</v>
      </c>
      <c r="I345" s="365" t="s">
        <v>1979</v>
      </c>
      <c r="J345" s="365" t="s">
        <v>425</v>
      </c>
      <c r="K345" s="366">
        <v>1</v>
      </c>
      <c r="L345" s="365" t="s">
        <v>1980</v>
      </c>
      <c r="M345" s="360">
        <v>2021</v>
      </c>
      <c r="N345" s="362">
        <f>INDEX('[1]Table 5.1 Fleet population'!$L$4:$L$41,MATCH(G345,'[1]Table 5.1 Fleet population'!$H$4:$H$41,0),1)</f>
        <v>12</v>
      </c>
      <c r="O345" s="364">
        <v>1</v>
      </c>
      <c r="P345" s="363">
        <f t="shared" si="20"/>
        <v>12</v>
      </c>
      <c r="Q345" s="362">
        <v>8</v>
      </c>
      <c r="R345" s="350">
        <f t="shared" si="21"/>
        <v>0.66666666666666663</v>
      </c>
      <c r="S345" s="350">
        <f t="shared" si="22"/>
        <v>0.66666666666666663</v>
      </c>
      <c r="T345" s="361">
        <f t="shared" si="23"/>
        <v>1</v>
      </c>
      <c r="U345" s="360"/>
    </row>
    <row r="346" spans="1:21" s="359" customFormat="1" ht="15.75" customHeight="1" x14ac:dyDescent="0.25">
      <c r="A346" s="365" t="s">
        <v>144</v>
      </c>
      <c r="B346" s="365" t="s">
        <v>875</v>
      </c>
      <c r="C346" s="365" t="s">
        <v>666</v>
      </c>
      <c r="D346" s="365" t="s">
        <v>338</v>
      </c>
      <c r="E346" s="365" t="s">
        <v>184</v>
      </c>
      <c r="F346" s="365" t="s">
        <v>531</v>
      </c>
      <c r="G346" s="365" t="s">
        <v>1960</v>
      </c>
      <c r="H346" s="365" t="s">
        <v>1989</v>
      </c>
      <c r="I346" s="365" t="s">
        <v>1979</v>
      </c>
      <c r="J346" s="365" t="s">
        <v>425</v>
      </c>
      <c r="K346" s="366">
        <v>1</v>
      </c>
      <c r="L346" s="365" t="s">
        <v>1980</v>
      </c>
      <c r="M346" s="360">
        <v>2021</v>
      </c>
      <c r="N346" s="362">
        <f>INDEX('[1]Table 5.1 Fleet population'!$L$4:$L$41,MATCH(G346,'[1]Table 5.1 Fleet population'!$H$4:$H$41,0),1)</f>
        <v>6</v>
      </c>
      <c r="O346" s="364">
        <v>1</v>
      </c>
      <c r="P346" s="363">
        <f t="shared" si="20"/>
        <v>6</v>
      </c>
      <c r="Q346" s="362">
        <v>4</v>
      </c>
      <c r="R346" s="350">
        <f t="shared" si="21"/>
        <v>0.66666666666666663</v>
      </c>
      <c r="S346" s="350">
        <f t="shared" si="22"/>
        <v>0.66666666666666663</v>
      </c>
      <c r="T346" s="361">
        <f t="shared" si="23"/>
        <v>1</v>
      </c>
      <c r="U346" s="360"/>
    </row>
    <row r="347" spans="1:21" s="359" customFormat="1" ht="15.75" customHeight="1" x14ac:dyDescent="0.25">
      <c r="A347" s="365" t="s">
        <v>144</v>
      </c>
      <c r="B347" s="365" t="s">
        <v>875</v>
      </c>
      <c r="C347" s="365" t="s">
        <v>666</v>
      </c>
      <c r="D347" s="365" t="s">
        <v>338</v>
      </c>
      <c r="E347" s="365" t="s">
        <v>184</v>
      </c>
      <c r="F347" s="365" t="s">
        <v>531</v>
      </c>
      <c r="G347" s="365" t="s">
        <v>1966</v>
      </c>
      <c r="H347" s="365" t="s">
        <v>1989</v>
      </c>
      <c r="I347" s="365" t="s">
        <v>1979</v>
      </c>
      <c r="J347" s="365" t="s">
        <v>425</v>
      </c>
      <c r="K347" s="366">
        <v>1</v>
      </c>
      <c r="L347" s="365" t="s">
        <v>1980</v>
      </c>
      <c r="M347" s="360">
        <v>2021</v>
      </c>
      <c r="N347" s="362">
        <f>INDEX('[1]Table 5.1 Fleet population'!$L$4:$L$41,MATCH(G347,'[1]Table 5.1 Fleet population'!$H$4:$H$41,0),1)</f>
        <v>12</v>
      </c>
      <c r="O347" s="364">
        <v>1</v>
      </c>
      <c r="P347" s="363">
        <f t="shared" si="20"/>
        <v>12</v>
      </c>
      <c r="Q347" s="362">
        <v>8</v>
      </c>
      <c r="R347" s="350">
        <f t="shared" si="21"/>
        <v>0.66666666666666663</v>
      </c>
      <c r="S347" s="350">
        <f t="shared" si="22"/>
        <v>0.66666666666666663</v>
      </c>
      <c r="T347" s="361">
        <f t="shared" si="23"/>
        <v>1</v>
      </c>
      <c r="U347" s="360"/>
    </row>
    <row r="348" spans="1:21" s="359" customFormat="1" ht="15.75" customHeight="1" x14ac:dyDescent="0.25">
      <c r="A348" s="365" t="s">
        <v>144</v>
      </c>
      <c r="B348" s="365" t="s">
        <v>875</v>
      </c>
      <c r="C348" s="365" t="s">
        <v>666</v>
      </c>
      <c r="D348" s="365" t="s">
        <v>338</v>
      </c>
      <c r="E348" s="365" t="s">
        <v>184</v>
      </c>
      <c r="F348" s="365" t="s">
        <v>531</v>
      </c>
      <c r="G348" s="365" t="s">
        <v>1952</v>
      </c>
      <c r="H348" s="365" t="s">
        <v>551</v>
      </c>
      <c r="I348" s="365" t="s">
        <v>1979</v>
      </c>
      <c r="J348" s="365" t="s">
        <v>425</v>
      </c>
      <c r="K348" s="366">
        <v>1</v>
      </c>
      <c r="L348" s="365" t="s">
        <v>1980</v>
      </c>
      <c r="M348" s="360">
        <v>2021</v>
      </c>
      <c r="N348" s="362">
        <f>INDEX('[1]Table 5.1 Fleet population'!$L$4:$L$41,MATCH(G348,'[1]Table 5.1 Fleet population'!$H$4:$H$41,0),1)</f>
        <v>12</v>
      </c>
      <c r="O348" s="364">
        <v>1</v>
      </c>
      <c r="P348" s="363">
        <f t="shared" si="20"/>
        <v>12</v>
      </c>
      <c r="Q348" s="362">
        <v>8</v>
      </c>
      <c r="R348" s="350">
        <f t="shared" si="21"/>
        <v>0.66666666666666663</v>
      </c>
      <c r="S348" s="350">
        <f t="shared" si="22"/>
        <v>0.66666666666666663</v>
      </c>
      <c r="T348" s="361">
        <f t="shared" si="23"/>
        <v>1</v>
      </c>
      <c r="U348" s="360"/>
    </row>
    <row r="349" spans="1:21" s="359" customFormat="1" ht="15.75" customHeight="1" x14ac:dyDescent="0.25">
      <c r="A349" s="365" t="s">
        <v>144</v>
      </c>
      <c r="B349" s="365" t="s">
        <v>875</v>
      </c>
      <c r="C349" s="365" t="s">
        <v>666</v>
      </c>
      <c r="D349" s="365" t="s">
        <v>338</v>
      </c>
      <c r="E349" s="365" t="s">
        <v>184</v>
      </c>
      <c r="F349" s="365" t="s">
        <v>531</v>
      </c>
      <c r="G349" s="365" t="s">
        <v>1952</v>
      </c>
      <c r="H349" s="365" t="s">
        <v>555</v>
      </c>
      <c r="I349" s="365" t="s">
        <v>1979</v>
      </c>
      <c r="J349" s="365" t="s">
        <v>425</v>
      </c>
      <c r="K349" s="366">
        <v>1</v>
      </c>
      <c r="L349" s="365" t="s">
        <v>1980</v>
      </c>
      <c r="M349" s="360">
        <v>2021</v>
      </c>
      <c r="N349" s="362">
        <f>INDEX('[1]Table 5.1 Fleet population'!$L$4:$L$41,MATCH(G349,'[1]Table 5.1 Fleet population'!$H$4:$H$41,0),1)</f>
        <v>12</v>
      </c>
      <c r="O349" s="364">
        <v>1</v>
      </c>
      <c r="P349" s="363">
        <f t="shared" si="20"/>
        <v>12</v>
      </c>
      <c r="Q349" s="362">
        <v>8</v>
      </c>
      <c r="R349" s="350">
        <f t="shared" si="21"/>
        <v>0.66666666666666663</v>
      </c>
      <c r="S349" s="350">
        <f t="shared" si="22"/>
        <v>0.66666666666666663</v>
      </c>
      <c r="T349" s="361">
        <f t="shared" si="23"/>
        <v>1</v>
      </c>
      <c r="U349" s="360"/>
    </row>
    <row r="350" spans="1:21" s="359" customFormat="1" ht="15.75" customHeight="1" x14ac:dyDescent="0.25">
      <c r="A350" s="365" t="s">
        <v>144</v>
      </c>
      <c r="B350" s="365" t="s">
        <v>875</v>
      </c>
      <c r="C350" s="365" t="s">
        <v>666</v>
      </c>
      <c r="D350" s="365" t="s">
        <v>338</v>
      </c>
      <c r="E350" s="365" t="s">
        <v>184</v>
      </c>
      <c r="F350" s="365" t="s">
        <v>531</v>
      </c>
      <c r="G350" s="365" t="s">
        <v>1952</v>
      </c>
      <c r="H350" s="365" t="s">
        <v>553</v>
      </c>
      <c r="I350" s="365" t="s">
        <v>1979</v>
      </c>
      <c r="J350" s="365" t="s">
        <v>425</v>
      </c>
      <c r="K350" s="366">
        <v>1</v>
      </c>
      <c r="L350" s="365" t="s">
        <v>1980</v>
      </c>
      <c r="M350" s="360">
        <v>2021</v>
      </c>
      <c r="N350" s="362">
        <f>INDEX('[1]Table 5.1 Fleet population'!$L$4:$L$41,MATCH(G350,'[1]Table 5.1 Fleet population'!$H$4:$H$41,0),1)</f>
        <v>12</v>
      </c>
      <c r="O350" s="364">
        <v>1</v>
      </c>
      <c r="P350" s="363">
        <f t="shared" si="20"/>
        <v>12</v>
      </c>
      <c r="Q350" s="362">
        <v>8</v>
      </c>
      <c r="R350" s="350">
        <f t="shared" si="21"/>
        <v>0.66666666666666663</v>
      </c>
      <c r="S350" s="350">
        <f t="shared" si="22"/>
        <v>0.66666666666666663</v>
      </c>
      <c r="T350" s="361">
        <f t="shared" si="23"/>
        <v>1</v>
      </c>
      <c r="U350" s="360"/>
    </row>
    <row r="351" spans="1:21" s="359" customFormat="1" ht="15.75" customHeight="1" x14ac:dyDescent="0.25">
      <c r="A351" s="365" t="s">
        <v>144</v>
      </c>
      <c r="B351" s="365" t="s">
        <v>875</v>
      </c>
      <c r="C351" s="365" t="s">
        <v>666</v>
      </c>
      <c r="D351" s="365" t="s">
        <v>338</v>
      </c>
      <c r="E351" s="365" t="s">
        <v>184</v>
      </c>
      <c r="F351" s="365" t="s">
        <v>531</v>
      </c>
      <c r="G351" s="365" t="s">
        <v>1952</v>
      </c>
      <c r="H351" s="365" t="s">
        <v>558</v>
      </c>
      <c r="I351" s="365" t="s">
        <v>1979</v>
      </c>
      <c r="J351" s="365" t="s">
        <v>425</v>
      </c>
      <c r="K351" s="366">
        <v>1</v>
      </c>
      <c r="L351" s="365" t="s">
        <v>1980</v>
      </c>
      <c r="M351" s="360">
        <v>2021</v>
      </c>
      <c r="N351" s="362">
        <f>INDEX('[1]Table 5.1 Fleet population'!$L$4:$L$41,MATCH(G351,'[1]Table 5.1 Fleet population'!$H$4:$H$41,0),1)</f>
        <v>12</v>
      </c>
      <c r="O351" s="364">
        <v>1</v>
      </c>
      <c r="P351" s="363">
        <f t="shared" si="20"/>
        <v>12</v>
      </c>
      <c r="Q351" s="362">
        <v>8</v>
      </c>
      <c r="R351" s="350">
        <f t="shared" si="21"/>
        <v>0.66666666666666663</v>
      </c>
      <c r="S351" s="350">
        <f t="shared" si="22"/>
        <v>0.66666666666666663</v>
      </c>
      <c r="T351" s="361">
        <f t="shared" si="23"/>
        <v>1</v>
      </c>
      <c r="U351" s="360"/>
    </row>
    <row r="352" spans="1:21" s="359" customFormat="1" ht="15.75" customHeight="1" x14ac:dyDescent="0.25">
      <c r="A352" s="365" t="s">
        <v>144</v>
      </c>
      <c r="B352" s="365" t="s">
        <v>875</v>
      </c>
      <c r="C352" s="365" t="s">
        <v>666</v>
      </c>
      <c r="D352" s="365" t="s">
        <v>338</v>
      </c>
      <c r="E352" s="365" t="s">
        <v>184</v>
      </c>
      <c r="F352" s="365" t="s">
        <v>531</v>
      </c>
      <c r="G352" s="365" t="s">
        <v>1960</v>
      </c>
      <c r="H352" s="365" t="s">
        <v>558</v>
      </c>
      <c r="I352" s="365" t="s">
        <v>1979</v>
      </c>
      <c r="J352" s="365" t="s">
        <v>425</v>
      </c>
      <c r="K352" s="366">
        <v>1</v>
      </c>
      <c r="L352" s="365" t="s">
        <v>1980</v>
      </c>
      <c r="M352" s="360">
        <v>2021</v>
      </c>
      <c r="N352" s="362">
        <f>INDEX('[1]Table 5.1 Fleet population'!$L$4:$L$41,MATCH(G352,'[1]Table 5.1 Fleet population'!$H$4:$H$41,0),1)</f>
        <v>6</v>
      </c>
      <c r="O352" s="364">
        <v>1</v>
      </c>
      <c r="P352" s="363">
        <f t="shared" si="20"/>
        <v>6</v>
      </c>
      <c r="Q352" s="362">
        <v>4</v>
      </c>
      <c r="R352" s="350">
        <f t="shared" si="21"/>
        <v>0.66666666666666663</v>
      </c>
      <c r="S352" s="350">
        <f t="shared" si="22"/>
        <v>0.66666666666666663</v>
      </c>
      <c r="T352" s="361">
        <f t="shared" si="23"/>
        <v>1</v>
      </c>
      <c r="U352" s="360"/>
    </row>
    <row r="353" spans="1:21" s="359" customFormat="1" ht="15.75" customHeight="1" x14ac:dyDescent="0.25">
      <c r="A353" s="365" t="s">
        <v>144</v>
      </c>
      <c r="B353" s="365" t="s">
        <v>875</v>
      </c>
      <c r="C353" s="365" t="s">
        <v>666</v>
      </c>
      <c r="D353" s="365" t="s">
        <v>338</v>
      </c>
      <c r="E353" s="365" t="s">
        <v>184</v>
      </c>
      <c r="F353" s="365" t="s">
        <v>531</v>
      </c>
      <c r="G353" s="365" t="s">
        <v>1966</v>
      </c>
      <c r="H353" s="365" t="s">
        <v>558</v>
      </c>
      <c r="I353" s="365" t="s">
        <v>1979</v>
      </c>
      <c r="J353" s="365" t="s">
        <v>425</v>
      </c>
      <c r="K353" s="366">
        <v>1</v>
      </c>
      <c r="L353" s="365" t="s">
        <v>1980</v>
      </c>
      <c r="M353" s="360">
        <v>2021</v>
      </c>
      <c r="N353" s="362">
        <f>INDEX('[1]Table 5.1 Fleet population'!$L$4:$L$41,MATCH(G353,'[1]Table 5.1 Fleet population'!$H$4:$H$41,0),1)</f>
        <v>12</v>
      </c>
      <c r="O353" s="364">
        <v>1</v>
      </c>
      <c r="P353" s="363">
        <f t="shared" si="20"/>
        <v>12</v>
      </c>
      <c r="Q353" s="362">
        <v>8</v>
      </c>
      <c r="R353" s="350">
        <f t="shared" si="21"/>
        <v>0.66666666666666663</v>
      </c>
      <c r="S353" s="350">
        <f t="shared" si="22"/>
        <v>0.66666666666666663</v>
      </c>
      <c r="T353" s="361">
        <f t="shared" si="23"/>
        <v>1</v>
      </c>
      <c r="U353" s="360"/>
    </row>
    <row r="354" spans="1:21" s="359" customFormat="1" ht="15.75" customHeight="1" x14ac:dyDescent="0.25">
      <c r="A354" s="365" t="s">
        <v>144</v>
      </c>
      <c r="B354" s="365" t="s">
        <v>875</v>
      </c>
      <c r="C354" s="365" t="s">
        <v>666</v>
      </c>
      <c r="D354" s="365" t="s">
        <v>338</v>
      </c>
      <c r="E354" s="365" t="s">
        <v>184</v>
      </c>
      <c r="F354" s="365" t="s">
        <v>531</v>
      </c>
      <c r="G354" s="365" t="s">
        <v>1952</v>
      </c>
      <c r="H354" s="365" t="s">
        <v>559</v>
      </c>
      <c r="I354" s="365" t="s">
        <v>1979</v>
      </c>
      <c r="J354" s="365" t="s">
        <v>425</v>
      </c>
      <c r="K354" s="366">
        <v>1</v>
      </c>
      <c r="L354" s="365" t="s">
        <v>1980</v>
      </c>
      <c r="M354" s="360">
        <v>2021</v>
      </c>
      <c r="N354" s="362">
        <f>INDEX('[1]Table 5.1 Fleet population'!$L$4:$L$41,MATCH(G354,'[1]Table 5.1 Fleet population'!$H$4:$H$41,0),1)</f>
        <v>12</v>
      </c>
      <c r="O354" s="364">
        <v>1</v>
      </c>
      <c r="P354" s="363">
        <f t="shared" si="20"/>
        <v>12</v>
      </c>
      <c r="Q354" s="362">
        <v>8</v>
      </c>
      <c r="R354" s="350">
        <f t="shared" si="21"/>
        <v>0.66666666666666663</v>
      </c>
      <c r="S354" s="350">
        <f t="shared" si="22"/>
        <v>0.66666666666666663</v>
      </c>
      <c r="T354" s="361">
        <f t="shared" si="23"/>
        <v>1</v>
      </c>
      <c r="U354" s="360"/>
    </row>
    <row r="355" spans="1:21" s="359" customFormat="1" ht="15.75" customHeight="1" x14ac:dyDescent="0.25">
      <c r="A355" s="365" t="s">
        <v>144</v>
      </c>
      <c r="B355" s="365" t="s">
        <v>875</v>
      </c>
      <c r="C355" s="365" t="s">
        <v>666</v>
      </c>
      <c r="D355" s="365" t="s">
        <v>338</v>
      </c>
      <c r="E355" s="365" t="s">
        <v>184</v>
      </c>
      <c r="F355" s="365" t="s">
        <v>531</v>
      </c>
      <c r="G355" s="365" t="s">
        <v>1966</v>
      </c>
      <c r="H355" s="365" t="s">
        <v>559</v>
      </c>
      <c r="I355" s="365" t="s">
        <v>1979</v>
      </c>
      <c r="J355" s="365" t="s">
        <v>425</v>
      </c>
      <c r="K355" s="366">
        <v>1</v>
      </c>
      <c r="L355" s="365" t="s">
        <v>1980</v>
      </c>
      <c r="M355" s="360">
        <v>2021</v>
      </c>
      <c r="N355" s="362">
        <f>INDEX('[1]Table 5.1 Fleet population'!$L$4:$L$41,MATCH(G355,'[1]Table 5.1 Fleet population'!$H$4:$H$41,0),1)</f>
        <v>12</v>
      </c>
      <c r="O355" s="364">
        <v>1</v>
      </c>
      <c r="P355" s="363">
        <f t="shared" si="20"/>
        <v>12</v>
      </c>
      <c r="Q355" s="362">
        <v>8</v>
      </c>
      <c r="R355" s="350">
        <f t="shared" si="21"/>
        <v>0.66666666666666663</v>
      </c>
      <c r="S355" s="350">
        <f t="shared" si="22"/>
        <v>0.66666666666666663</v>
      </c>
      <c r="T355" s="361">
        <f t="shared" si="23"/>
        <v>1</v>
      </c>
      <c r="U355" s="360"/>
    </row>
    <row r="356" spans="1:21" s="359" customFormat="1" ht="15.75" customHeight="1" x14ac:dyDescent="0.25">
      <c r="A356" s="365" t="s">
        <v>144</v>
      </c>
      <c r="B356" s="365" t="s">
        <v>875</v>
      </c>
      <c r="C356" s="365" t="s">
        <v>666</v>
      </c>
      <c r="D356" s="365" t="s">
        <v>338</v>
      </c>
      <c r="E356" s="365" t="s">
        <v>184</v>
      </c>
      <c r="F356" s="365" t="s">
        <v>531</v>
      </c>
      <c r="G356" s="365" t="s">
        <v>1952</v>
      </c>
      <c r="H356" s="365" t="s">
        <v>561</v>
      </c>
      <c r="I356" s="365" t="s">
        <v>1979</v>
      </c>
      <c r="J356" s="365" t="s">
        <v>425</v>
      </c>
      <c r="K356" s="366">
        <v>1</v>
      </c>
      <c r="L356" s="365" t="s">
        <v>1980</v>
      </c>
      <c r="M356" s="360">
        <v>2021</v>
      </c>
      <c r="N356" s="362">
        <f>INDEX('[1]Table 5.1 Fleet population'!$L$4:$L$41,MATCH(G356,'[1]Table 5.1 Fleet population'!$H$4:$H$41,0),1)</f>
        <v>12</v>
      </c>
      <c r="O356" s="364">
        <v>1</v>
      </c>
      <c r="P356" s="363">
        <f t="shared" si="20"/>
        <v>12</v>
      </c>
      <c r="Q356" s="362">
        <v>8</v>
      </c>
      <c r="R356" s="350">
        <f t="shared" si="21"/>
        <v>0.66666666666666663</v>
      </c>
      <c r="S356" s="350">
        <f t="shared" si="22"/>
        <v>0.66666666666666663</v>
      </c>
      <c r="T356" s="361">
        <f t="shared" si="23"/>
        <v>1</v>
      </c>
      <c r="U356" s="360"/>
    </row>
    <row r="357" spans="1:21" s="359" customFormat="1" ht="15.75" customHeight="1" x14ac:dyDescent="0.25">
      <c r="A357" s="365" t="s">
        <v>144</v>
      </c>
      <c r="B357" s="365" t="s">
        <v>875</v>
      </c>
      <c r="C357" s="365" t="s">
        <v>666</v>
      </c>
      <c r="D357" s="365" t="s">
        <v>338</v>
      </c>
      <c r="E357" s="365" t="s">
        <v>184</v>
      </c>
      <c r="F357" s="365" t="s">
        <v>531</v>
      </c>
      <c r="G357" s="365" t="s">
        <v>1960</v>
      </c>
      <c r="H357" s="365" t="s">
        <v>561</v>
      </c>
      <c r="I357" s="365" t="s">
        <v>1979</v>
      </c>
      <c r="J357" s="365" t="s">
        <v>425</v>
      </c>
      <c r="K357" s="366">
        <v>1</v>
      </c>
      <c r="L357" s="365" t="s">
        <v>1980</v>
      </c>
      <c r="M357" s="360">
        <v>2021</v>
      </c>
      <c r="N357" s="362">
        <f>INDEX('[1]Table 5.1 Fleet population'!$L$4:$L$41,MATCH(G357,'[1]Table 5.1 Fleet population'!$H$4:$H$41,0),1)</f>
        <v>6</v>
      </c>
      <c r="O357" s="364">
        <v>1</v>
      </c>
      <c r="P357" s="363">
        <f t="shared" si="20"/>
        <v>6</v>
      </c>
      <c r="Q357" s="362">
        <v>4</v>
      </c>
      <c r="R357" s="350">
        <f t="shared" si="21"/>
        <v>0.66666666666666663</v>
      </c>
      <c r="S357" s="350">
        <f t="shared" si="22"/>
        <v>0.66666666666666663</v>
      </c>
      <c r="T357" s="361">
        <f t="shared" si="23"/>
        <v>1</v>
      </c>
      <c r="U357" s="360"/>
    </row>
    <row r="358" spans="1:21" s="359" customFormat="1" ht="15.75" customHeight="1" x14ac:dyDescent="0.25">
      <c r="A358" s="365" t="s">
        <v>144</v>
      </c>
      <c r="B358" s="365" t="s">
        <v>875</v>
      </c>
      <c r="C358" s="365" t="s">
        <v>666</v>
      </c>
      <c r="D358" s="365" t="s">
        <v>338</v>
      </c>
      <c r="E358" s="365" t="s">
        <v>184</v>
      </c>
      <c r="F358" s="365" t="s">
        <v>531</v>
      </c>
      <c r="G358" s="365" t="s">
        <v>1966</v>
      </c>
      <c r="H358" s="365" t="s">
        <v>561</v>
      </c>
      <c r="I358" s="365" t="s">
        <v>1979</v>
      </c>
      <c r="J358" s="365" t="s">
        <v>425</v>
      </c>
      <c r="K358" s="366">
        <v>1</v>
      </c>
      <c r="L358" s="365" t="s">
        <v>1980</v>
      </c>
      <c r="M358" s="360">
        <v>2021</v>
      </c>
      <c r="N358" s="362">
        <f>INDEX('[1]Table 5.1 Fleet population'!$L$4:$L$41,MATCH(G358,'[1]Table 5.1 Fleet population'!$H$4:$H$41,0),1)</f>
        <v>12</v>
      </c>
      <c r="O358" s="364">
        <v>1</v>
      </c>
      <c r="P358" s="363">
        <f t="shared" si="20"/>
        <v>12</v>
      </c>
      <c r="Q358" s="362">
        <v>8</v>
      </c>
      <c r="R358" s="350">
        <f t="shared" si="21"/>
        <v>0.66666666666666663</v>
      </c>
      <c r="S358" s="350">
        <f t="shared" si="22"/>
        <v>0.66666666666666663</v>
      </c>
      <c r="T358" s="361">
        <f t="shared" si="23"/>
        <v>1</v>
      </c>
      <c r="U358" s="360"/>
    </row>
    <row r="359" spans="1:21" s="359" customFormat="1" ht="15.75" customHeight="1" x14ac:dyDescent="0.25">
      <c r="A359" s="365" t="s">
        <v>144</v>
      </c>
      <c r="B359" s="365" t="s">
        <v>875</v>
      </c>
      <c r="C359" s="365" t="s">
        <v>666</v>
      </c>
      <c r="D359" s="365" t="s">
        <v>338</v>
      </c>
      <c r="E359" s="365" t="s">
        <v>184</v>
      </c>
      <c r="F359" s="365" t="s">
        <v>531</v>
      </c>
      <c r="G359" s="365" t="s">
        <v>1963</v>
      </c>
      <c r="H359" s="365" t="s">
        <v>553</v>
      </c>
      <c r="I359" s="365" t="s">
        <v>1979</v>
      </c>
      <c r="J359" s="365" t="s">
        <v>425</v>
      </c>
      <c r="K359" s="366">
        <v>1</v>
      </c>
      <c r="L359" s="365" t="s">
        <v>1980</v>
      </c>
      <c r="M359" s="360">
        <v>2021</v>
      </c>
      <c r="N359" s="362">
        <f>INDEX('[1]Table 5.1 Fleet population'!$L$4:$L$41,MATCH(G359,'[1]Table 5.1 Fleet population'!$H$4:$H$41,0),1)</f>
        <v>185</v>
      </c>
      <c r="O359" s="364">
        <v>1</v>
      </c>
      <c r="P359" s="363">
        <f t="shared" si="20"/>
        <v>185</v>
      </c>
      <c r="Q359" s="362">
        <v>124</v>
      </c>
      <c r="R359" s="350">
        <f t="shared" si="21"/>
        <v>0.67027027027027031</v>
      </c>
      <c r="S359" s="350">
        <f t="shared" si="22"/>
        <v>0.67027027027027031</v>
      </c>
      <c r="T359" s="361">
        <f t="shared" si="23"/>
        <v>1</v>
      </c>
      <c r="U359" s="360"/>
    </row>
    <row r="360" spans="1:21" s="359" customFormat="1" ht="15.75" customHeight="1" x14ac:dyDescent="0.25">
      <c r="A360" s="365" t="s">
        <v>144</v>
      </c>
      <c r="B360" s="365" t="s">
        <v>875</v>
      </c>
      <c r="C360" s="365" t="s">
        <v>666</v>
      </c>
      <c r="D360" s="365" t="s">
        <v>338</v>
      </c>
      <c r="E360" s="365" t="s">
        <v>184</v>
      </c>
      <c r="F360" s="365" t="s">
        <v>531</v>
      </c>
      <c r="G360" s="365" t="s">
        <v>1963</v>
      </c>
      <c r="H360" s="365" t="s">
        <v>534</v>
      </c>
      <c r="I360" s="365" t="s">
        <v>1982</v>
      </c>
      <c r="J360" s="365" t="s">
        <v>425</v>
      </c>
      <c r="K360" s="366">
        <v>1</v>
      </c>
      <c r="L360" s="365" t="s">
        <v>1980</v>
      </c>
      <c r="M360" s="360">
        <v>2021</v>
      </c>
      <c r="N360" s="362">
        <f>INDEX('[1]Table 5.1 Fleet population'!$L$4:$L$41,MATCH(G360,'[1]Table 5.1 Fleet population'!$H$4:$H$41,0),1)</f>
        <v>185</v>
      </c>
      <c r="O360" s="364">
        <v>1</v>
      </c>
      <c r="P360" s="363">
        <f t="shared" si="20"/>
        <v>185</v>
      </c>
      <c r="Q360" s="362">
        <v>125</v>
      </c>
      <c r="R360" s="350">
        <f t="shared" si="21"/>
        <v>0.67567567567567566</v>
      </c>
      <c r="S360" s="350">
        <f t="shared" si="22"/>
        <v>0.67567567567567566</v>
      </c>
      <c r="T360" s="361">
        <f t="shared" si="23"/>
        <v>1</v>
      </c>
      <c r="U360" s="360"/>
    </row>
    <row r="361" spans="1:21" s="359" customFormat="1" ht="15.75" customHeight="1" x14ac:dyDescent="0.25">
      <c r="A361" s="365" t="s">
        <v>144</v>
      </c>
      <c r="B361" s="365" t="s">
        <v>875</v>
      </c>
      <c r="C361" s="365" t="s">
        <v>666</v>
      </c>
      <c r="D361" s="365" t="s">
        <v>338</v>
      </c>
      <c r="E361" s="365" t="s">
        <v>184</v>
      </c>
      <c r="F361" s="365" t="s">
        <v>531</v>
      </c>
      <c r="G361" s="365" t="s">
        <v>1964</v>
      </c>
      <c r="H361" s="365" t="s">
        <v>534</v>
      </c>
      <c r="I361" s="365" t="s">
        <v>1982</v>
      </c>
      <c r="J361" s="365" t="s">
        <v>425</v>
      </c>
      <c r="K361" s="366">
        <v>1</v>
      </c>
      <c r="L361" s="365" t="s">
        <v>1980</v>
      </c>
      <c r="M361" s="360">
        <v>2021</v>
      </c>
      <c r="N361" s="362">
        <f>INDEX('[1]Table 5.1 Fleet population'!$L$4:$L$41,MATCH(G361,'[1]Table 5.1 Fleet population'!$H$4:$H$41,0),1)</f>
        <v>37</v>
      </c>
      <c r="O361" s="364">
        <v>1</v>
      </c>
      <c r="P361" s="363">
        <f t="shared" si="20"/>
        <v>37</v>
      </c>
      <c r="Q361" s="362">
        <v>25</v>
      </c>
      <c r="R361" s="350">
        <f t="shared" si="21"/>
        <v>0.67567567567567566</v>
      </c>
      <c r="S361" s="350">
        <f t="shared" si="22"/>
        <v>0.67567567567567566</v>
      </c>
      <c r="T361" s="361">
        <f t="shared" si="23"/>
        <v>1</v>
      </c>
      <c r="U361" s="360"/>
    </row>
    <row r="362" spans="1:21" s="359" customFormat="1" ht="15.75" customHeight="1" x14ac:dyDescent="0.25">
      <c r="A362" s="365" t="s">
        <v>144</v>
      </c>
      <c r="B362" s="365" t="s">
        <v>875</v>
      </c>
      <c r="C362" s="365" t="s">
        <v>666</v>
      </c>
      <c r="D362" s="365" t="s">
        <v>338</v>
      </c>
      <c r="E362" s="365" t="s">
        <v>184</v>
      </c>
      <c r="F362" s="365" t="s">
        <v>531</v>
      </c>
      <c r="G362" s="365" t="s">
        <v>1930</v>
      </c>
      <c r="H362" s="365" t="s">
        <v>535</v>
      </c>
      <c r="I362" s="365" t="s">
        <v>1979</v>
      </c>
      <c r="J362" s="365" t="s">
        <v>425</v>
      </c>
      <c r="K362" s="366">
        <v>1</v>
      </c>
      <c r="L362" s="365"/>
      <c r="M362" s="360">
        <v>2021</v>
      </c>
      <c r="N362" s="362">
        <f>INDEX('[1]Table 5.1 Fleet population'!$L$4:$L$41,MATCH(G362,'[1]Table 5.1 Fleet population'!$H$4:$H$41,0),1)</f>
        <v>28</v>
      </c>
      <c r="O362" s="364">
        <v>1</v>
      </c>
      <c r="P362" s="363">
        <f t="shared" si="20"/>
        <v>28</v>
      </c>
      <c r="Q362" s="362">
        <v>19</v>
      </c>
      <c r="R362" s="350">
        <f t="shared" si="21"/>
        <v>0.6785714285714286</v>
      </c>
      <c r="S362" s="350">
        <f t="shared" si="22"/>
        <v>0.6785714285714286</v>
      </c>
      <c r="T362" s="361">
        <f t="shared" si="23"/>
        <v>1</v>
      </c>
      <c r="U362" s="360"/>
    </row>
    <row r="363" spans="1:21" s="359" customFormat="1" ht="15.75" customHeight="1" x14ac:dyDescent="0.25">
      <c r="A363" s="365" t="s">
        <v>144</v>
      </c>
      <c r="B363" s="365" t="s">
        <v>875</v>
      </c>
      <c r="C363" s="365" t="s">
        <v>666</v>
      </c>
      <c r="D363" s="365" t="s">
        <v>338</v>
      </c>
      <c r="E363" s="365" t="s">
        <v>184</v>
      </c>
      <c r="F363" s="365" t="s">
        <v>531</v>
      </c>
      <c r="G363" s="365" t="s">
        <v>1965</v>
      </c>
      <c r="H363" s="365" t="s">
        <v>555</v>
      </c>
      <c r="I363" s="365" t="s">
        <v>1979</v>
      </c>
      <c r="J363" s="365" t="s">
        <v>425</v>
      </c>
      <c r="K363" s="366">
        <v>1</v>
      </c>
      <c r="L363" s="365" t="s">
        <v>1980</v>
      </c>
      <c r="M363" s="360">
        <v>2021</v>
      </c>
      <c r="N363" s="362">
        <f>INDEX('[1]Table 5.1 Fleet population'!$L$4:$L$41,MATCH(G363,'[1]Table 5.1 Fleet population'!$H$4:$H$41,0),1)</f>
        <v>138</v>
      </c>
      <c r="O363" s="364">
        <v>1</v>
      </c>
      <c r="P363" s="363">
        <f t="shared" si="20"/>
        <v>138</v>
      </c>
      <c r="Q363" s="362">
        <v>94</v>
      </c>
      <c r="R363" s="350">
        <f t="shared" si="21"/>
        <v>0.6811594202898551</v>
      </c>
      <c r="S363" s="350">
        <f t="shared" si="22"/>
        <v>0.6811594202898551</v>
      </c>
      <c r="T363" s="361">
        <f t="shared" si="23"/>
        <v>1</v>
      </c>
      <c r="U363" s="360"/>
    </row>
    <row r="364" spans="1:21" s="359" customFormat="1" ht="15.75" customHeight="1" x14ac:dyDescent="0.25">
      <c r="A364" s="365" t="s">
        <v>144</v>
      </c>
      <c r="B364" s="365" t="s">
        <v>875</v>
      </c>
      <c r="C364" s="365" t="s">
        <v>666</v>
      </c>
      <c r="D364" s="365" t="s">
        <v>338</v>
      </c>
      <c r="E364" s="365" t="s">
        <v>184</v>
      </c>
      <c r="F364" s="365" t="s">
        <v>531</v>
      </c>
      <c r="G364" s="365" t="s">
        <v>1938</v>
      </c>
      <c r="H364" s="365" t="s">
        <v>1988</v>
      </c>
      <c r="I364" s="365" t="s">
        <v>1979</v>
      </c>
      <c r="J364" s="365" t="s">
        <v>425</v>
      </c>
      <c r="K364" s="366">
        <v>1</v>
      </c>
      <c r="L364" s="365"/>
      <c r="M364" s="360">
        <v>2021</v>
      </c>
      <c r="N364" s="362">
        <f>INDEX('[1]Table 5.1 Fleet population'!$L$4:$L$41,MATCH(G364,'[1]Table 5.1 Fleet population'!$H$4:$H$41,0),1)</f>
        <v>125</v>
      </c>
      <c r="O364" s="364">
        <v>1</v>
      </c>
      <c r="P364" s="363">
        <f t="shared" si="20"/>
        <v>125</v>
      </c>
      <c r="Q364" s="362">
        <v>86</v>
      </c>
      <c r="R364" s="350">
        <f t="shared" si="21"/>
        <v>0.68799999999999994</v>
      </c>
      <c r="S364" s="350">
        <f t="shared" si="22"/>
        <v>0.68799999999999994</v>
      </c>
      <c r="T364" s="361">
        <f t="shared" si="23"/>
        <v>1</v>
      </c>
      <c r="U364" s="360"/>
    </row>
    <row r="365" spans="1:21" s="359" customFormat="1" ht="15.75" customHeight="1" x14ac:dyDescent="0.25">
      <c r="A365" s="365" t="s">
        <v>144</v>
      </c>
      <c r="B365" s="365" t="s">
        <v>875</v>
      </c>
      <c r="C365" s="365" t="s">
        <v>666</v>
      </c>
      <c r="D365" s="365" t="s">
        <v>338</v>
      </c>
      <c r="E365" s="365" t="s">
        <v>184</v>
      </c>
      <c r="F365" s="365" t="s">
        <v>531</v>
      </c>
      <c r="G365" s="365" t="s">
        <v>1963</v>
      </c>
      <c r="H365" s="365" t="s">
        <v>555</v>
      </c>
      <c r="I365" s="365" t="s">
        <v>1979</v>
      </c>
      <c r="J365" s="365" t="s">
        <v>425</v>
      </c>
      <c r="K365" s="366">
        <v>1</v>
      </c>
      <c r="L365" s="365" t="s">
        <v>1980</v>
      </c>
      <c r="M365" s="360">
        <v>2021</v>
      </c>
      <c r="N365" s="362">
        <f>INDEX('[1]Table 5.1 Fleet population'!$L$4:$L$41,MATCH(G365,'[1]Table 5.1 Fleet population'!$H$4:$H$41,0),1)</f>
        <v>185</v>
      </c>
      <c r="O365" s="364">
        <v>1</v>
      </c>
      <c r="P365" s="363">
        <f t="shared" si="20"/>
        <v>185</v>
      </c>
      <c r="Q365" s="362">
        <v>128</v>
      </c>
      <c r="R365" s="350">
        <f t="shared" si="21"/>
        <v>0.69189189189189193</v>
      </c>
      <c r="S365" s="350">
        <f t="shared" si="22"/>
        <v>0.69189189189189193</v>
      </c>
      <c r="T365" s="361">
        <f t="shared" si="23"/>
        <v>1</v>
      </c>
      <c r="U365" s="360"/>
    </row>
    <row r="366" spans="1:21" s="359" customFormat="1" ht="15.75" customHeight="1" x14ac:dyDescent="0.25">
      <c r="A366" s="365" t="s">
        <v>144</v>
      </c>
      <c r="B366" s="365" t="s">
        <v>875</v>
      </c>
      <c r="C366" s="365" t="s">
        <v>666</v>
      </c>
      <c r="D366" s="365" t="s">
        <v>338</v>
      </c>
      <c r="E366" s="365" t="s">
        <v>184</v>
      </c>
      <c r="F366" s="365" t="s">
        <v>531</v>
      </c>
      <c r="G366" s="365" t="s">
        <v>1938</v>
      </c>
      <c r="H366" s="365" t="s">
        <v>536</v>
      </c>
      <c r="I366" s="365" t="s">
        <v>1979</v>
      </c>
      <c r="J366" s="365" t="s">
        <v>425</v>
      </c>
      <c r="K366" s="366">
        <v>1</v>
      </c>
      <c r="L366" s="365"/>
      <c r="M366" s="360">
        <v>2021</v>
      </c>
      <c r="N366" s="362">
        <f>INDEX('[1]Table 5.1 Fleet population'!$L$4:$L$41,MATCH(G366,'[1]Table 5.1 Fleet population'!$H$4:$H$41,0),1)</f>
        <v>125</v>
      </c>
      <c r="O366" s="364">
        <v>1</v>
      </c>
      <c r="P366" s="363">
        <f t="shared" si="20"/>
        <v>125</v>
      </c>
      <c r="Q366" s="362">
        <v>87</v>
      </c>
      <c r="R366" s="350">
        <f t="shared" si="21"/>
        <v>0.69599999999999995</v>
      </c>
      <c r="S366" s="350">
        <f t="shared" si="22"/>
        <v>0.69599999999999995</v>
      </c>
      <c r="T366" s="361">
        <f t="shared" si="23"/>
        <v>1</v>
      </c>
      <c r="U366" s="360"/>
    </row>
    <row r="367" spans="1:21" s="359" customFormat="1" ht="15.75" customHeight="1" x14ac:dyDescent="0.25">
      <c r="A367" s="365" t="s">
        <v>144</v>
      </c>
      <c r="B367" s="365" t="s">
        <v>875</v>
      </c>
      <c r="C367" s="365" t="s">
        <v>666</v>
      </c>
      <c r="D367" s="365" t="s">
        <v>338</v>
      </c>
      <c r="E367" s="365" t="s">
        <v>184</v>
      </c>
      <c r="F367" s="365" t="s">
        <v>531</v>
      </c>
      <c r="G367" s="365" t="s">
        <v>1938</v>
      </c>
      <c r="H367" s="365" t="s">
        <v>1989</v>
      </c>
      <c r="I367" s="365" t="s">
        <v>1979</v>
      </c>
      <c r="J367" s="365" t="s">
        <v>425</v>
      </c>
      <c r="K367" s="366">
        <v>1</v>
      </c>
      <c r="L367" s="365"/>
      <c r="M367" s="360">
        <v>2021</v>
      </c>
      <c r="N367" s="362">
        <f>INDEX('[1]Table 5.1 Fleet population'!$L$4:$L$41,MATCH(G367,'[1]Table 5.1 Fleet population'!$H$4:$H$41,0),1)</f>
        <v>125</v>
      </c>
      <c r="O367" s="364">
        <v>1</v>
      </c>
      <c r="P367" s="363">
        <f t="shared" si="20"/>
        <v>125</v>
      </c>
      <c r="Q367" s="362">
        <v>87</v>
      </c>
      <c r="R367" s="350">
        <f t="shared" si="21"/>
        <v>0.69599999999999995</v>
      </c>
      <c r="S367" s="350">
        <f t="shared" si="22"/>
        <v>0.69599999999999995</v>
      </c>
      <c r="T367" s="361">
        <f t="shared" si="23"/>
        <v>1</v>
      </c>
      <c r="U367" s="360"/>
    </row>
    <row r="368" spans="1:21" s="359" customFormat="1" ht="15.75" customHeight="1" x14ac:dyDescent="0.25">
      <c r="A368" s="365" t="s">
        <v>144</v>
      </c>
      <c r="B368" s="365" t="s">
        <v>875</v>
      </c>
      <c r="C368" s="365" t="s">
        <v>666</v>
      </c>
      <c r="D368" s="365" t="s">
        <v>338</v>
      </c>
      <c r="E368" s="365" t="s">
        <v>184</v>
      </c>
      <c r="F368" s="365" t="s">
        <v>531</v>
      </c>
      <c r="G368" s="365" t="s">
        <v>1938</v>
      </c>
      <c r="H368" s="365" t="s">
        <v>558</v>
      </c>
      <c r="I368" s="365" t="s">
        <v>1979</v>
      </c>
      <c r="J368" s="365" t="s">
        <v>425</v>
      </c>
      <c r="K368" s="366">
        <v>1</v>
      </c>
      <c r="L368" s="365"/>
      <c r="M368" s="360">
        <v>2021</v>
      </c>
      <c r="N368" s="362">
        <f>INDEX('[1]Table 5.1 Fleet population'!$L$4:$L$41,MATCH(G368,'[1]Table 5.1 Fleet population'!$H$4:$H$41,0),1)</f>
        <v>125</v>
      </c>
      <c r="O368" s="364">
        <v>1</v>
      </c>
      <c r="P368" s="363">
        <f t="shared" si="20"/>
        <v>125</v>
      </c>
      <c r="Q368" s="362">
        <v>87</v>
      </c>
      <c r="R368" s="350">
        <f t="shared" si="21"/>
        <v>0.69599999999999995</v>
      </c>
      <c r="S368" s="350">
        <f t="shared" si="22"/>
        <v>0.69599999999999995</v>
      </c>
      <c r="T368" s="361">
        <f t="shared" si="23"/>
        <v>1</v>
      </c>
      <c r="U368" s="360"/>
    </row>
    <row r="369" spans="1:21" s="359" customFormat="1" ht="15.75" customHeight="1" x14ac:dyDescent="0.25">
      <c r="A369" s="365" t="s">
        <v>144</v>
      </c>
      <c r="B369" s="365" t="s">
        <v>875</v>
      </c>
      <c r="C369" s="365" t="s">
        <v>666</v>
      </c>
      <c r="D369" s="365" t="s">
        <v>338</v>
      </c>
      <c r="E369" s="365" t="s">
        <v>184</v>
      </c>
      <c r="F369" s="365" t="s">
        <v>531</v>
      </c>
      <c r="G369" s="365" t="s">
        <v>1938</v>
      </c>
      <c r="H369" s="365" t="s">
        <v>561</v>
      </c>
      <c r="I369" s="365" t="s">
        <v>1979</v>
      </c>
      <c r="J369" s="365" t="s">
        <v>425</v>
      </c>
      <c r="K369" s="366">
        <v>1</v>
      </c>
      <c r="L369" s="365"/>
      <c r="M369" s="360">
        <v>2021</v>
      </c>
      <c r="N369" s="362">
        <f>INDEX('[1]Table 5.1 Fleet population'!$L$4:$L$41,MATCH(G369,'[1]Table 5.1 Fleet population'!$H$4:$H$41,0),1)</f>
        <v>125</v>
      </c>
      <c r="O369" s="364">
        <v>1</v>
      </c>
      <c r="P369" s="363">
        <f t="shared" si="20"/>
        <v>125</v>
      </c>
      <c r="Q369" s="362">
        <v>87</v>
      </c>
      <c r="R369" s="350">
        <f t="shared" si="21"/>
        <v>0.69599999999999995</v>
      </c>
      <c r="S369" s="350">
        <f t="shared" si="22"/>
        <v>0.69599999999999995</v>
      </c>
      <c r="T369" s="361">
        <f t="shared" si="23"/>
        <v>1</v>
      </c>
      <c r="U369" s="360"/>
    </row>
    <row r="370" spans="1:21" s="359" customFormat="1" ht="15.75" customHeight="1" x14ac:dyDescent="0.25">
      <c r="A370" s="365" t="s">
        <v>144</v>
      </c>
      <c r="B370" s="365" t="s">
        <v>875</v>
      </c>
      <c r="C370" s="365" t="s">
        <v>666</v>
      </c>
      <c r="D370" s="365" t="s">
        <v>338</v>
      </c>
      <c r="E370" s="365" t="s">
        <v>184</v>
      </c>
      <c r="F370" s="365" t="s">
        <v>531</v>
      </c>
      <c r="G370" s="365" t="s">
        <v>1948</v>
      </c>
      <c r="H370" s="365" t="s">
        <v>530</v>
      </c>
      <c r="I370" s="365" t="s">
        <v>1979</v>
      </c>
      <c r="J370" s="365" t="s">
        <v>425</v>
      </c>
      <c r="K370" s="366">
        <v>1</v>
      </c>
      <c r="L370" s="365" t="s">
        <v>1980</v>
      </c>
      <c r="M370" s="360">
        <v>2021</v>
      </c>
      <c r="N370" s="362">
        <f>INDEX('[1]Table 5.1 Fleet population'!$L$4:$L$41,MATCH(G370,'[1]Table 5.1 Fleet population'!$H$4:$H$41,0),1)</f>
        <v>10</v>
      </c>
      <c r="O370" s="364">
        <v>1</v>
      </c>
      <c r="P370" s="363">
        <f t="shared" si="20"/>
        <v>10</v>
      </c>
      <c r="Q370" s="362">
        <v>7</v>
      </c>
      <c r="R370" s="350">
        <f t="shared" si="21"/>
        <v>0.7</v>
      </c>
      <c r="S370" s="350">
        <f t="shared" si="22"/>
        <v>0.7</v>
      </c>
      <c r="T370" s="361">
        <f t="shared" si="23"/>
        <v>1</v>
      </c>
      <c r="U370" s="360"/>
    </row>
    <row r="371" spans="1:21" s="359" customFormat="1" ht="15.75" customHeight="1" x14ac:dyDescent="0.25">
      <c r="A371" s="365" t="s">
        <v>144</v>
      </c>
      <c r="B371" s="365" t="s">
        <v>875</v>
      </c>
      <c r="C371" s="365" t="s">
        <v>666</v>
      </c>
      <c r="D371" s="365" t="s">
        <v>338</v>
      </c>
      <c r="E371" s="365" t="s">
        <v>184</v>
      </c>
      <c r="F371" s="365" t="s">
        <v>531</v>
      </c>
      <c r="G371" s="365" t="s">
        <v>1928</v>
      </c>
      <c r="H371" s="365" t="s">
        <v>534</v>
      </c>
      <c r="I371" s="365" t="s">
        <v>1982</v>
      </c>
      <c r="J371" s="365" t="s">
        <v>425</v>
      </c>
      <c r="K371" s="366">
        <v>1</v>
      </c>
      <c r="L371" s="365"/>
      <c r="M371" s="360">
        <v>2021</v>
      </c>
      <c r="N371" s="362">
        <f>INDEX('[1]Table 5.1 Fleet population'!$L$4:$L$41,MATCH(G371,'[1]Table 5.1 Fleet population'!$H$4:$H$41,0),1)</f>
        <v>30</v>
      </c>
      <c r="O371" s="364">
        <v>1</v>
      </c>
      <c r="P371" s="363">
        <f t="shared" si="20"/>
        <v>30</v>
      </c>
      <c r="Q371" s="362">
        <v>21</v>
      </c>
      <c r="R371" s="350">
        <f t="shared" si="21"/>
        <v>0.7</v>
      </c>
      <c r="S371" s="350">
        <f t="shared" si="22"/>
        <v>0.7</v>
      </c>
      <c r="T371" s="361">
        <f t="shared" si="23"/>
        <v>1</v>
      </c>
      <c r="U371" s="360"/>
    </row>
    <row r="372" spans="1:21" s="359" customFormat="1" ht="15.75" customHeight="1" x14ac:dyDescent="0.25">
      <c r="A372" s="365" t="s">
        <v>144</v>
      </c>
      <c r="B372" s="365" t="s">
        <v>875</v>
      </c>
      <c r="C372" s="365" t="s">
        <v>666</v>
      </c>
      <c r="D372" s="365" t="s">
        <v>338</v>
      </c>
      <c r="E372" s="365" t="s">
        <v>184</v>
      </c>
      <c r="F372" s="365" t="s">
        <v>531</v>
      </c>
      <c r="G372" s="365" t="s">
        <v>1948</v>
      </c>
      <c r="H372" s="365" t="s">
        <v>534</v>
      </c>
      <c r="I372" s="365" t="s">
        <v>1982</v>
      </c>
      <c r="J372" s="365" t="s">
        <v>425</v>
      </c>
      <c r="K372" s="366">
        <v>1</v>
      </c>
      <c r="L372" s="365" t="s">
        <v>1980</v>
      </c>
      <c r="M372" s="360">
        <v>2021</v>
      </c>
      <c r="N372" s="362">
        <f>INDEX('[1]Table 5.1 Fleet population'!$L$4:$L$41,MATCH(G372,'[1]Table 5.1 Fleet population'!$H$4:$H$41,0),1)</f>
        <v>10</v>
      </c>
      <c r="O372" s="364">
        <v>1</v>
      </c>
      <c r="P372" s="363">
        <f t="shared" si="20"/>
        <v>10</v>
      </c>
      <c r="Q372" s="362">
        <v>7</v>
      </c>
      <c r="R372" s="350">
        <f t="shared" si="21"/>
        <v>0.7</v>
      </c>
      <c r="S372" s="350">
        <f t="shared" si="22"/>
        <v>0.7</v>
      </c>
      <c r="T372" s="361">
        <f t="shared" si="23"/>
        <v>1</v>
      </c>
      <c r="U372" s="360"/>
    </row>
    <row r="373" spans="1:21" s="359" customFormat="1" ht="15.75" customHeight="1" x14ac:dyDescent="0.25">
      <c r="A373" s="365" t="s">
        <v>144</v>
      </c>
      <c r="B373" s="365" t="s">
        <v>875</v>
      </c>
      <c r="C373" s="365" t="s">
        <v>666</v>
      </c>
      <c r="D373" s="365" t="s">
        <v>338</v>
      </c>
      <c r="E373" s="365" t="s">
        <v>184</v>
      </c>
      <c r="F373" s="365" t="s">
        <v>531</v>
      </c>
      <c r="G373" s="365" t="s">
        <v>1928</v>
      </c>
      <c r="H373" s="365" t="s">
        <v>1988</v>
      </c>
      <c r="I373" s="365" t="s">
        <v>1979</v>
      </c>
      <c r="J373" s="365" t="s">
        <v>425</v>
      </c>
      <c r="K373" s="366">
        <v>1</v>
      </c>
      <c r="L373" s="365"/>
      <c r="M373" s="360">
        <v>2021</v>
      </c>
      <c r="N373" s="362">
        <f>INDEX('[1]Table 5.1 Fleet population'!$L$4:$L$41,MATCH(G373,'[1]Table 5.1 Fleet population'!$H$4:$H$41,0),1)</f>
        <v>30</v>
      </c>
      <c r="O373" s="364">
        <v>1</v>
      </c>
      <c r="P373" s="363">
        <f t="shared" si="20"/>
        <v>30</v>
      </c>
      <c r="Q373" s="362">
        <v>21</v>
      </c>
      <c r="R373" s="350">
        <f t="shared" si="21"/>
        <v>0.7</v>
      </c>
      <c r="S373" s="350">
        <f t="shared" si="22"/>
        <v>0.7</v>
      </c>
      <c r="T373" s="361">
        <f t="shared" si="23"/>
        <v>1</v>
      </c>
      <c r="U373" s="360"/>
    </row>
    <row r="374" spans="1:21" s="359" customFormat="1" ht="15.75" customHeight="1" x14ac:dyDescent="0.25">
      <c r="A374" s="365" t="s">
        <v>144</v>
      </c>
      <c r="B374" s="365" t="s">
        <v>875</v>
      </c>
      <c r="C374" s="365" t="s">
        <v>666</v>
      </c>
      <c r="D374" s="365" t="s">
        <v>338</v>
      </c>
      <c r="E374" s="365" t="s">
        <v>184</v>
      </c>
      <c r="F374" s="365" t="s">
        <v>531</v>
      </c>
      <c r="G374" s="365" t="s">
        <v>1928</v>
      </c>
      <c r="H374" s="365" t="s">
        <v>551</v>
      </c>
      <c r="I374" s="365" t="s">
        <v>1979</v>
      </c>
      <c r="J374" s="365" t="s">
        <v>425</v>
      </c>
      <c r="K374" s="366">
        <v>1</v>
      </c>
      <c r="L374" s="365"/>
      <c r="M374" s="360">
        <v>2021</v>
      </c>
      <c r="N374" s="362">
        <f>INDEX('[1]Table 5.1 Fleet population'!$L$4:$L$41,MATCH(G374,'[1]Table 5.1 Fleet population'!$H$4:$H$41,0),1)</f>
        <v>30</v>
      </c>
      <c r="O374" s="364">
        <v>1</v>
      </c>
      <c r="P374" s="363">
        <f t="shared" si="20"/>
        <v>30</v>
      </c>
      <c r="Q374" s="362">
        <v>21</v>
      </c>
      <c r="R374" s="350">
        <f t="shared" si="21"/>
        <v>0.7</v>
      </c>
      <c r="S374" s="350">
        <f t="shared" si="22"/>
        <v>0.7</v>
      </c>
      <c r="T374" s="361">
        <f t="shared" si="23"/>
        <v>1</v>
      </c>
      <c r="U374" s="360"/>
    </row>
    <row r="375" spans="1:21" s="359" customFormat="1" ht="15.75" customHeight="1" x14ac:dyDescent="0.25">
      <c r="A375" s="365" t="s">
        <v>144</v>
      </c>
      <c r="B375" s="365" t="s">
        <v>875</v>
      </c>
      <c r="C375" s="365" t="s">
        <v>666</v>
      </c>
      <c r="D375" s="365" t="s">
        <v>338</v>
      </c>
      <c r="E375" s="365" t="s">
        <v>184</v>
      </c>
      <c r="F375" s="365" t="s">
        <v>531</v>
      </c>
      <c r="G375" s="365" t="s">
        <v>1948</v>
      </c>
      <c r="H375" s="365" t="s">
        <v>559</v>
      </c>
      <c r="I375" s="365" t="s">
        <v>1979</v>
      </c>
      <c r="J375" s="365" t="s">
        <v>425</v>
      </c>
      <c r="K375" s="366">
        <v>1</v>
      </c>
      <c r="L375" s="365" t="s">
        <v>1980</v>
      </c>
      <c r="M375" s="360">
        <v>2021</v>
      </c>
      <c r="N375" s="362">
        <f>INDEX('[1]Table 5.1 Fleet population'!$L$4:$L$41,MATCH(G375,'[1]Table 5.1 Fleet population'!$H$4:$H$41,0),1)</f>
        <v>10</v>
      </c>
      <c r="O375" s="364">
        <v>1</v>
      </c>
      <c r="P375" s="363">
        <f t="shared" si="20"/>
        <v>10</v>
      </c>
      <c r="Q375" s="362">
        <v>7</v>
      </c>
      <c r="R375" s="350">
        <f t="shared" si="21"/>
        <v>0.7</v>
      </c>
      <c r="S375" s="350">
        <f t="shared" si="22"/>
        <v>0.7</v>
      </c>
      <c r="T375" s="361">
        <f t="shared" si="23"/>
        <v>1</v>
      </c>
      <c r="U375" s="360"/>
    </row>
    <row r="376" spans="1:21" s="359" customFormat="1" ht="15.75" customHeight="1" x14ac:dyDescent="0.25">
      <c r="A376" s="365" t="s">
        <v>144</v>
      </c>
      <c r="B376" s="365" t="s">
        <v>875</v>
      </c>
      <c r="C376" s="365" t="s">
        <v>666</v>
      </c>
      <c r="D376" s="365" t="s">
        <v>338</v>
      </c>
      <c r="E376" s="365" t="s">
        <v>184</v>
      </c>
      <c r="F376" s="365" t="s">
        <v>531</v>
      </c>
      <c r="G376" s="365" t="s">
        <v>1965</v>
      </c>
      <c r="H376" s="365" t="s">
        <v>535</v>
      </c>
      <c r="I376" s="365" t="s">
        <v>1979</v>
      </c>
      <c r="J376" s="365" t="s">
        <v>425</v>
      </c>
      <c r="K376" s="366">
        <v>1</v>
      </c>
      <c r="L376" s="365" t="s">
        <v>1980</v>
      </c>
      <c r="M376" s="360">
        <v>2021</v>
      </c>
      <c r="N376" s="362">
        <f>INDEX('[1]Table 5.1 Fleet population'!$L$4:$L$41,MATCH(G376,'[1]Table 5.1 Fleet population'!$H$4:$H$41,0),1)</f>
        <v>138</v>
      </c>
      <c r="O376" s="364">
        <v>1</v>
      </c>
      <c r="P376" s="363">
        <f t="shared" si="20"/>
        <v>138</v>
      </c>
      <c r="Q376" s="362">
        <v>97</v>
      </c>
      <c r="R376" s="350">
        <f t="shared" si="21"/>
        <v>0.70289855072463769</v>
      </c>
      <c r="S376" s="350">
        <f t="shared" si="22"/>
        <v>0.70289855072463769</v>
      </c>
      <c r="T376" s="361">
        <f t="shared" si="23"/>
        <v>1</v>
      </c>
      <c r="U376" s="360"/>
    </row>
    <row r="377" spans="1:21" s="359" customFormat="1" ht="15.75" customHeight="1" x14ac:dyDescent="0.25">
      <c r="A377" s="365" t="s">
        <v>144</v>
      </c>
      <c r="B377" s="365" t="s">
        <v>875</v>
      </c>
      <c r="C377" s="365" t="s">
        <v>666</v>
      </c>
      <c r="D377" s="365" t="s">
        <v>338</v>
      </c>
      <c r="E377" s="365" t="s">
        <v>184</v>
      </c>
      <c r="F377" s="365" t="s">
        <v>531</v>
      </c>
      <c r="G377" s="365" t="s">
        <v>1938</v>
      </c>
      <c r="H377" s="365" t="s">
        <v>535</v>
      </c>
      <c r="I377" s="365" t="s">
        <v>1979</v>
      </c>
      <c r="J377" s="365" t="s">
        <v>425</v>
      </c>
      <c r="K377" s="366">
        <v>1</v>
      </c>
      <c r="L377" s="365"/>
      <c r="M377" s="360">
        <v>2021</v>
      </c>
      <c r="N377" s="362">
        <f>INDEX('[1]Table 5.1 Fleet population'!$L$4:$L$41,MATCH(G377,'[1]Table 5.1 Fleet population'!$H$4:$H$41,0),1)</f>
        <v>125</v>
      </c>
      <c r="O377" s="364">
        <v>1</v>
      </c>
      <c r="P377" s="363">
        <f t="shared" si="20"/>
        <v>125</v>
      </c>
      <c r="Q377" s="362">
        <v>89</v>
      </c>
      <c r="R377" s="350">
        <f t="shared" si="21"/>
        <v>0.71199999999999997</v>
      </c>
      <c r="S377" s="350">
        <f t="shared" si="22"/>
        <v>0.71199999999999997</v>
      </c>
      <c r="T377" s="361">
        <f t="shared" si="23"/>
        <v>1</v>
      </c>
      <c r="U377" s="360"/>
    </row>
    <row r="378" spans="1:21" s="359" customFormat="1" ht="15.75" customHeight="1" x14ac:dyDescent="0.25">
      <c r="A378" s="365" t="s">
        <v>144</v>
      </c>
      <c r="B378" s="365" t="s">
        <v>875</v>
      </c>
      <c r="C378" s="365" t="s">
        <v>666</v>
      </c>
      <c r="D378" s="365" t="s">
        <v>338</v>
      </c>
      <c r="E378" s="365" t="s">
        <v>184</v>
      </c>
      <c r="F378" s="365" t="s">
        <v>531</v>
      </c>
      <c r="G378" s="365" t="s">
        <v>1932</v>
      </c>
      <c r="H378" s="365" t="s">
        <v>530</v>
      </c>
      <c r="I378" s="365" t="s">
        <v>1979</v>
      </c>
      <c r="J378" s="365" t="s">
        <v>425</v>
      </c>
      <c r="K378" s="366">
        <v>1</v>
      </c>
      <c r="L378" s="365"/>
      <c r="M378" s="360">
        <v>2021</v>
      </c>
      <c r="N378" s="362">
        <f>INDEX('[1]Table 5.1 Fleet population'!$L$4:$L$41,MATCH(G378,'[1]Table 5.1 Fleet population'!$H$4:$H$41,0),1)</f>
        <v>14</v>
      </c>
      <c r="O378" s="364">
        <v>1</v>
      </c>
      <c r="P378" s="363">
        <f t="shared" si="20"/>
        <v>14</v>
      </c>
      <c r="Q378" s="362">
        <v>10</v>
      </c>
      <c r="R378" s="350">
        <f t="shared" si="21"/>
        <v>0.7142857142857143</v>
      </c>
      <c r="S378" s="350">
        <f t="shared" si="22"/>
        <v>0.7142857142857143</v>
      </c>
      <c r="T378" s="361">
        <f t="shared" si="23"/>
        <v>1</v>
      </c>
      <c r="U378" s="360"/>
    </row>
    <row r="379" spans="1:21" s="359" customFormat="1" ht="15.75" customHeight="1" x14ac:dyDescent="0.25">
      <c r="A379" s="365" t="s">
        <v>144</v>
      </c>
      <c r="B379" s="365" t="s">
        <v>875</v>
      </c>
      <c r="C379" s="365" t="s">
        <v>666</v>
      </c>
      <c r="D379" s="365" t="s">
        <v>338</v>
      </c>
      <c r="E379" s="365" t="s">
        <v>184</v>
      </c>
      <c r="F379" s="365" t="s">
        <v>531</v>
      </c>
      <c r="G379" s="365" t="s">
        <v>1947</v>
      </c>
      <c r="H379" s="365" t="s">
        <v>530</v>
      </c>
      <c r="I379" s="365" t="s">
        <v>1979</v>
      </c>
      <c r="J379" s="365" t="s">
        <v>425</v>
      </c>
      <c r="K379" s="366">
        <v>1</v>
      </c>
      <c r="L379" s="365" t="s">
        <v>1980</v>
      </c>
      <c r="M379" s="360">
        <v>2021</v>
      </c>
      <c r="N379" s="362">
        <f>INDEX('[1]Table 5.1 Fleet population'!$L$4:$L$41,MATCH(G379,'[1]Table 5.1 Fleet population'!$H$4:$H$41,0),1)</f>
        <v>7</v>
      </c>
      <c r="O379" s="364">
        <v>1</v>
      </c>
      <c r="P379" s="363">
        <f t="shared" si="20"/>
        <v>7</v>
      </c>
      <c r="Q379" s="362">
        <v>5</v>
      </c>
      <c r="R379" s="350">
        <f t="shared" si="21"/>
        <v>0.7142857142857143</v>
      </c>
      <c r="S379" s="350">
        <f t="shared" si="22"/>
        <v>0.7142857142857143</v>
      </c>
      <c r="T379" s="361">
        <f t="shared" si="23"/>
        <v>1</v>
      </c>
      <c r="U379" s="360"/>
    </row>
    <row r="380" spans="1:21" s="359" customFormat="1" ht="15.75" customHeight="1" x14ac:dyDescent="0.25">
      <c r="A380" s="365" t="s">
        <v>144</v>
      </c>
      <c r="B380" s="365" t="s">
        <v>875</v>
      </c>
      <c r="C380" s="365" t="s">
        <v>666</v>
      </c>
      <c r="D380" s="365" t="s">
        <v>338</v>
      </c>
      <c r="E380" s="365" t="s">
        <v>184</v>
      </c>
      <c r="F380" s="365" t="s">
        <v>531</v>
      </c>
      <c r="G380" s="365" t="s">
        <v>1932</v>
      </c>
      <c r="H380" s="365" t="s">
        <v>534</v>
      </c>
      <c r="I380" s="365" t="s">
        <v>1982</v>
      </c>
      <c r="J380" s="365" t="s">
        <v>425</v>
      </c>
      <c r="K380" s="366">
        <v>1</v>
      </c>
      <c r="L380" s="365"/>
      <c r="M380" s="360">
        <v>2021</v>
      </c>
      <c r="N380" s="362">
        <f>INDEX('[1]Table 5.1 Fleet population'!$L$4:$L$41,MATCH(G380,'[1]Table 5.1 Fleet population'!$H$4:$H$41,0),1)</f>
        <v>14</v>
      </c>
      <c r="O380" s="364">
        <v>1</v>
      </c>
      <c r="P380" s="363">
        <f t="shared" si="20"/>
        <v>14</v>
      </c>
      <c r="Q380" s="362">
        <v>10</v>
      </c>
      <c r="R380" s="350">
        <f t="shared" si="21"/>
        <v>0.7142857142857143</v>
      </c>
      <c r="S380" s="350">
        <f t="shared" si="22"/>
        <v>0.7142857142857143</v>
      </c>
      <c r="T380" s="361">
        <f t="shared" si="23"/>
        <v>1</v>
      </c>
      <c r="U380" s="360"/>
    </row>
    <row r="381" spans="1:21" s="359" customFormat="1" ht="15.75" customHeight="1" x14ac:dyDescent="0.25">
      <c r="A381" s="365" t="s">
        <v>144</v>
      </c>
      <c r="B381" s="365" t="s">
        <v>875</v>
      </c>
      <c r="C381" s="365" t="s">
        <v>666</v>
      </c>
      <c r="D381" s="365" t="s">
        <v>338</v>
      </c>
      <c r="E381" s="365" t="s">
        <v>184</v>
      </c>
      <c r="F381" s="365" t="s">
        <v>531</v>
      </c>
      <c r="G381" s="365" t="s">
        <v>1947</v>
      </c>
      <c r="H381" s="365" t="s">
        <v>534</v>
      </c>
      <c r="I381" s="365" t="s">
        <v>1982</v>
      </c>
      <c r="J381" s="365" t="s">
        <v>425</v>
      </c>
      <c r="K381" s="366">
        <v>1</v>
      </c>
      <c r="L381" s="365" t="s">
        <v>1980</v>
      </c>
      <c r="M381" s="360">
        <v>2021</v>
      </c>
      <c r="N381" s="362">
        <f>INDEX('[1]Table 5.1 Fleet population'!$L$4:$L$41,MATCH(G381,'[1]Table 5.1 Fleet population'!$H$4:$H$41,0),1)</f>
        <v>7</v>
      </c>
      <c r="O381" s="364">
        <v>1</v>
      </c>
      <c r="P381" s="363">
        <f t="shared" si="20"/>
        <v>7</v>
      </c>
      <c r="Q381" s="362">
        <v>5</v>
      </c>
      <c r="R381" s="350">
        <f t="shared" si="21"/>
        <v>0.7142857142857143</v>
      </c>
      <c r="S381" s="350">
        <f t="shared" si="22"/>
        <v>0.7142857142857143</v>
      </c>
      <c r="T381" s="361">
        <f t="shared" si="23"/>
        <v>1</v>
      </c>
      <c r="U381" s="360"/>
    </row>
    <row r="382" spans="1:21" s="359" customFormat="1" ht="15.75" customHeight="1" x14ac:dyDescent="0.25">
      <c r="A382" s="365" t="s">
        <v>144</v>
      </c>
      <c r="B382" s="365" t="s">
        <v>875</v>
      </c>
      <c r="C382" s="365" t="s">
        <v>666</v>
      </c>
      <c r="D382" s="365" t="s">
        <v>338</v>
      </c>
      <c r="E382" s="365" t="s">
        <v>184</v>
      </c>
      <c r="F382" s="365" t="s">
        <v>531</v>
      </c>
      <c r="G382" s="365" t="s">
        <v>1959</v>
      </c>
      <c r="H382" s="365" t="s">
        <v>534</v>
      </c>
      <c r="I382" s="365" t="s">
        <v>1982</v>
      </c>
      <c r="J382" s="365" t="s">
        <v>425</v>
      </c>
      <c r="K382" s="366">
        <v>1</v>
      </c>
      <c r="L382" s="365" t="s">
        <v>1980</v>
      </c>
      <c r="M382" s="360">
        <v>2021</v>
      </c>
      <c r="N382" s="362">
        <f>INDEX('[1]Table 5.1 Fleet population'!$L$4:$L$41,MATCH(G382,'[1]Table 5.1 Fleet population'!$H$4:$H$41,0),1)</f>
        <v>7</v>
      </c>
      <c r="O382" s="364">
        <v>1</v>
      </c>
      <c r="P382" s="363">
        <f t="shared" si="20"/>
        <v>7</v>
      </c>
      <c r="Q382" s="362">
        <v>5</v>
      </c>
      <c r="R382" s="350">
        <f t="shared" si="21"/>
        <v>0.7142857142857143</v>
      </c>
      <c r="S382" s="350">
        <f t="shared" si="22"/>
        <v>0.7142857142857143</v>
      </c>
      <c r="T382" s="361">
        <f t="shared" si="23"/>
        <v>1</v>
      </c>
      <c r="U382" s="360"/>
    </row>
    <row r="383" spans="1:21" s="359" customFormat="1" ht="15.75" customHeight="1" x14ac:dyDescent="0.25">
      <c r="A383" s="365" t="s">
        <v>144</v>
      </c>
      <c r="B383" s="365" t="s">
        <v>875</v>
      </c>
      <c r="C383" s="365" t="s">
        <v>666</v>
      </c>
      <c r="D383" s="365" t="s">
        <v>338</v>
      </c>
      <c r="E383" s="365" t="s">
        <v>184</v>
      </c>
      <c r="F383" s="365" t="s">
        <v>531</v>
      </c>
      <c r="G383" s="365" t="s">
        <v>1932</v>
      </c>
      <c r="H383" s="365" t="s">
        <v>535</v>
      </c>
      <c r="I383" s="365" t="s">
        <v>1979</v>
      </c>
      <c r="J383" s="365" t="s">
        <v>425</v>
      </c>
      <c r="K383" s="366">
        <v>1</v>
      </c>
      <c r="L383" s="365"/>
      <c r="M383" s="360">
        <v>2021</v>
      </c>
      <c r="N383" s="362">
        <f>INDEX('[1]Table 5.1 Fleet population'!$L$4:$L$41,MATCH(G383,'[1]Table 5.1 Fleet population'!$H$4:$H$41,0),1)</f>
        <v>14</v>
      </c>
      <c r="O383" s="364">
        <v>1</v>
      </c>
      <c r="P383" s="363">
        <f t="shared" si="20"/>
        <v>14</v>
      </c>
      <c r="Q383" s="362">
        <v>10</v>
      </c>
      <c r="R383" s="350">
        <f t="shared" si="21"/>
        <v>0.7142857142857143</v>
      </c>
      <c r="S383" s="350">
        <f t="shared" si="22"/>
        <v>0.7142857142857143</v>
      </c>
      <c r="T383" s="361">
        <f t="shared" si="23"/>
        <v>1</v>
      </c>
      <c r="U383" s="360"/>
    </row>
    <row r="384" spans="1:21" s="359" customFormat="1" ht="15.75" customHeight="1" x14ac:dyDescent="0.25">
      <c r="A384" s="365" t="s">
        <v>144</v>
      </c>
      <c r="B384" s="365" t="s">
        <v>875</v>
      </c>
      <c r="C384" s="365" t="s">
        <v>666</v>
      </c>
      <c r="D384" s="365" t="s">
        <v>338</v>
      </c>
      <c r="E384" s="365" t="s">
        <v>184</v>
      </c>
      <c r="F384" s="365" t="s">
        <v>531</v>
      </c>
      <c r="G384" s="365" t="s">
        <v>1947</v>
      </c>
      <c r="H384" s="365" t="s">
        <v>535</v>
      </c>
      <c r="I384" s="365" t="s">
        <v>1979</v>
      </c>
      <c r="J384" s="365" t="s">
        <v>425</v>
      </c>
      <c r="K384" s="366">
        <v>1</v>
      </c>
      <c r="L384" s="365" t="s">
        <v>1980</v>
      </c>
      <c r="M384" s="360">
        <v>2021</v>
      </c>
      <c r="N384" s="362">
        <f>INDEX('[1]Table 5.1 Fleet population'!$L$4:$L$41,MATCH(G384,'[1]Table 5.1 Fleet population'!$H$4:$H$41,0),1)</f>
        <v>7</v>
      </c>
      <c r="O384" s="364">
        <v>1</v>
      </c>
      <c r="P384" s="363">
        <f t="shared" si="20"/>
        <v>7</v>
      </c>
      <c r="Q384" s="362">
        <v>5</v>
      </c>
      <c r="R384" s="350">
        <f t="shared" si="21"/>
        <v>0.7142857142857143</v>
      </c>
      <c r="S384" s="350">
        <f t="shared" si="22"/>
        <v>0.7142857142857143</v>
      </c>
      <c r="T384" s="361">
        <f t="shared" si="23"/>
        <v>1</v>
      </c>
      <c r="U384" s="360"/>
    </row>
    <row r="385" spans="1:21" s="359" customFormat="1" ht="15.75" customHeight="1" x14ac:dyDescent="0.25">
      <c r="A385" s="365" t="s">
        <v>144</v>
      </c>
      <c r="B385" s="365" t="s">
        <v>875</v>
      </c>
      <c r="C385" s="365" t="s">
        <v>666</v>
      </c>
      <c r="D385" s="365" t="s">
        <v>338</v>
      </c>
      <c r="E385" s="365" t="s">
        <v>184</v>
      </c>
      <c r="F385" s="365" t="s">
        <v>531</v>
      </c>
      <c r="G385" s="365" t="s">
        <v>1959</v>
      </c>
      <c r="H385" s="365" t="s">
        <v>535</v>
      </c>
      <c r="I385" s="365" t="s">
        <v>1979</v>
      </c>
      <c r="J385" s="365" t="s">
        <v>425</v>
      </c>
      <c r="K385" s="366">
        <v>1</v>
      </c>
      <c r="L385" s="365" t="s">
        <v>1980</v>
      </c>
      <c r="M385" s="360">
        <v>2021</v>
      </c>
      <c r="N385" s="362">
        <f>INDEX('[1]Table 5.1 Fleet population'!$L$4:$L$41,MATCH(G385,'[1]Table 5.1 Fleet population'!$H$4:$H$41,0),1)</f>
        <v>7</v>
      </c>
      <c r="O385" s="364">
        <v>1</v>
      </c>
      <c r="P385" s="363">
        <f t="shared" si="20"/>
        <v>7</v>
      </c>
      <c r="Q385" s="362">
        <v>5</v>
      </c>
      <c r="R385" s="350">
        <f t="shared" si="21"/>
        <v>0.7142857142857143</v>
      </c>
      <c r="S385" s="350">
        <f t="shared" si="22"/>
        <v>0.7142857142857143</v>
      </c>
      <c r="T385" s="361">
        <f t="shared" si="23"/>
        <v>1</v>
      </c>
      <c r="U385" s="360"/>
    </row>
    <row r="386" spans="1:21" s="359" customFormat="1" ht="15.75" customHeight="1" x14ac:dyDescent="0.25">
      <c r="A386" s="365" t="s">
        <v>144</v>
      </c>
      <c r="B386" s="365" t="s">
        <v>875</v>
      </c>
      <c r="C386" s="365" t="s">
        <v>666</v>
      </c>
      <c r="D386" s="365" t="s">
        <v>338</v>
      </c>
      <c r="E386" s="365" t="s">
        <v>184</v>
      </c>
      <c r="F386" s="365" t="s">
        <v>531</v>
      </c>
      <c r="G386" s="365" t="s">
        <v>1947</v>
      </c>
      <c r="H386" s="365" t="s">
        <v>536</v>
      </c>
      <c r="I386" s="365" t="s">
        <v>1979</v>
      </c>
      <c r="J386" s="365" t="s">
        <v>425</v>
      </c>
      <c r="K386" s="366">
        <v>1</v>
      </c>
      <c r="L386" s="365" t="s">
        <v>1980</v>
      </c>
      <c r="M386" s="360">
        <v>2021</v>
      </c>
      <c r="N386" s="362">
        <f>INDEX('[1]Table 5.1 Fleet population'!$L$4:$L$41,MATCH(G386,'[1]Table 5.1 Fleet population'!$H$4:$H$41,0),1)</f>
        <v>7</v>
      </c>
      <c r="O386" s="364">
        <v>1</v>
      </c>
      <c r="P386" s="363">
        <f t="shared" si="20"/>
        <v>7</v>
      </c>
      <c r="Q386" s="362">
        <v>5</v>
      </c>
      <c r="R386" s="350">
        <f t="shared" si="21"/>
        <v>0.7142857142857143</v>
      </c>
      <c r="S386" s="350">
        <f t="shared" si="22"/>
        <v>0.7142857142857143</v>
      </c>
      <c r="T386" s="361">
        <f t="shared" si="23"/>
        <v>1</v>
      </c>
      <c r="U386" s="360"/>
    </row>
    <row r="387" spans="1:21" s="359" customFormat="1" ht="15.75" customHeight="1" x14ac:dyDescent="0.25">
      <c r="A387" s="365" t="s">
        <v>144</v>
      </c>
      <c r="B387" s="365" t="s">
        <v>875</v>
      </c>
      <c r="C387" s="365" t="s">
        <v>666</v>
      </c>
      <c r="D387" s="365" t="s">
        <v>338</v>
      </c>
      <c r="E387" s="365" t="s">
        <v>184</v>
      </c>
      <c r="F387" s="365" t="s">
        <v>531</v>
      </c>
      <c r="G387" s="365" t="s">
        <v>1959</v>
      </c>
      <c r="H387" s="365" t="s">
        <v>536</v>
      </c>
      <c r="I387" s="365" t="s">
        <v>1979</v>
      </c>
      <c r="J387" s="365" t="s">
        <v>425</v>
      </c>
      <c r="K387" s="366">
        <v>1</v>
      </c>
      <c r="L387" s="365" t="s">
        <v>1980</v>
      </c>
      <c r="M387" s="360">
        <v>2021</v>
      </c>
      <c r="N387" s="362">
        <f>INDEX('[1]Table 5.1 Fleet population'!$L$4:$L$41,MATCH(G387,'[1]Table 5.1 Fleet population'!$H$4:$H$41,0),1)</f>
        <v>7</v>
      </c>
      <c r="O387" s="364">
        <v>1</v>
      </c>
      <c r="P387" s="363">
        <f t="shared" ref="P387:P450" si="24">ROUNDUP(N387*O387,0)</f>
        <v>7</v>
      </c>
      <c r="Q387" s="362">
        <v>5</v>
      </c>
      <c r="R387" s="350">
        <f t="shared" ref="R387:R450" si="25">Q387/P387</f>
        <v>0.7142857142857143</v>
      </c>
      <c r="S387" s="350">
        <f t="shared" ref="S387:S450" si="26">Q387/N387</f>
        <v>0.7142857142857143</v>
      </c>
      <c r="T387" s="361">
        <f t="shared" ref="T387:T450" si="27">O387/K387</f>
        <v>1</v>
      </c>
      <c r="U387" s="360"/>
    </row>
    <row r="388" spans="1:21" s="359" customFormat="1" ht="15.75" customHeight="1" x14ac:dyDescent="0.25">
      <c r="A388" s="365" t="s">
        <v>144</v>
      </c>
      <c r="B388" s="365" t="s">
        <v>875</v>
      </c>
      <c r="C388" s="365" t="s">
        <v>666</v>
      </c>
      <c r="D388" s="365" t="s">
        <v>338</v>
      </c>
      <c r="E388" s="365" t="s">
        <v>184</v>
      </c>
      <c r="F388" s="365" t="s">
        <v>531</v>
      </c>
      <c r="G388" s="365" t="s">
        <v>1932</v>
      </c>
      <c r="H388" s="365" t="s">
        <v>537</v>
      </c>
      <c r="I388" s="365" t="s">
        <v>1979</v>
      </c>
      <c r="J388" s="365" t="s">
        <v>425</v>
      </c>
      <c r="K388" s="366">
        <v>1</v>
      </c>
      <c r="L388" s="365"/>
      <c r="M388" s="360">
        <v>2021</v>
      </c>
      <c r="N388" s="362">
        <f>INDEX('[1]Table 5.1 Fleet population'!$L$4:$L$41,MATCH(G388,'[1]Table 5.1 Fleet population'!$H$4:$H$41,0),1)</f>
        <v>14</v>
      </c>
      <c r="O388" s="364">
        <v>1</v>
      </c>
      <c r="P388" s="363">
        <f t="shared" si="24"/>
        <v>14</v>
      </c>
      <c r="Q388" s="362">
        <v>10</v>
      </c>
      <c r="R388" s="350">
        <f t="shared" si="25"/>
        <v>0.7142857142857143</v>
      </c>
      <c r="S388" s="350">
        <f t="shared" si="26"/>
        <v>0.7142857142857143</v>
      </c>
      <c r="T388" s="361">
        <f t="shared" si="27"/>
        <v>1</v>
      </c>
      <c r="U388" s="360"/>
    </row>
    <row r="389" spans="1:21" s="359" customFormat="1" ht="15.75" customHeight="1" x14ac:dyDescent="0.25">
      <c r="A389" s="365" t="s">
        <v>144</v>
      </c>
      <c r="B389" s="365" t="s">
        <v>875</v>
      </c>
      <c r="C389" s="365" t="s">
        <v>666</v>
      </c>
      <c r="D389" s="365" t="s">
        <v>338</v>
      </c>
      <c r="E389" s="365" t="s">
        <v>184</v>
      </c>
      <c r="F389" s="365" t="s">
        <v>531</v>
      </c>
      <c r="G389" s="365" t="s">
        <v>1930</v>
      </c>
      <c r="H389" s="365" t="s">
        <v>537</v>
      </c>
      <c r="I389" s="365" t="s">
        <v>1979</v>
      </c>
      <c r="J389" s="365" t="s">
        <v>425</v>
      </c>
      <c r="K389" s="366">
        <v>1</v>
      </c>
      <c r="L389" s="365"/>
      <c r="M389" s="360">
        <v>2021</v>
      </c>
      <c r="N389" s="362">
        <f>INDEX('[1]Table 5.1 Fleet population'!$L$4:$L$41,MATCH(G389,'[1]Table 5.1 Fleet population'!$H$4:$H$41,0),1)</f>
        <v>28</v>
      </c>
      <c r="O389" s="364">
        <v>1</v>
      </c>
      <c r="P389" s="363">
        <f t="shared" si="24"/>
        <v>28</v>
      </c>
      <c r="Q389" s="362">
        <v>20</v>
      </c>
      <c r="R389" s="350">
        <f t="shared" si="25"/>
        <v>0.7142857142857143</v>
      </c>
      <c r="S389" s="350">
        <f t="shared" si="26"/>
        <v>0.7142857142857143</v>
      </c>
      <c r="T389" s="361">
        <f t="shared" si="27"/>
        <v>1</v>
      </c>
      <c r="U389" s="360"/>
    </row>
    <row r="390" spans="1:21" s="359" customFormat="1" ht="15.75" customHeight="1" x14ac:dyDescent="0.25">
      <c r="A390" s="365" t="s">
        <v>144</v>
      </c>
      <c r="B390" s="365" t="s">
        <v>875</v>
      </c>
      <c r="C390" s="365" t="s">
        <v>666</v>
      </c>
      <c r="D390" s="365" t="s">
        <v>338</v>
      </c>
      <c r="E390" s="365" t="s">
        <v>184</v>
      </c>
      <c r="F390" s="365" t="s">
        <v>531</v>
      </c>
      <c r="G390" s="365" t="s">
        <v>1932</v>
      </c>
      <c r="H390" s="365" t="s">
        <v>539</v>
      </c>
      <c r="I390" s="365" t="s">
        <v>1979</v>
      </c>
      <c r="J390" s="365" t="s">
        <v>425</v>
      </c>
      <c r="K390" s="366">
        <v>1</v>
      </c>
      <c r="L390" s="365"/>
      <c r="M390" s="360">
        <v>2021</v>
      </c>
      <c r="N390" s="362">
        <f>INDEX('[1]Table 5.1 Fleet population'!$L$4:$L$41,MATCH(G390,'[1]Table 5.1 Fleet population'!$H$4:$H$41,0),1)</f>
        <v>14</v>
      </c>
      <c r="O390" s="364">
        <v>1</v>
      </c>
      <c r="P390" s="363">
        <f t="shared" si="24"/>
        <v>14</v>
      </c>
      <c r="Q390" s="362">
        <v>10</v>
      </c>
      <c r="R390" s="350">
        <f t="shared" si="25"/>
        <v>0.7142857142857143</v>
      </c>
      <c r="S390" s="350">
        <f t="shared" si="26"/>
        <v>0.7142857142857143</v>
      </c>
      <c r="T390" s="361">
        <f t="shared" si="27"/>
        <v>1</v>
      </c>
      <c r="U390" s="360" t="s">
        <v>1996</v>
      </c>
    </row>
    <row r="391" spans="1:21" s="359" customFormat="1" ht="15.75" customHeight="1" x14ac:dyDescent="0.25">
      <c r="A391" s="365" t="s">
        <v>144</v>
      </c>
      <c r="B391" s="365" t="s">
        <v>875</v>
      </c>
      <c r="C391" s="365" t="s">
        <v>666</v>
      </c>
      <c r="D391" s="365" t="s">
        <v>338</v>
      </c>
      <c r="E391" s="365" t="s">
        <v>184</v>
      </c>
      <c r="F391" s="365" t="s">
        <v>531</v>
      </c>
      <c r="G391" s="365" t="s">
        <v>1930</v>
      </c>
      <c r="H391" s="365" t="s">
        <v>539</v>
      </c>
      <c r="I391" s="365" t="s">
        <v>1979</v>
      </c>
      <c r="J391" s="365" t="s">
        <v>425</v>
      </c>
      <c r="K391" s="366">
        <v>1</v>
      </c>
      <c r="L391" s="365"/>
      <c r="M391" s="360">
        <v>2021</v>
      </c>
      <c r="N391" s="362">
        <f>INDEX('[1]Table 5.1 Fleet population'!$L$4:$L$41,MATCH(G391,'[1]Table 5.1 Fleet population'!$H$4:$H$41,0),1)</f>
        <v>28</v>
      </c>
      <c r="O391" s="364">
        <v>1</v>
      </c>
      <c r="P391" s="363">
        <f t="shared" si="24"/>
        <v>28</v>
      </c>
      <c r="Q391" s="362">
        <v>20</v>
      </c>
      <c r="R391" s="350">
        <f t="shared" si="25"/>
        <v>0.7142857142857143</v>
      </c>
      <c r="S391" s="350">
        <f t="shared" si="26"/>
        <v>0.7142857142857143</v>
      </c>
      <c r="T391" s="361">
        <f t="shared" si="27"/>
        <v>1</v>
      </c>
      <c r="U391" s="360" t="s">
        <v>1996</v>
      </c>
    </row>
    <row r="392" spans="1:21" s="359" customFormat="1" ht="15.75" customHeight="1" x14ac:dyDescent="0.25">
      <c r="A392" s="365" t="s">
        <v>144</v>
      </c>
      <c r="B392" s="365" t="s">
        <v>875</v>
      </c>
      <c r="C392" s="365" t="s">
        <v>666</v>
      </c>
      <c r="D392" s="365" t="s">
        <v>338</v>
      </c>
      <c r="E392" s="365" t="s">
        <v>184</v>
      </c>
      <c r="F392" s="365" t="s">
        <v>531</v>
      </c>
      <c r="G392" s="365" t="s">
        <v>1932</v>
      </c>
      <c r="H392" s="365" t="s">
        <v>545</v>
      </c>
      <c r="I392" s="365" t="s">
        <v>1979</v>
      </c>
      <c r="J392" s="365" t="s">
        <v>425</v>
      </c>
      <c r="K392" s="366">
        <v>1</v>
      </c>
      <c r="L392" s="365"/>
      <c r="M392" s="360">
        <v>2021</v>
      </c>
      <c r="N392" s="362">
        <f>INDEX('[1]Table 5.1 Fleet population'!$L$4:$L$41,MATCH(G392,'[1]Table 5.1 Fleet population'!$H$4:$H$41,0),1)</f>
        <v>14</v>
      </c>
      <c r="O392" s="364">
        <v>1</v>
      </c>
      <c r="P392" s="363">
        <f t="shared" si="24"/>
        <v>14</v>
      </c>
      <c r="Q392" s="362">
        <v>10</v>
      </c>
      <c r="R392" s="350">
        <f t="shared" si="25"/>
        <v>0.7142857142857143</v>
      </c>
      <c r="S392" s="350">
        <f t="shared" si="26"/>
        <v>0.7142857142857143</v>
      </c>
      <c r="T392" s="361">
        <f t="shared" si="27"/>
        <v>1</v>
      </c>
      <c r="U392" s="360" t="s">
        <v>1995</v>
      </c>
    </row>
    <row r="393" spans="1:21" s="359" customFormat="1" ht="15.75" customHeight="1" x14ac:dyDescent="0.25">
      <c r="A393" s="365" t="s">
        <v>144</v>
      </c>
      <c r="B393" s="365" t="s">
        <v>875</v>
      </c>
      <c r="C393" s="365" t="s">
        <v>666</v>
      </c>
      <c r="D393" s="365" t="s">
        <v>338</v>
      </c>
      <c r="E393" s="365" t="s">
        <v>184</v>
      </c>
      <c r="F393" s="365" t="s">
        <v>531</v>
      </c>
      <c r="G393" s="365" t="s">
        <v>1930</v>
      </c>
      <c r="H393" s="365" t="s">
        <v>545</v>
      </c>
      <c r="I393" s="365" t="s">
        <v>1979</v>
      </c>
      <c r="J393" s="365" t="s">
        <v>425</v>
      </c>
      <c r="K393" s="366">
        <v>1</v>
      </c>
      <c r="L393" s="365"/>
      <c r="M393" s="360">
        <v>2021</v>
      </c>
      <c r="N393" s="362">
        <f>INDEX('[1]Table 5.1 Fleet population'!$L$4:$L$41,MATCH(G393,'[1]Table 5.1 Fleet population'!$H$4:$H$41,0),1)</f>
        <v>28</v>
      </c>
      <c r="O393" s="364">
        <v>1</v>
      </c>
      <c r="P393" s="363">
        <f t="shared" si="24"/>
        <v>28</v>
      </c>
      <c r="Q393" s="362">
        <v>20</v>
      </c>
      <c r="R393" s="350">
        <f t="shared" si="25"/>
        <v>0.7142857142857143</v>
      </c>
      <c r="S393" s="350">
        <f t="shared" si="26"/>
        <v>0.7142857142857143</v>
      </c>
      <c r="T393" s="361">
        <f t="shared" si="27"/>
        <v>1</v>
      </c>
      <c r="U393" s="360" t="s">
        <v>1995</v>
      </c>
    </row>
    <row r="394" spans="1:21" s="359" customFormat="1" ht="15.75" customHeight="1" x14ac:dyDescent="0.25">
      <c r="A394" s="365" t="s">
        <v>144</v>
      </c>
      <c r="B394" s="365" t="s">
        <v>875</v>
      </c>
      <c r="C394" s="365" t="s">
        <v>666</v>
      </c>
      <c r="D394" s="365" t="s">
        <v>338</v>
      </c>
      <c r="E394" s="365" t="s">
        <v>184</v>
      </c>
      <c r="F394" s="365" t="s">
        <v>531</v>
      </c>
      <c r="G394" s="365" t="s">
        <v>1932</v>
      </c>
      <c r="H394" s="365" t="s">
        <v>546</v>
      </c>
      <c r="I394" s="365" t="s">
        <v>1979</v>
      </c>
      <c r="J394" s="365" t="s">
        <v>425</v>
      </c>
      <c r="K394" s="366">
        <v>1</v>
      </c>
      <c r="L394" s="365"/>
      <c r="M394" s="360">
        <v>2021</v>
      </c>
      <c r="N394" s="362">
        <f>INDEX('[1]Table 5.1 Fleet population'!$L$4:$L$41,MATCH(G394,'[1]Table 5.1 Fleet population'!$H$4:$H$41,0),1)</f>
        <v>14</v>
      </c>
      <c r="O394" s="364">
        <v>1</v>
      </c>
      <c r="P394" s="363">
        <f t="shared" si="24"/>
        <v>14</v>
      </c>
      <c r="Q394" s="362">
        <v>10</v>
      </c>
      <c r="R394" s="350">
        <f t="shared" si="25"/>
        <v>0.7142857142857143</v>
      </c>
      <c r="S394" s="350">
        <f t="shared" si="26"/>
        <v>0.7142857142857143</v>
      </c>
      <c r="T394" s="361">
        <f t="shared" si="27"/>
        <v>1</v>
      </c>
      <c r="U394" s="360"/>
    </row>
    <row r="395" spans="1:21" s="359" customFormat="1" ht="15.75" customHeight="1" x14ac:dyDescent="0.25">
      <c r="A395" s="365" t="s">
        <v>144</v>
      </c>
      <c r="B395" s="365" t="s">
        <v>875</v>
      </c>
      <c r="C395" s="365" t="s">
        <v>666</v>
      </c>
      <c r="D395" s="365" t="s">
        <v>338</v>
      </c>
      <c r="E395" s="365" t="s">
        <v>184</v>
      </c>
      <c r="F395" s="365" t="s">
        <v>531</v>
      </c>
      <c r="G395" s="365" t="s">
        <v>1930</v>
      </c>
      <c r="H395" s="365" t="s">
        <v>546</v>
      </c>
      <c r="I395" s="365" t="s">
        <v>1979</v>
      </c>
      <c r="J395" s="365" t="s">
        <v>425</v>
      </c>
      <c r="K395" s="366">
        <v>1</v>
      </c>
      <c r="L395" s="365"/>
      <c r="M395" s="360">
        <v>2021</v>
      </c>
      <c r="N395" s="362">
        <f>INDEX('[1]Table 5.1 Fleet population'!$L$4:$L$41,MATCH(G395,'[1]Table 5.1 Fleet population'!$H$4:$H$41,0),1)</f>
        <v>28</v>
      </c>
      <c r="O395" s="364">
        <v>1</v>
      </c>
      <c r="P395" s="363">
        <f t="shared" si="24"/>
        <v>28</v>
      </c>
      <c r="Q395" s="362">
        <v>20</v>
      </c>
      <c r="R395" s="350">
        <f t="shared" si="25"/>
        <v>0.7142857142857143</v>
      </c>
      <c r="S395" s="350">
        <f t="shared" si="26"/>
        <v>0.7142857142857143</v>
      </c>
      <c r="T395" s="361">
        <f t="shared" si="27"/>
        <v>1</v>
      </c>
      <c r="U395" s="360"/>
    </row>
    <row r="396" spans="1:21" s="359" customFormat="1" ht="15.75" customHeight="1" x14ac:dyDescent="0.25">
      <c r="A396" s="365" t="s">
        <v>144</v>
      </c>
      <c r="B396" s="365" t="s">
        <v>875</v>
      </c>
      <c r="C396" s="365" t="s">
        <v>666</v>
      </c>
      <c r="D396" s="365" t="s">
        <v>338</v>
      </c>
      <c r="E396" s="365" t="s">
        <v>184</v>
      </c>
      <c r="F396" s="365" t="s">
        <v>531</v>
      </c>
      <c r="G396" s="365" t="s">
        <v>1959</v>
      </c>
      <c r="H396" s="365" t="s">
        <v>1987</v>
      </c>
      <c r="I396" s="365" t="s">
        <v>1979</v>
      </c>
      <c r="J396" s="365" t="s">
        <v>425</v>
      </c>
      <c r="K396" s="366">
        <v>1</v>
      </c>
      <c r="L396" s="365" t="s">
        <v>1980</v>
      </c>
      <c r="M396" s="360">
        <v>2021</v>
      </c>
      <c r="N396" s="362">
        <f>INDEX('[1]Table 5.1 Fleet population'!$L$4:$L$41,MATCH(G396,'[1]Table 5.1 Fleet population'!$H$4:$H$41,0),1)</f>
        <v>7</v>
      </c>
      <c r="O396" s="364">
        <v>1</v>
      </c>
      <c r="P396" s="363">
        <f t="shared" si="24"/>
        <v>7</v>
      </c>
      <c r="Q396" s="362">
        <v>5</v>
      </c>
      <c r="R396" s="350">
        <f t="shared" si="25"/>
        <v>0.7142857142857143</v>
      </c>
      <c r="S396" s="350">
        <f t="shared" si="26"/>
        <v>0.7142857142857143</v>
      </c>
      <c r="T396" s="361">
        <f t="shared" si="27"/>
        <v>1</v>
      </c>
      <c r="U396" s="360"/>
    </row>
    <row r="397" spans="1:21" s="359" customFormat="1" ht="15.75" customHeight="1" x14ac:dyDescent="0.25">
      <c r="A397" s="365" t="s">
        <v>144</v>
      </c>
      <c r="B397" s="365" t="s">
        <v>875</v>
      </c>
      <c r="C397" s="365" t="s">
        <v>666</v>
      </c>
      <c r="D397" s="365" t="s">
        <v>338</v>
      </c>
      <c r="E397" s="365" t="s">
        <v>184</v>
      </c>
      <c r="F397" s="365" t="s">
        <v>531</v>
      </c>
      <c r="G397" s="365" t="s">
        <v>1932</v>
      </c>
      <c r="H397" s="365" t="s">
        <v>1988</v>
      </c>
      <c r="I397" s="365" t="s">
        <v>1979</v>
      </c>
      <c r="J397" s="365" t="s">
        <v>425</v>
      </c>
      <c r="K397" s="366">
        <v>1</v>
      </c>
      <c r="L397" s="365"/>
      <c r="M397" s="360">
        <v>2021</v>
      </c>
      <c r="N397" s="362">
        <f>INDEX('[1]Table 5.1 Fleet population'!$L$4:$L$41,MATCH(G397,'[1]Table 5.1 Fleet population'!$H$4:$H$41,0),1)</f>
        <v>14</v>
      </c>
      <c r="O397" s="364">
        <v>1</v>
      </c>
      <c r="P397" s="363">
        <f t="shared" si="24"/>
        <v>14</v>
      </c>
      <c r="Q397" s="362">
        <v>10</v>
      </c>
      <c r="R397" s="350">
        <f t="shared" si="25"/>
        <v>0.7142857142857143</v>
      </c>
      <c r="S397" s="350">
        <f t="shared" si="26"/>
        <v>0.7142857142857143</v>
      </c>
      <c r="T397" s="361">
        <f t="shared" si="27"/>
        <v>1</v>
      </c>
      <c r="U397" s="360"/>
    </row>
    <row r="398" spans="1:21" s="359" customFormat="1" ht="15.75" customHeight="1" x14ac:dyDescent="0.25">
      <c r="A398" s="365" t="s">
        <v>144</v>
      </c>
      <c r="B398" s="365" t="s">
        <v>875</v>
      </c>
      <c r="C398" s="365" t="s">
        <v>666</v>
      </c>
      <c r="D398" s="365" t="s">
        <v>338</v>
      </c>
      <c r="E398" s="365" t="s">
        <v>184</v>
      </c>
      <c r="F398" s="365" t="s">
        <v>531</v>
      </c>
      <c r="G398" s="365" t="s">
        <v>1947</v>
      </c>
      <c r="H398" s="365" t="s">
        <v>1988</v>
      </c>
      <c r="I398" s="365" t="s">
        <v>1979</v>
      </c>
      <c r="J398" s="365" t="s">
        <v>425</v>
      </c>
      <c r="K398" s="366">
        <v>1</v>
      </c>
      <c r="L398" s="365" t="s">
        <v>1980</v>
      </c>
      <c r="M398" s="360">
        <v>2021</v>
      </c>
      <c r="N398" s="362">
        <f>INDEX('[1]Table 5.1 Fleet population'!$L$4:$L$41,MATCH(G398,'[1]Table 5.1 Fleet population'!$H$4:$H$41,0),1)</f>
        <v>7</v>
      </c>
      <c r="O398" s="364">
        <v>1</v>
      </c>
      <c r="P398" s="363">
        <f t="shared" si="24"/>
        <v>7</v>
      </c>
      <c r="Q398" s="362">
        <v>5</v>
      </c>
      <c r="R398" s="350">
        <f t="shared" si="25"/>
        <v>0.7142857142857143</v>
      </c>
      <c r="S398" s="350">
        <f t="shared" si="26"/>
        <v>0.7142857142857143</v>
      </c>
      <c r="T398" s="361">
        <f t="shared" si="27"/>
        <v>1</v>
      </c>
      <c r="U398" s="360"/>
    </row>
    <row r="399" spans="1:21" s="359" customFormat="1" ht="15.75" customHeight="1" x14ac:dyDescent="0.25">
      <c r="A399" s="365" t="s">
        <v>144</v>
      </c>
      <c r="B399" s="365" t="s">
        <v>875</v>
      </c>
      <c r="C399" s="365" t="s">
        <v>666</v>
      </c>
      <c r="D399" s="365" t="s">
        <v>338</v>
      </c>
      <c r="E399" s="365" t="s">
        <v>184</v>
      </c>
      <c r="F399" s="365" t="s">
        <v>531</v>
      </c>
      <c r="G399" s="365" t="s">
        <v>1959</v>
      </c>
      <c r="H399" s="365" t="s">
        <v>1988</v>
      </c>
      <c r="I399" s="365" t="s">
        <v>1979</v>
      </c>
      <c r="J399" s="365" t="s">
        <v>425</v>
      </c>
      <c r="K399" s="366">
        <v>1</v>
      </c>
      <c r="L399" s="365" t="s">
        <v>1980</v>
      </c>
      <c r="M399" s="360">
        <v>2021</v>
      </c>
      <c r="N399" s="362">
        <f>INDEX('[1]Table 5.1 Fleet population'!$L$4:$L$41,MATCH(G399,'[1]Table 5.1 Fleet population'!$H$4:$H$41,0),1)</f>
        <v>7</v>
      </c>
      <c r="O399" s="364">
        <v>1</v>
      </c>
      <c r="P399" s="363">
        <f t="shared" si="24"/>
        <v>7</v>
      </c>
      <c r="Q399" s="362">
        <v>5</v>
      </c>
      <c r="R399" s="350">
        <f t="shared" si="25"/>
        <v>0.7142857142857143</v>
      </c>
      <c r="S399" s="350">
        <f t="shared" si="26"/>
        <v>0.7142857142857143</v>
      </c>
      <c r="T399" s="361">
        <f t="shared" si="27"/>
        <v>1</v>
      </c>
      <c r="U399" s="360"/>
    </row>
    <row r="400" spans="1:21" s="359" customFormat="1" ht="15.75" customHeight="1" x14ac:dyDescent="0.25">
      <c r="A400" s="365" t="s">
        <v>144</v>
      </c>
      <c r="B400" s="365" t="s">
        <v>875</v>
      </c>
      <c r="C400" s="365" t="s">
        <v>666</v>
      </c>
      <c r="D400" s="365" t="s">
        <v>338</v>
      </c>
      <c r="E400" s="365" t="s">
        <v>184</v>
      </c>
      <c r="F400" s="365" t="s">
        <v>531</v>
      </c>
      <c r="G400" s="365" t="s">
        <v>1947</v>
      </c>
      <c r="H400" s="365" t="s">
        <v>1989</v>
      </c>
      <c r="I400" s="365" t="s">
        <v>1979</v>
      </c>
      <c r="J400" s="365" t="s">
        <v>425</v>
      </c>
      <c r="K400" s="366">
        <v>1</v>
      </c>
      <c r="L400" s="365" t="s">
        <v>1980</v>
      </c>
      <c r="M400" s="360">
        <v>2021</v>
      </c>
      <c r="N400" s="362">
        <f>INDEX('[1]Table 5.1 Fleet population'!$L$4:$L$41,MATCH(G400,'[1]Table 5.1 Fleet population'!$H$4:$H$41,0),1)</f>
        <v>7</v>
      </c>
      <c r="O400" s="364">
        <v>1</v>
      </c>
      <c r="P400" s="363">
        <f t="shared" si="24"/>
        <v>7</v>
      </c>
      <c r="Q400" s="362">
        <v>5</v>
      </c>
      <c r="R400" s="350">
        <f t="shared" si="25"/>
        <v>0.7142857142857143</v>
      </c>
      <c r="S400" s="350">
        <f t="shared" si="26"/>
        <v>0.7142857142857143</v>
      </c>
      <c r="T400" s="361">
        <f t="shared" si="27"/>
        <v>1</v>
      </c>
      <c r="U400" s="360"/>
    </row>
    <row r="401" spans="1:21" s="359" customFormat="1" ht="15.75" customHeight="1" x14ac:dyDescent="0.25">
      <c r="A401" s="365" t="s">
        <v>144</v>
      </c>
      <c r="B401" s="365" t="s">
        <v>875</v>
      </c>
      <c r="C401" s="365" t="s">
        <v>666</v>
      </c>
      <c r="D401" s="365" t="s">
        <v>338</v>
      </c>
      <c r="E401" s="365" t="s">
        <v>184</v>
      </c>
      <c r="F401" s="365" t="s">
        <v>531</v>
      </c>
      <c r="G401" s="365" t="s">
        <v>1959</v>
      </c>
      <c r="H401" s="365" t="s">
        <v>1989</v>
      </c>
      <c r="I401" s="365" t="s">
        <v>1979</v>
      </c>
      <c r="J401" s="365" t="s">
        <v>425</v>
      </c>
      <c r="K401" s="366">
        <v>1</v>
      </c>
      <c r="L401" s="365" t="s">
        <v>1980</v>
      </c>
      <c r="M401" s="360">
        <v>2021</v>
      </c>
      <c r="N401" s="362">
        <f>INDEX('[1]Table 5.1 Fleet population'!$L$4:$L$41,MATCH(G401,'[1]Table 5.1 Fleet population'!$H$4:$H$41,0),1)</f>
        <v>7</v>
      </c>
      <c r="O401" s="364">
        <v>1</v>
      </c>
      <c r="P401" s="363">
        <f t="shared" si="24"/>
        <v>7</v>
      </c>
      <c r="Q401" s="362">
        <v>5</v>
      </c>
      <c r="R401" s="350">
        <f t="shared" si="25"/>
        <v>0.7142857142857143</v>
      </c>
      <c r="S401" s="350">
        <f t="shared" si="26"/>
        <v>0.7142857142857143</v>
      </c>
      <c r="T401" s="361">
        <f t="shared" si="27"/>
        <v>1</v>
      </c>
      <c r="U401" s="360"/>
    </row>
    <row r="402" spans="1:21" s="359" customFormat="1" ht="15.75" customHeight="1" x14ac:dyDescent="0.25">
      <c r="A402" s="365" t="s">
        <v>144</v>
      </c>
      <c r="B402" s="365" t="s">
        <v>875</v>
      </c>
      <c r="C402" s="365" t="s">
        <v>666</v>
      </c>
      <c r="D402" s="365" t="s">
        <v>338</v>
      </c>
      <c r="E402" s="365" t="s">
        <v>184</v>
      </c>
      <c r="F402" s="365" t="s">
        <v>531</v>
      </c>
      <c r="G402" s="365" t="s">
        <v>1932</v>
      </c>
      <c r="H402" s="365" t="s">
        <v>550</v>
      </c>
      <c r="I402" s="365" t="s">
        <v>1979</v>
      </c>
      <c r="J402" s="365" t="s">
        <v>425</v>
      </c>
      <c r="K402" s="366">
        <v>1</v>
      </c>
      <c r="L402" s="365"/>
      <c r="M402" s="360">
        <v>2021</v>
      </c>
      <c r="N402" s="362">
        <f>INDEX('[1]Table 5.1 Fleet population'!$L$4:$L$41,MATCH(G402,'[1]Table 5.1 Fleet population'!$H$4:$H$41,0),1)</f>
        <v>14</v>
      </c>
      <c r="O402" s="364">
        <v>1</v>
      </c>
      <c r="P402" s="363">
        <f t="shared" si="24"/>
        <v>14</v>
      </c>
      <c r="Q402" s="362">
        <v>10</v>
      </c>
      <c r="R402" s="350">
        <f t="shared" si="25"/>
        <v>0.7142857142857143</v>
      </c>
      <c r="S402" s="350">
        <f t="shared" si="26"/>
        <v>0.7142857142857143</v>
      </c>
      <c r="T402" s="361">
        <f t="shared" si="27"/>
        <v>1</v>
      </c>
      <c r="U402" s="360"/>
    </row>
    <row r="403" spans="1:21" s="359" customFormat="1" ht="15.75" customHeight="1" x14ac:dyDescent="0.25">
      <c r="A403" s="365" t="s">
        <v>144</v>
      </c>
      <c r="B403" s="365" t="s">
        <v>875</v>
      </c>
      <c r="C403" s="365" t="s">
        <v>666</v>
      </c>
      <c r="D403" s="365" t="s">
        <v>338</v>
      </c>
      <c r="E403" s="365" t="s">
        <v>184</v>
      </c>
      <c r="F403" s="365" t="s">
        <v>531</v>
      </c>
      <c r="G403" s="365" t="s">
        <v>1930</v>
      </c>
      <c r="H403" s="365" t="s">
        <v>550</v>
      </c>
      <c r="I403" s="365" t="s">
        <v>1979</v>
      </c>
      <c r="J403" s="365" t="s">
        <v>425</v>
      </c>
      <c r="K403" s="366">
        <v>1</v>
      </c>
      <c r="L403" s="365"/>
      <c r="M403" s="360">
        <v>2021</v>
      </c>
      <c r="N403" s="362">
        <f>INDEX('[1]Table 5.1 Fleet population'!$L$4:$L$41,MATCH(G403,'[1]Table 5.1 Fleet population'!$H$4:$H$41,0),1)</f>
        <v>28</v>
      </c>
      <c r="O403" s="364">
        <v>1</v>
      </c>
      <c r="P403" s="363">
        <f t="shared" si="24"/>
        <v>28</v>
      </c>
      <c r="Q403" s="362">
        <v>20</v>
      </c>
      <c r="R403" s="350">
        <f t="shared" si="25"/>
        <v>0.7142857142857143</v>
      </c>
      <c r="S403" s="350">
        <f t="shared" si="26"/>
        <v>0.7142857142857143</v>
      </c>
      <c r="T403" s="361">
        <f t="shared" si="27"/>
        <v>1</v>
      </c>
      <c r="U403" s="360"/>
    </row>
    <row r="404" spans="1:21" s="359" customFormat="1" ht="15.75" customHeight="1" x14ac:dyDescent="0.25">
      <c r="A404" s="365" t="s">
        <v>144</v>
      </c>
      <c r="B404" s="365" t="s">
        <v>875</v>
      </c>
      <c r="C404" s="365" t="s">
        <v>666</v>
      </c>
      <c r="D404" s="365" t="s">
        <v>338</v>
      </c>
      <c r="E404" s="365" t="s">
        <v>184</v>
      </c>
      <c r="F404" s="365" t="s">
        <v>531</v>
      </c>
      <c r="G404" s="365" t="s">
        <v>1932</v>
      </c>
      <c r="H404" s="365" t="s">
        <v>551</v>
      </c>
      <c r="I404" s="365" t="s">
        <v>1979</v>
      </c>
      <c r="J404" s="365" t="s">
        <v>425</v>
      </c>
      <c r="K404" s="366">
        <v>1</v>
      </c>
      <c r="L404" s="365"/>
      <c r="M404" s="360">
        <v>2021</v>
      </c>
      <c r="N404" s="362">
        <f>INDEX('[1]Table 5.1 Fleet population'!$L$4:$L$41,MATCH(G404,'[1]Table 5.1 Fleet population'!$H$4:$H$41,0),1)</f>
        <v>14</v>
      </c>
      <c r="O404" s="364">
        <v>1</v>
      </c>
      <c r="P404" s="363">
        <f t="shared" si="24"/>
        <v>14</v>
      </c>
      <c r="Q404" s="362">
        <v>10</v>
      </c>
      <c r="R404" s="350">
        <f t="shared" si="25"/>
        <v>0.7142857142857143</v>
      </c>
      <c r="S404" s="350">
        <f t="shared" si="26"/>
        <v>0.7142857142857143</v>
      </c>
      <c r="T404" s="361">
        <f t="shared" si="27"/>
        <v>1</v>
      </c>
      <c r="U404" s="360"/>
    </row>
    <row r="405" spans="1:21" s="359" customFormat="1" ht="15.75" customHeight="1" x14ac:dyDescent="0.25">
      <c r="A405" s="365" t="s">
        <v>144</v>
      </c>
      <c r="B405" s="365" t="s">
        <v>875</v>
      </c>
      <c r="C405" s="365" t="s">
        <v>666</v>
      </c>
      <c r="D405" s="365" t="s">
        <v>338</v>
      </c>
      <c r="E405" s="365" t="s">
        <v>184</v>
      </c>
      <c r="F405" s="365" t="s">
        <v>531</v>
      </c>
      <c r="G405" s="365" t="s">
        <v>1947</v>
      </c>
      <c r="H405" s="365" t="s">
        <v>551</v>
      </c>
      <c r="I405" s="365" t="s">
        <v>1979</v>
      </c>
      <c r="J405" s="365" t="s">
        <v>425</v>
      </c>
      <c r="K405" s="366">
        <v>1</v>
      </c>
      <c r="L405" s="365" t="s">
        <v>1980</v>
      </c>
      <c r="M405" s="360">
        <v>2021</v>
      </c>
      <c r="N405" s="362">
        <f>INDEX('[1]Table 5.1 Fleet population'!$L$4:$L$41,MATCH(G405,'[1]Table 5.1 Fleet population'!$H$4:$H$41,0),1)</f>
        <v>7</v>
      </c>
      <c r="O405" s="364">
        <v>1</v>
      </c>
      <c r="P405" s="363">
        <f t="shared" si="24"/>
        <v>7</v>
      </c>
      <c r="Q405" s="362">
        <v>5</v>
      </c>
      <c r="R405" s="350">
        <f t="shared" si="25"/>
        <v>0.7142857142857143</v>
      </c>
      <c r="S405" s="350">
        <f t="shared" si="26"/>
        <v>0.7142857142857143</v>
      </c>
      <c r="T405" s="361">
        <f t="shared" si="27"/>
        <v>1</v>
      </c>
      <c r="U405" s="360"/>
    </row>
    <row r="406" spans="1:21" s="359" customFormat="1" ht="15.75" customHeight="1" x14ac:dyDescent="0.25">
      <c r="A406" s="365" t="s">
        <v>144</v>
      </c>
      <c r="B406" s="365" t="s">
        <v>875</v>
      </c>
      <c r="C406" s="365" t="s">
        <v>666</v>
      </c>
      <c r="D406" s="365" t="s">
        <v>338</v>
      </c>
      <c r="E406" s="365" t="s">
        <v>184</v>
      </c>
      <c r="F406" s="365" t="s">
        <v>531</v>
      </c>
      <c r="G406" s="365" t="s">
        <v>1932</v>
      </c>
      <c r="H406" s="365" t="s">
        <v>555</v>
      </c>
      <c r="I406" s="365" t="s">
        <v>1979</v>
      </c>
      <c r="J406" s="365" t="s">
        <v>425</v>
      </c>
      <c r="K406" s="366">
        <v>1</v>
      </c>
      <c r="L406" s="365"/>
      <c r="M406" s="360">
        <v>2021</v>
      </c>
      <c r="N406" s="362">
        <f>INDEX('[1]Table 5.1 Fleet population'!$L$4:$L$41,MATCH(G406,'[1]Table 5.1 Fleet population'!$H$4:$H$41,0),1)</f>
        <v>14</v>
      </c>
      <c r="O406" s="364">
        <v>1</v>
      </c>
      <c r="P406" s="363">
        <f t="shared" si="24"/>
        <v>14</v>
      </c>
      <c r="Q406" s="362">
        <v>10</v>
      </c>
      <c r="R406" s="350">
        <f t="shared" si="25"/>
        <v>0.7142857142857143</v>
      </c>
      <c r="S406" s="350">
        <f t="shared" si="26"/>
        <v>0.7142857142857143</v>
      </c>
      <c r="T406" s="361">
        <f t="shared" si="27"/>
        <v>1</v>
      </c>
      <c r="U406" s="360"/>
    </row>
    <row r="407" spans="1:21" s="359" customFormat="1" ht="15.75" customHeight="1" x14ac:dyDescent="0.25">
      <c r="A407" s="365" t="s">
        <v>144</v>
      </c>
      <c r="B407" s="365" t="s">
        <v>875</v>
      </c>
      <c r="C407" s="365" t="s">
        <v>666</v>
      </c>
      <c r="D407" s="365" t="s">
        <v>338</v>
      </c>
      <c r="E407" s="365" t="s">
        <v>184</v>
      </c>
      <c r="F407" s="365" t="s">
        <v>531</v>
      </c>
      <c r="G407" s="365" t="s">
        <v>1930</v>
      </c>
      <c r="H407" s="365" t="s">
        <v>555</v>
      </c>
      <c r="I407" s="365" t="s">
        <v>1979</v>
      </c>
      <c r="J407" s="365" t="s">
        <v>425</v>
      </c>
      <c r="K407" s="366">
        <v>1</v>
      </c>
      <c r="L407" s="365"/>
      <c r="M407" s="360">
        <v>2021</v>
      </c>
      <c r="N407" s="362">
        <f>INDEX('[1]Table 5.1 Fleet population'!$L$4:$L$41,MATCH(G407,'[1]Table 5.1 Fleet population'!$H$4:$H$41,0),1)</f>
        <v>28</v>
      </c>
      <c r="O407" s="364">
        <v>1</v>
      </c>
      <c r="P407" s="363">
        <f t="shared" si="24"/>
        <v>28</v>
      </c>
      <c r="Q407" s="362">
        <v>20</v>
      </c>
      <c r="R407" s="350">
        <f t="shared" si="25"/>
        <v>0.7142857142857143</v>
      </c>
      <c r="S407" s="350">
        <f t="shared" si="26"/>
        <v>0.7142857142857143</v>
      </c>
      <c r="T407" s="361">
        <f t="shared" si="27"/>
        <v>1</v>
      </c>
      <c r="U407" s="360"/>
    </row>
    <row r="408" spans="1:21" s="359" customFormat="1" ht="15.75" customHeight="1" x14ac:dyDescent="0.25">
      <c r="A408" s="365" t="s">
        <v>144</v>
      </c>
      <c r="B408" s="365" t="s">
        <v>875</v>
      </c>
      <c r="C408" s="365" t="s">
        <v>666</v>
      </c>
      <c r="D408" s="365" t="s">
        <v>338</v>
      </c>
      <c r="E408" s="365" t="s">
        <v>184</v>
      </c>
      <c r="F408" s="365" t="s">
        <v>531</v>
      </c>
      <c r="G408" s="365" t="s">
        <v>1959</v>
      </c>
      <c r="H408" s="365" t="s">
        <v>555</v>
      </c>
      <c r="I408" s="365" t="s">
        <v>1979</v>
      </c>
      <c r="J408" s="365" t="s">
        <v>425</v>
      </c>
      <c r="K408" s="366">
        <v>1</v>
      </c>
      <c r="L408" s="365" t="s">
        <v>1980</v>
      </c>
      <c r="M408" s="360">
        <v>2021</v>
      </c>
      <c r="N408" s="362">
        <f>INDEX('[1]Table 5.1 Fleet population'!$L$4:$L$41,MATCH(G408,'[1]Table 5.1 Fleet population'!$H$4:$H$41,0),1)</f>
        <v>7</v>
      </c>
      <c r="O408" s="364">
        <v>1</v>
      </c>
      <c r="P408" s="363">
        <f t="shared" si="24"/>
        <v>7</v>
      </c>
      <c r="Q408" s="362">
        <v>5</v>
      </c>
      <c r="R408" s="350">
        <f t="shared" si="25"/>
        <v>0.7142857142857143</v>
      </c>
      <c r="S408" s="350">
        <f t="shared" si="26"/>
        <v>0.7142857142857143</v>
      </c>
      <c r="T408" s="361">
        <f t="shared" si="27"/>
        <v>1</v>
      </c>
      <c r="U408" s="360"/>
    </row>
    <row r="409" spans="1:21" s="359" customFormat="1" ht="15.75" customHeight="1" x14ac:dyDescent="0.25">
      <c r="A409" s="365" t="s">
        <v>144</v>
      </c>
      <c r="B409" s="365" t="s">
        <v>875</v>
      </c>
      <c r="C409" s="365" t="s">
        <v>666</v>
      </c>
      <c r="D409" s="365" t="s">
        <v>338</v>
      </c>
      <c r="E409" s="365" t="s">
        <v>184</v>
      </c>
      <c r="F409" s="365" t="s">
        <v>531</v>
      </c>
      <c r="G409" s="365" t="s">
        <v>1932</v>
      </c>
      <c r="H409" s="365" t="s">
        <v>553</v>
      </c>
      <c r="I409" s="365" t="s">
        <v>1979</v>
      </c>
      <c r="J409" s="365" t="s">
        <v>425</v>
      </c>
      <c r="K409" s="366">
        <v>1</v>
      </c>
      <c r="L409" s="365"/>
      <c r="M409" s="360">
        <v>2021</v>
      </c>
      <c r="N409" s="362">
        <f>INDEX('[1]Table 5.1 Fleet population'!$L$4:$L$41,MATCH(G409,'[1]Table 5.1 Fleet population'!$H$4:$H$41,0),1)</f>
        <v>14</v>
      </c>
      <c r="O409" s="364">
        <v>1</v>
      </c>
      <c r="P409" s="363">
        <f t="shared" si="24"/>
        <v>14</v>
      </c>
      <c r="Q409" s="362">
        <v>10</v>
      </c>
      <c r="R409" s="350">
        <f t="shared" si="25"/>
        <v>0.7142857142857143</v>
      </c>
      <c r="S409" s="350">
        <f t="shared" si="26"/>
        <v>0.7142857142857143</v>
      </c>
      <c r="T409" s="361">
        <f t="shared" si="27"/>
        <v>1</v>
      </c>
      <c r="U409" s="360"/>
    </row>
    <row r="410" spans="1:21" s="359" customFormat="1" ht="15.75" customHeight="1" x14ac:dyDescent="0.25">
      <c r="A410" s="365" t="s">
        <v>144</v>
      </c>
      <c r="B410" s="365" t="s">
        <v>875</v>
      </c>
      <c r="C410" s="365" t="s">
        <v>666</v>
      </c>
      <c r="D410" s="365" t="s">
        <v>338</v>
      </c>
      <c r="E410" s="365" t="s">
        <v>184</v>
      </c>
      <c r="F410" s="365" t="s">
        <v>531</v>
      </c>
      <c r="G410" s="365" t="s">
        <v>1947</v>
      </c>
      <c r="H410" s="365" t="s">
        <v>553</v>
      </c>
      <c r="I410" s="365" t="s">
        <v>1979</v>
      </c>
      <c r="J410" s="365" t="s">
        <v>425</v>
      </c>
      <c r="K410" s="366">
        <v>1</v>
      </c>
      <c r="L410" s="365" t="s">
        <v>1980</v>
      </c>
      <c r="M410" s="360">
        <v>2021</v>
      </c>
      <c r="N410" s="362">
        <f>INDEX('[1]Table 5.1 Fleet population'!$L$4:$L$41,MATCH(G410,'[1]Table 5.1 Fleet population'!$H$4:$H$41,0),1)</f>
        <v>7</v>
      </c>
      <c r="O410" s="364">
        <v>1</v>
      </c>
      <c r="P410" s="363">
        <f t="shared" si="24"/>
        <v>7</v>
      </c>
      <c r="Q410" s="362">
        <v>5</v>
      </c>
      <c r="R410" s="350">
        <f t="shared" si="25"/>
        <v>0.7142857142857143</v>
      </c>
      <c r="S410" s="350">
        <f t="shared" si="26"/>
        <v>0.7142857142857143</v>
      </c>
      <c r="T410" s="361">
        <f t="shared" si="27"/>
        <v>1</v>
      </c>
      <c r="U410" s="360"/>
    </row>
    <row r="411" spans="1:21" s="359" customFormat="1" ht="15.75" customHeight="1" x14ac:dyDescent="0.25">
      <c r="A411" s="365" t="s">
        <v>144</v>
      </c>
      <c r="B411" s="365" t="s">
        <v>875</v>
      </c>
      <c r="C411" s="365" t="s">
        <v>666</v>
      </c>
      <c r="D411" s="365" t="s">
        <v>338</v>
      </c>
      <c r="E411" s="365" t="s">
        <v>184</v>
      </c>
      <c r="F411" s="365" t="s">
        <v>531</v>
      </c>
      <c r="G411" s="365" t="s">
        <v>1947</v>
      </c>
      <c r="H411" s="365" t="s">
        <v>558</v>
      </c>
      <c r="I411" s="365" t="s">
        <v>1979</v>
      </c>
      <c r="J411" s="365" t="s">
        <v>425</v>
      </c>
      <c r="K411" s="366">
        <v>1</v>
      </c>
      <c r="L411" s="365" t="s">
        <v>1980</v>
      </c>
      <c r="M411" s="360">
        <v>2021</v>
      </c>
      <c r="N411" s="362">
        <f>INDEX('[1]Table 5.1 Fleet population'!$L$4:$L$41,MATCH(G411,'[1]Table 5.1 Fleet population'!$H$4:$H$41,0),1)</f>
        <v>7</v>
      </c>
      <c r="O411" s="364">
        <v>1</v>
      </c>
      <c r="P411" s="363">
        <f t="shared" si="24"/>
        <v>7</v>
      </c>
      <c r="Q411" s="362">
        <v>5</v>
      </c>
      <c r="R411" s="350">
        <f t="shared" si="25"/>
        <v>0.7142857142857143</v>
      </c>
      <c r="S411" s="350">
        <f t="shared" si="26"/>
        <v>0.7142857142857143</v>
      </c>
      <c r="T411" s="361">
        <f t="shared" si="27"/>
        <v>1</v>
      </c>
      <c r="U411" s="360"/>
    </row>
    <row r="412" spans="1:21" s="359" customFormat="1" ht="15.75" customHeight="1" x14ac:dyDescent="0.25">
      <c r="A412" s="365" t="s">
        <v>144</v>
      </c>
      <c r="B412" s="365" t="s">
        <v>875</v>
      </c>
      <c r="C412" s="365" t="s">
        <v>666</v>
      </c>
      <c r="D412" s="365" t="s">
        <v>338</v>
      </c>
      <c r="E412" s="365" t="s">
        <v>184</v>
      </c>
      <c r="F412" s="365" t="s">
        <v>531</v>
      </c>
      <c r="G412" s="365" t="s">
        <v>1959</v>
      </c>
      <c r="H412" s="365" t="s">
        <v>558</v>
      </c>
      <c r="I412" s="365" t="s">
        <v>1979</v>
      </c>
      <c r="J412" s="365" t="s">
        <v>425</v>
      </c>
      <c r="K412" s="366">
        <v>1</v>
      </c>
      <c r="L412" s="365" t="s">
        <v>1980</v>
      </c>
      <c r="M412" s="360">
        <v>2021</v>
      </c>
      <c r="N412" s="362">
        <f>INDEX('[1]Table 5.1 Fleet population'!$L$4:$L$41,MATCH(G412,'[1]Table 5.1 Fleet population'!$H$4:$H$41,0),1)</f>
        <v>7</v>
      </c>
      <c r="O412" s="364">
        <v>1</v>
      </c>
      <c r="P412" s="363">
        <f t="shared" si="24"/>
        <v>7</v>
      </c>
      <c r="Q412" s="362">
        <v>5</v>
      </c>
      <c r="R412" s="350">
        <f t="shared" si="25"/>
        <v>0.7142857142857143</v>
      </c>
      <c r="S412" s="350">
        <f t="shared" si="26"/>
        <v>0.7142857142857143</v>
      </c>
      <c r="T412" s="361">
        <f t="shared" si="27"/>
        <v>1</v>
      </c>
      <c r="U412" s="360"/>
    </row>
    <row r="413" spans="1:21" s="359" customFormat="1" ht="15.75" customHeight="1" x14ac:dyDescent="0.25">
      <c r="A413" s="365" t="s">
        <v>144</v>
      </c>
      <c r="B413" s="365" t="s">
        <v>875</v>
      </c>
      <c r="C413" s="365" t="s">
        <v>666</v>
      </c>
      <c r="D413" s="365" t="s">
        <v>338</v>
      </c>
      <c r="E413" s="365" t="s">
        <v>184</v>
      </c>
      <c r="F413" s="365" t="s">
        <v>531</v>
      </c>
      <c r="G413" s="365" t="s">
        <v>1932</v>
      </c>
      <c r="H413" s="365" t="s">
        <v>559</v>
      </c>
      <c r="I413" s="365" t="s">
        <v>1979</v>
      </c>
      <c r="J413" s="365" t="s">
        <v>425</v>
      </c>
      <c r="K413" s="366">
        <v>1</v>
      </c>
      <c r="L413" s="365"/>
      <c r="M413" s="360">
        <v>2021</v>
      </c>
      <c r="N413" s="362">
        <f>INDEX('[1]Table 5.1 Fleet population'!$L$4:$L$41,MATCH(G413,'[1]Table 5.1 Fleet population'!$H$4:$H$41,0),1)</f>
        <v>14</v>
      </c>
      <c r="O413" s="364">
        <v>1</v>
      </c>
      <c r="P413" s="363">
        <f t="shared" si="24"/>
        <v>14</v>
      </c>
      <c r="Q413" s="362">
        <v>10</v>
      </c>
      <c r="R413" s="350">
        <f t="shared" si="25"/>
        <v>0.7142857142857143</v>
      </c>
      <c r="S413" s="350">
        <f t="shared" si="26"/>
        <v>0.7142857142857143</v>
      </c>
      <c r="T413" s="361">
        <f t="shared" si="27"/>
        <v>1</v>
      </c>
      <c r="U413" s="360"/>
    </row>
    <row r="414" spans="1:21" s="359" customFormat="1" ht="15.75" customHeight="1" x14ac:dyDescent="0.25">
      <c r="A414" s="365" t="s">
        <v>144</v>
      </c>
      <c r="B414" s="365" t="s">
        <v>875</v>
      </c>
      <c r="C414" s="365" t="s">
        <v>666</v>
      </c>
      <c r="D414" s="365" t="s">
        <v>338</v>
      </c>
      <c r="E414" s="365" t="s">
        <v>184</v>
      </c>
      <c r="F414" s="365" t="s">
        <v>531</v>
      </c>
      <c r="G414" s="365" t="s">
        <v>1947</v>
      </c>
      <c r="H414" s="365" t="s">
        <v>559</v>
      </c>
      <c r="I414" s="365" t="s">
        <v>1979</v>
      </c>
      <c r="J414" s="365" t="s">
        <v>425</v>
      </c>
      <c r="K414" s="366">
        <v>1</v>
      </c>
      <c r="L414" s="365" t="s">
        <v>1980</v>
      </c>
      <c r="M414" s="360">
        <v>2021</v>
      </c>
      <c r="N414" s="362">
        <f>INDEX('[1]Table 5.1 Fleet population'!$L$4:$L$41,MATCH(G414,'[1]Table 5.1 Fleet population'!$H$4:$H$41,0),1)</f>
        <v>7</v>
      </c>
      <c r="O414" s="364">
        <v>1</v>
      </c>
      <c r="P414" s="363">
        <f t="shared" si="24"/>
        <v>7</v>
      </c>
      <c r="Q414" s="362">
        <v>5</v>
      </c>
      <c r="R414" s="350">
        <f t="shared" si="25"/>
        <v>0.7142857142857143</v>
      </c>
      <c r="S414" s="350">
        <f t="shared" si="26"/>
        <v>0.7142857142857143</v>
      </c>
      <c r="T414" s="361">
        <f t="shared" si="27"/>
        <v>1</v>
      </c>
      <c r="U414" s="360"/>
    </row>
    <row r="415" spans="1:21" s="359" customFormat="1" ht="15.75" customHeight="1" x14ac:dyDescent="0.25">
      <c r="A415" s="365" t="s">
        <v>144</v>
      </c>
      <c r="B415" s="365" t="s">
        <v>875</v>
      </c>
      <c r="C415" s="365" t="s">
        <v>666</v>
      </c>
      <c r="D415" s="365" t="s">
        <v>338</v>
      </c>
      <c r="E415" s="365" t="s">
        <v>184</v>
      </c>
      <c r="F415" s="365" t="s">
        <v>531</v>
      </c>
      <c r="G415" s="365" t="s">
        <v>1947</v>
      </c>
      <c r="H415" s="365" t="s">
        <v>561</v>
      </c>
      <c r="I415" s="365" t="s">
        <v>1979</v>
      </c>
      <c r="J415" s="365" t="s">
        <v>425</v>
      </c>
      <c r="K415" s="366">
        <v>1</v>
      </c>
      <c r="L415" s="365" t="s">
        <v>1980</v>
      </c>
      <c r="M415" s="360">
        <v>2021</v>
      </c>
      <c r="N415" s="362">
        <f>INDEX('[1]Table 5.1 Fleet population'!$L$4:$L$41,MATCH(G415,'[1]Table 5.1 Fleet population'!$H$4:$H$41,0),1)</f>
        <v>7</v>
      </c>
      <c r="O415" s="364">
        <v>1</v>
      </c>
      <c r="P415" s="363">
        <f t="shared" si="24"/>
        <v>7</v>
      </c>
      <c r="Q415" s="362">
        <v>5</v>
      </c>
      <c r="R415" s="350">
        <f t="shared" si="25"/>
        <v>0.7142857142857143</v>
      </c>
      <c r="S415" s="350">
        <f t="shared" si="26"/>
        <v>0.7142857142857143</v>
      </c>
      <c r="T415" s="361">
        <f t="shared" si="27"/>
        <v>1</v>
      </c>
      <c r="U415" s="360"/>
    </row>
    <row r="416" spans="1:21" s="359" customFormat="1" ht="15.75" customHeight="1" x14ac:dyDescent="0.25">
      <c r="A416" s="365" t="s">
        <v>144</v>
      </c>
      <c r="B416" s="365" t="s">
        <v>875</v>
      </c>
      <c r="C416" s="365" t="s">
        <v>666</v>
      </c>
      <c r="D416" s="365" t="s">
        <v>338</v>
      </c>
      <c r="E416" s="365" t="s">
        <v>184</v>
      </c>
      <c r="F416" s="365" t="s">
        <v>531</v>
      </c>
      <c r="G416" s="365" t="s">
        <v>1959</v>
      </c>
      <c r="H416" s="365" t="s">
        <v>561</v>
      </c>
      <c r="I416" s="365" t="s">
        <v>1979</v>
      </c>
      <c r="J416" s="365" t="s">
        <v>425</v>
      </c>
      <c r="K416" s="366">
        <v>1</v>
      </c>
      <c r="L416" s="365" t="s">
        <v>1980</v>
      </c>
      <c r="M416" s="360">
        <v>2021</v>
      </c>
      <c r="N416" s="362">
        <f>INDEX('[1]Table 5.1 Fleet population'!$L$4:$L$41,MATCH(G416,'[1]Table 5.1 Fleet population'!$H$4:$H$41,0),1)</f>
        <v>7</v>
      </c>
      <c r="O416" s="364">
        <v>1</v>
      </c>
      <c r="P416" s="363">
        <f t="shared" si="24"/>
        <v>7</v>
      </c>
      <c r="Q416" s="362">
        <v>5</v>
      </c>
      <c r="R416" s="350">
        <f t="shared" si="25"/>
        <v>0.7142857142857143</v>
      </c>
      <c r="S416" s="350">
        <f t="shared" si="26"/>
        <v>0.7142857142857143</v>
      </c>
      <c r="T416" s="361">
        <f t="shared" si="27"/>
        <v>1</v>
      </c>
      <c r="U416" s="360"/>
    </row>
    <row r="417" spans="1:21" s="359" customFormat="1" ht="15.75" customHeight="1" x14ac:dyDescent="0.25">
      <c r="A417" s="365" t="s">
        <v>144</v>
      </c>
      <c r="B417" s="365" t="s">
        <v>875</v>
      </c>
      <c r="C417" s="365" t="s">
        <v>666</v>
      </c>
      <c r="D417" s="365" t="s">
        <v>338</v>
      </c>
      <c r="E417" s="365" t="s">
        <v>184</v>
      </c>
      <c r="F417" s="365" t="s">
        <v>531</v>
      </c>
      <c r="G417" s="365" t="s">
        <v>1965</v>
      </c>
      <c r="H417" s="365" t="s">
        <v>553</v>
      </c>
      <c r="I417" s="365" t="s">
        <v>1979</v>
      </c>
      <c r="J417" s="365" t="s">
        <v>425</v>
      </c>
      <c r="K417" s="366">
        <v>1</v>
      </c>
      <c r="L417" s="365" t="s">
        <v>1980</v>
      </c>
      <c r="M417" s="360">
        <v>2021</v>
      </c>
      <c r="N417" s="362">
        <f>INDEX('[1]Table 5.1 Fleet population'!$L$4:$L$41,MATCH(G417,'[1]Table 5.1 Fleet population'!$H$4:$H$41,0),1)</f>
        <v>138</v>
      </c>
      <c r="O417" s="364">
        <v>1</v>
      </c>
      <c r="P417" s="363">
        <f t="shared" si="24"/>
        <v>138</v>
      </c>
      <c r="Q417" s="362">
        <v>99</v>
      </c>
      <c r="R417" s="350">
        <f t="shared" si="25"/>
        <v>0.71739130434782605</v>
      </c>
      <c r="S417" s="350">
        <f t="shared" si="26"/>
        <v>0.71739130434782605</v>
      </c>
      <c r="T417" s="361">
        <f t="shared" si="27"/>
        <v>1</v>
      </c>
      <c r="U417" s="360"/>
    </row>
    <row r="418" spans="1:21" s="359" customFormat="1" ht="15.75" customHeight="1" x14ac:dyDescent="0.25">
      <c r="A418" s="365" t="s">
        <v>144</v>
      </c>
      <c r="B418" s="365" t="s">
        <v>875</v>
      </c>
      <c r="C418" s="365" t="s">
        <v>666</v>
      </c>
      <c r="D418" s="365" t="s">
        <v>338</v>
      </c>
      <c r="E418" s="365" t="s">
        <v>184</v>
      </c>
      <c r="F418" s="365" t="s">
        <v>531</v>
      </c>
      <c r="G418" s="365" t="s">
        <v>1965</v>
      </c>
      <c r="H418" s="365" t="s">
        <v>536</v>
      </c>
      <c r="I418" s="365" t="s">
        <v>1979</v>
      </c>
      <c r="J418" s="365" t="s">
        <v>425</v>
      </c>
      <c r="K418" s="366">
        <v>1</v>
      </c>
      <c r="L418" s="365" t="s">
        <v>1980</v>
      </c>
      <c r="M418" s="360">
        <v>2021</v>
      </c>
      <c r="N418" s="362">
        <f>INDEX('[1]Table 5.1 Fleet population'!$L$4:$L$41,MATCH(G418,'[1]Table 5.1 Fleet population'!$H$4:$H$41,0),1)</f>
        <v>138</v>
      </c>
      <c r="O418" s="364">
        <v>1</v>
      </c>
      <c r="P418" s="363">
        <f t="shared" si="24"/>
        <v>138</v>
      </c>
      <c r="Q418" s="362">
        <v>100</v>
      </c>
      <c r="R418" s="350">
        <f t="shared" si="25"/>
        <v>0.72463768115942029</v>
      </c>
      <c r="S418" s="350">
        <f t="shared" si="26"/>
        <v>0.72463768115942029</v>
      </c>
      <c r="T418" s="361">
        <f t="shared" si="27"/>
        <v>1</v>
      </c>
      <c r="U418" s="360"/>
    </row>
    <row r="419" spans="1:21" s="359" customFormat="1" ht="15.75" customHeight="1" x14ac:dyDescent="0.25">
      <c r="A419" s="365" t="s">
        <v>144</v>
      </c>
      <c r="B419" s="365" t="s">
        <v>875</v>
      </c>
      <c r="C419" s="365" t="s">
        <v>666</v>
      </c>
      <c r="D419" s="365" t="s">
        <v>338</v>
      </c>
      <c r="E419" s="365" t="s">
        <v>184</v>
      </c>
      <c r="F419" s="365" t="s">
        <v>531</v>
      </c>
      <c r="G419" s="365" t="s">
        <v>1965</v>
      </c>
      <c r="H419" s="365" t="s">
        <v>1989</v>
      </c>
      <c r="I419" s="365" t="s">
        <v>1979</v>
      </c>
      <c r="J419" s="365" t="s">
        <v>425</v>
      </c>
      <c r="K419" s="366">
        <v>1</v>
      </c>
      <c r="L419" s="365" t="s">
        <v>1980</v>
      </c>
      <c r="M419" s="360">
        <v>2021</v>
      </c>
      <c r="N419" s="362">
        <f>INDEX('[1]Table 5.1 Fleet population'!$L$4:$L$41,MATCH(G419,'[1]Table 5.1 Fleet population'!$H$4:$H$41,0),1)</f>
        <v>138</v>
      </c>
      <c r="O419" s="364">
        <v>1</v>
      </c>
      <c r="P419" s="363">
        <f t="shared" si="24"/>
        <v>138</v>
      </c>
      <c r="Q419" s="362">
        <v>100</v>
      </c>
      <c r="R419" s="350">
        <f t="shared" si="25"/>
        <v>0.72463768115942029</v>
      </c>
      <c r="S419" s="350">
        <f t="shared" si="26"/>
        <v>0.72463768115942029</v>
      </c>
      <c r="T419" s="361">
        <f t="shared" si="27"/>
        <v>1</v>
      </c>
      <c r="U419" s="360"/>
    </row>
    <row r="420" spans="1:21" s="359" customFormat="1" ht="15.75" customHeight="1" x14ac:dyDescent="0.25">
      <c r="A420" s="365" t="s">
        <v>144</v>
      </c>
      <c r="B420" s="365" t="s">
        <v>875</v>
      </c>
      <c r="C420" s="365" t="s">
        <v>666</v>
      </c>
      <c r="D420" s="365" t="s">
        <v>338</v>
      </c>
      <c r="E420" s="365" t="s">
        <v>184</v>
      </c>
      <c r="F420" s="365" t="s">
        <v>531</v>
      </c>
      <c r="G420" s="365" t="s">
        <v>1965</v>
      </c>
      <c r="H420" s="365" t="s">
        <v>558</v>
      </c>
      <c r="I420" s="365" t="s">
        <v>1979</v>
      </c>
      <c r="J420" s="365" t="s">
        <v>425</v>
      </c>
      <c r="K420" s="366">
        <v>1</v>
      </c>
      <c r="L420" s="365" t="s">
        <v>1980</v>
      </c>
      <c r="M420" s="360">
        <v>2021</v>
      </c>
      <c r="N420" s="362">
        <f>INDEX('[1]Table 5.1 Fleet population'!$L$4:$L$41,MATCH(G420,'[1]Table 5.1 Fleet population'!$H$4:$H$41,0),1)</f>
        <v>138</v>
      </c>
      <c r="O420" s="364">
        <v>1</v>
      </c>
      <c r="P420" s="363">
        <f t="shared" si="24"/>
        <v>138</v>
      </c>
      <c r="Q420" s="362">
        <v>100</v>
      </c>
      <c r="R420" s="350">
        <f t="shared" si="25"/>
        <v>0.72463768115942029</v>
      </c>
      <c r="S420" s="350">
        <f t="shared" si="26"/>
        <v>0.72463768115942029</v>
      </c>
      <c r="T420" s="361">
        <f t="shared" si="27"/>
        <v>1</v>
      </c>
      <c r="U420" s="360"/>
    </row>
    <row r="421" spans="1:21" s="359" customFormat="1" ht="15.75" customHeight="1" x14ac:dyDescent="0.25">
      <c r="A421" s="365" t="s">
        <v>144</v>
      </c>
      <c r="B421" s="365" t="s">
        <v>875</v>
      </c>
      <c r="C421" s="365" t="s">
        <v>666</v>
      </c>
      <c r="D421" s="365" t="s">
        <v>338</v>
      </c>
      <c r="E421" s="365" t="s">
        <v>184</v>
      </c>
      <c r="F421" s="365" t="s">
        <v>531</v>
      </c>
      <c r="G421" s="365" t="s">
        <v>1965</v>
      </c>
      <c r="H421" s="365" t="s">
        <v>561</v>
      </c>
      <c r="I421" s="365" t="s">
        <v>1979</v>
      </c>
      <c r="J421" s="365" t="s">
        <v>425</v>
      </c>
      <c r="K421" s="366">
        <v>1</v>
      </c>
      <c r="L421" s="365" t="s">
        <v>1980</v>
      </c>
      <c r="M421" s="360">
        <v>2021</v>
      </c>
      <c r="N421" s="362">
        <f>INDEX('[1]Table 5.1 Fleet population'!$L$4:$L$41,MATCH(G421,'[1]Table 5.1 Fleet population'!$H$4:$H$41,0),1)</f>
        <v>138</v>
      </c>
      <c r="O421" s="364">
        <v>1</v>
      </c>
      <c r="P421" s="363">
        <f t="shared" si="24"/>
        <v>138</v>
      </c>
      <c r="Q421" s="362">
        <v>100</v>
      </c>
      <c r="R421" s="350">
        <f t="shared" si="25"/>
        <v>0.72463768115942029</v>
      </c>
      <c r="S421" s="350">
        <f t="shared" si="26"/>
        <v>0.72463768115942029</v>
      </c>
      <c r="T421" s="361">
        <f t="shared" si="27"/>
        <v>1</v>
      </c>
      <c r="U421" s="360"/>
    </row>
    <row r="422" spans="1:21" s="359" customFormat="1" ht="15.75" customHeight="1" x14ac:dyDescent="0.25">
      <c r="A422" s="365" t="s">
        <v>144</v>
      </c>
      <c r="B422" s="365" t="s">
        <v>875</v>
      </c>
      <c r="C422" s="365" t="s">
        <v>666</v>
      </c>
      <c r="D422" s="365" t="s">
        <v>338</v>
      </c>
      <c r="E422" s="365" t="s">
        <v>184</v>
      </c>
      <c r="F422" s="365" t="s">
        <v>531</v>
      </c>
      <c r="G422" s="365" t="s">
        <v>1926</v>
      </c>
      <c r="H422" s="365" t="s">
        <v>536</v>
      </c>
      <c r="I422" s="365" t="s">
        <v>1979</v>
      </c>
      <c r="J422" s="365" t="s">
        <v>425</v>
      </c>
      <c r="K422" s="366">
        <v>1</v>
      </c>
      <c r="L422" s="365"/>
      <c r="M422" s="360">
        <v>2021</v>
      </c>
      <c r="N422" s="362">
        <f>INDEX('[1]Table 5.1 Fleet population'!$L$4:$L$41,MATCH(G422,'[1]Table 5.1 Fleet population'!$H$4:$H$41,0),1)</f>
        <v>22</v>
      </c>
      <c r="O422" s="364">
        <v>1</v>
      </c>
      <c r="P422" s="363">
        <f t="shared" si="24"/>
        <v>22</v>
      </c>
      <c r="Q422" s="362">
        <v>16</v>
      </c>
      <c r="R422" s="350">
        <f t="shared" si="25"/>
        <v>0.72727272727272729</v>
      </c>
      <c r="S422" s="350">
        <f t="shared" si="26"/>
        <v>0.72727272727272729</v>
      </c>
      <c r="T422" s="361">
        <f t="shared" si="27"/>
        <v>1</v>
      </c>
      <c r="U422" s="360"/>
    </row>
    <row r="423" spans="1:21" s="359" customFormat="1" ht="15.75" customHeight="1" x14ac:dyDescent="0.25">
      <c r="A423" s="365" t="s">
        <v>144</v>
      </c>
      <c r="B423" s="365" t="s">
        <v>875</v>
      </c>
      <c r="C423" s="365" t="s">
        <v>666</v>
      </c>
      <c r="D423" s="365" t="s">
        <v>338</v>
      </c>
      <c r="E423" s="365" t="s">
        <v>184</v>
      </c>
      <c r="F423" s="365" t="s">
        <v>531</v>
      </c>
      <c r="G423" s="365" t="s">
        <v>1926</v>
      </c>
      <c r="H423" s="365" t="s">
        <v>1988</v>
      </c>
      <c r="I423" s="365" t="s">
        <v>1979</v>
      </c>
      <c r="J423" s="365" t="s">
        <v>425</v>
      </c>
      <c r="K423" s="366">
        <v>1</v>
      </c>
      <c r="L423" s="365"/>
      <c r="M423" s="360">
        <v>2021</v>
      </c>
      <c r="N423" s="362">
        <f>INDEX('[1]Table 5.1 Fleet population'!$L$4:$L$41,MATCH(G423,'[1]Table 5.1 Fleet population'!$H$4:$H$41,0),1)</f>
        <v>22</v>
      </c>
      <c r="O423" s="364">
        <v>1</v>
      </c>
      <c r="P423" s="363">
        <f t="shared" si="24"/>
        <v>22</v>
      </c>
      <c r="Q423" s="362">
        <v>16</v>
      </c>
      <c r="R423" s="350">
        <f t="shared" si="25"/>
        <v>0.72727272727272729</v>
      </c>
      <c r="S423" s="350">
        <f t="shared" si="26"/>
        <v>0.72727272727272729</v>
      </c>
      <c r="T423" s="361">
        <f t="shared" si="27"/>
        <v>1</v>
      </c>
      <c r="U423" s="360"/>
    </row>
    <row r="424" spans="1:21" s="359" customFormat="1" ht="15.75" customHeight="1" x14ac:dyDescent="0.25">
      <c r="A424" s="365" t="s">
        <v>144</v>
      </c>
      <c r="B424" s="365" t="s">
        <v>875</v>
      </c>
      <c r="C424" s="365" t="s">
        <v>666</v>
      </c>
      <c r="D424" s="365" t="s">
        <v>338</v>
      </c>
      <c r="E424" s="365" t="s">
        <v>184</v>
      </c>
      <c r="F424" s="365" t="s">
        <v>531</v>
      </c>
      <c r="G424" s="365" t="s">
        <v>1926</v>
      </c>
      <c r="H424" s="365" t="s">
        <v>1989</v>
      </c>
      <c r="I424" s="365" t="s">
        <v>1979</v>
      </c>
      <c r="J424" s="365" t="s">
        <v>425</v>
      </c>
      <c r="K424" s="366">
        <v>1</v>
      </c>
      <c r="L424" s="365"/>
      <c r="M424" s="360">
        <v>2021</v>
      </c>
      <c r="N424" s="362">
        <f>INDEX('[1]Table 5.1 Fleet population'!$L$4:$L$41,MATCH(G424,'[1]Table 5.1 Fleet population'!$H$4:$H$41,0),1)</f>
        <v>22</v>
      </c>
      <c r="O424" s="364">
        <v>1</v>
      </c>
      <c r="P424" s="363">
        <f t="shared" si="24"/>
        <v>22</v>
      </c>
      <c r="Q424" s="362">
        <v>16</v>
      </c>
      <c r="R424" s="350">
        <f t="shared" si="25"/>
        <v>0.72727272727272729</v>
      </c>
      <c r="S424" s="350">
        <f t="shared" si="26"/>
        <v>0.72727272727272729</v>
      </c>
      <c r="T424" s="361">
        <f t="shared" si="27"/>
        <v>1</v>
      </c>
      <c r="U424" s="360"/>
    </row>
    <row r="425" spans="1:21" s="359" customFormat="1" ht="15.75" customHeight="1" x14ac:dyDescent="0.25">
      <c r="A425" s="365" t="s">
        <v>144</v>
      </c>
      <c r="B425" s="365" t="s">
        <v>875</v>
      </c>
      <c r="C425" s="365" t="s">
        <v>666</v>
      </c>
      <c r="D425" s="365" t="s">
        <v>338</v>
      </c>
      <c r="E425" s="365" t="s">
        <v>184</v>
      </c>
      <c r="F425" s="365" t="s">
        <v>531</v>
      </c>
      <c r="G425" s="365" t="s">
        <v>1926</v>
      </c>
      <c r="H425" s="365" t="s">
        <v>551</v>
      </c>
      <c r="I425" s="365" t="s">
        <v>1979</v>
      </c>
      <c r="J425" s="365" t="s">
        <v>425</v>
      </c>
      <c r="K425" s="366">
        <v>1</v>
      </c>
      <c r="L425" s="365"/>
      <c r="M425" s="360">
        <v>2021</v>
      </c>
      <c r="N425" s="362">
        <f>INDEX('[1]Table 5.1 Fleet population'!$L$4:$L$41,MATCH(G425,'[1]Table 5.1 Fleet population'!$H$4:$H$41,0),1)</f>
        <v>22</v>
      </c>
      <c r="O425" s="364">
        <v>1</v>
      </c>
      <c r="P425" s="363">
        <f t="shared" si="24"/>
        <v>22</v>
      </c>
      <c r="Q425" s="362">
        <v>16</v>
      </c>
      <c r="R425" s="350">
        <f t="shared" si="25"/>
        <v>0.72727272727272729</v>
      </c>
      <c r="S425" s="350">
        <f t="shared" si="26"/>
        <v>0.72727272727272729</v>
      </c>
      <c r="T425" s="361">
        <f t="shared" si="27"/>
        <v>1</v>
      </c>
      <c r="U425" s="360"/>
    </row>
    <row r="426" spans="1:21" s="359" customFormat="1" ht="15.75" customHeight="1" x14ac:dyDescent="0.25">
      <c r="A426" s="365" t="s">
        <v>144</v>
      </c>
      <c r="B426" s="365" t="s">
        <v>875</v>
      </c>
      <c r="C426" s="365" t="s">
        <v>666</v>
      </c>
      <c r="D426" s="365" t="s">
        <v>338</v>
      </c>
      <c r="E426" s="365" t="s">
        <v>184</v>
      </c>
      <c r="F426" s="365" t="s">
        <v>531</v>
      </c>
      <c r="G426" s="365" t="s">
        <v>1926</v>
      </c>
      <c r="H426" s="365" t="s">
        <v>553</v>
      </c>
      <c r="I426" s="365" t="s">
        <v>1979</v>
      </c>
      <c r="J426" s="365" t="s">
        <v>425</v>
      </c>
      <c r="K426" s="366">
        <v>1</v>
      </c>
      <c r="L426" s="365"/>
      <c r="M426" s="360">
        <v>2021</v>
      </c>
      <c r="N426" s="362">
        <f>INDEX('[1]Table 5.1 Fleet population'!$L$4:$L$41,MATCH(G426,'[1]Table 5.1 Fleet population'!$H$4:$H$41,0),1)</f>
        <v>22</v>
      </c>
      <c r="O426" s="364">
        <v>1</v>
      </c>
      <c r="P426" s="363">
        <f t="shared" si="24"/>
        <v>22</v>
      </c>
      <c r="Q426" s="362">
        <v>16</v>
      </c>
      <c r="R426" s="350">
        <f t="shared" si="25"/>
        <v>0.72727272727272729</v>
      </c>
      <c r="S426" s="350">
        <f t="shared" si="26"/>
        <v>0.72727272727272729</v>
      </c>
      <c r="T426" s="361">
        <f t="shared" si="27"/>
        <v>1</v>
      </c>
      <c r="U426" s="360"/>
    </row>
    <row r="427" spans="1:21" s="359" customFormat="1" ht="15.75" customHeight="1" x14ac:dyDescent="0.25">
      <c r="A427" s="365" t="s">
        <v>144</v>
      </c>
      <c r="B427" s="365" t="s">
        <v>875</v>
      </c>
      <c r="C427" s="365" t="s">
        <v>666</v>
      </c>
      <c r="D427" s="365" t="s">
        <v>338</v>
      </c>
      <c r="E427" s="365" t="s">
        <v>184</v>
      </c>
      <c r="F427" s="365" t="s">
        <v>531</v>
      </c>
      <c r="G427" s="365" t="s">
        <v>1926</v>
      </c>
      <c r="H427" s="365" t="s">
        <v>558</v>
      </c>
      <c r="I427" s="365" t="s">
        <v>1979</v>
      </c>
      <c r="J427" s="365" t="s">
        <v>425</v>
      </c>
      <c r="K427" s="366">
        <v>1</v>
      </c>
      <c r="L427" s="365"/>
      <c r="M427" s="360">
        <v>2021</v>
      </c>
      <c r="N427" s="362">
        <f>INDEX('[1]Table 5.1 Fleet population'!$L$4:$L$41,MATCH(G427,'[1]Table 5.1 Fleet population'!$H$4:$H$41,0),1)</f>
        <v>22</v>
      </c>
      <c r="O427" s="364">
        <v>1</v>
      </c>
      <c r="P427" s="363">
        <f t="shared" si="24"/>
        <v>22</v>
      </c>
      <c r="Q427" s="362">
        <v>16</v>
      </c>
      <c r="R427" s="350">
        <f t="shared" si="25"/>
        <v>0.72727272727272729</v>
      </c>
      <c r="S427" s="350">
        <f t="shared" si="26"/>
        <v>0.72727272727272729</v>
      </c>
      <c r="T427" s="361">
        <f t="shared" si="27"/>
        <v>1</v>
      </c>
      <c r="U427" s="360"/>
    </row>
    <row r="428" spans="1:21" s="359" customFormat="1" ht="15.75" customHeight="1" x14ac:dyDescent="0.25">
      <c r="A428" s="365" t="s">
        <v>144</v>
      </c>
      <c r="B428" s="365" t="s">
        <v>875</v>
      </c>
      <c r="C428" s="365" t="s">
        <v>666</v>
      </c>
      <c r="D428" s="365" t="s">
        <v>338</v>
      </c>
      <c r="E428" s="365" t="s">
        <v>184</v>
      </c>
      <c r="F428" s="365" t="s">
        <v>531</v>
      </c>
      <c r="G428" s="365" t="s">
        <v>1926</v>
      </c>
      <c r="H428" s="365" t="s">
        <v>561</v>
      </c>
      <c r="I428" s="365" t="s">
        <v>1979</v>
      </c>
      <c r="J428" s="365" t="s">
        <v>425</v>
      </c>
      <c r="K428" s="366">
        <v>1</v>
      </c>
      <c r="L428" s="365"/>
      <c r="M428" s="360">
        <v>2021</v>
      </c>
      <c r="N428" s="362">
        <f>INDEX('[1]Table 5.1 Fleet population'!$L$4:$L$41,MATCH(G428,'[1]Table 5.1 Fleet population'!$H$4:$H$41,0),1)</f>
        <v>22</v>
      </c>
      <c r="O428" s="364">
        <v>1</v>
      </c>
      <c r="P428" s="363">
        <f t="shared" si="24"/>
        <v>22</v>
      </c>
      <c r="Q428" s="362">
        <v>16</v>
      </c>
      <c r="R428" s="350">
        <f t="shared" si="25"/>
        <v>0.72727272727272729</v>
      </c>
      <c r="S428" s="350">
        <f t="shared" si="26"/>
        <v>0.72727272727272729</v>
      </c>
      <c r="T428" s="361">
        <f t="shared" si="27"/>
        <v>1</v>
      </c>
      <c r="U428" s="360"/>
    </row>
    <row r="429" spans="1:21" s="359" customFormat="1" ht="15.75" customHeight="1" x14ac:dyDescent="0.25">
      <c r="A429" s="365" t="s">
        <v>144</v>
      </c>
      <c r="B429" s="365" t="s">
        <v>875</v>
      </c>
      <c r="C429" s="365" t="s">
        <v>666</v>
      </c>
      <c r="D429" s="365" t="s">
        <v>338</v>
      </c>
      <c r="E429" s="365" t="s">
        <v>184</v>
      </c>
      <c r="F429" s="365" t="s">
        <v>531</v>
      </c>
      <c r="G429" s="365" t="s">
        <v>1964</v>
      </c>
      <c r="H429" s="365" t="s">
        <v>530</v>
      </c>
      <c r="I429" s="365" t="s">
        <v>1979</v>
      </c>
      <c r="J429" s="365" t="s">
        <v>425</v>
      </c>
      <c r="K429" s="366">
        <v>1</v>
      </c>
      <c r="L429" s="365" t="s">
        <v>1980</v>
      </c>
      <c r="M429" s="360">
        <v>2021</v>
      </c>
      <c r="N429" s="362">
        <f>INDEX('[1]Table 5.1 Fleet population'!$L$4:$L$41,MATCH(G429,'[1]Table 5.1 Fleet population'!$H$4:$H$41,0),1)</f>
        <v>37</v>
      </c>
      <c r="O429" s="364">
        <v>1</v>
      </c>
      <c r="P429" s="363">
        <f t="shared" si="24"/>
        <v>37</v>
      </c>
      <c r="Q429" s="362">
        <v>27</v>
      </c>
      <c r="R429" s="350">
        <f t="shared" si="25"/>
        <v>0.72972972972972971</v>
      </c>
      <c r="S429" s="350">
        <f t="shared" si="26"/>
        <v>0.72972972972972971</v>
      </c>
      <c r="T429" s="361">
        <f t="shared" si="27"/>
        <v>1</v>
      </c>
      <c r="U429" s="360"/>
    </row>
    <row r="430" spans="1:21" s="359" customFormat="1" ht="15.75" customHeight="1" x14ac:dyDescent="0.25">
      <c r="A430" s="365" t="s">
        <v>144</v>
      </c>
      <c r="B430" s="365" t="s">
        <v>875</v>
      </c>
      <c r="C430" s="365" t="s">
        <v>666</v>
      </c>
      <c r="D430" s="365" t="s">
        <v>338</v>
      </c>
      <c r="E430" s="365" t="s">
        <v>184</v>
      </c>
      <c r="F430" s="365" t="s">
        <v>531</v>
      </c>
      <c r="G430" s="365" t="s">
        <v>1964</v>
      </c>
      <c r="H430" s="365" t="s">
        <v>559</v>
      </c>
      <c r="I430" s="365" t="s">
        <v>1979</v>
      </c>
      <c r="J430" s="365" t="s">
        <v>425</v>
      </c>
      <c r="K430" s="366">
        <v>1</v>
      </c>
      <c r="L430" s="365" t="s">
        <v>1980</v>
      </c>
      <c r="M430" s="360">
        <v>2021</v>
      </c>
      <c r="N430" s="362">
        <f>INDEX('[1]Table 5.1 Fleet population'!$L$4:$L$41,MATCH(G430,'[1]Table 5.1 Fleet population'!$H$4:$H$41,0),1)</f>
        <v>37</v>
      </c>
      <c r="O430" s="364">
        <v>1</v>
      </c>
      <c r="P430" s="363">
        <f t="shared" si="24"/>
        <v>37</v>
      </c>
      <c r="Q430" s="362">
        <v>27</v>
      </c>
      <c r="R430" s="350">
        <f t="shared" si="25"/>
        <v>0.72972972972972971</v>
      </c>
      <c r="S430" s="350">
        <f t="shared" si="26"/>
        <v>0.72972972972972971</v>
      </c>
      <c r="T430" s="361">
        <f t="shared" si="27"/>
        <v>1</v>
      </c>
      <c r="U430" s="360"/>
    </row>
    <row r="431" spans="1:21" s="359" customFormat="1" ht="15.75" customHeight="1" x14ac:dyDescent="0.25">
      <c r="A431" s="365" t="s">
        <v>144</v>
      </c>
      <c r="B431" s="365" t="s">
        <v>875</v>
      </c>
      <c r="C431" s="365" t="s">
        <v>666</v>
      </c>
      <c r="D431" s="365" t="s">
        <v>338</v>
      </c>
      <c r="E431" s="365" t="s">
        <v>184</v>
      </c>
      <c r="F431" s="365" t="s">
        <v>531</v>
      </c>
      <c r="G431" s="365" t="s">
        <v>1965</v>
      </c>
      <c r="H431" s="365" t="s">
        <v>534</v>
      </c>
      <c r="I431" s="365" t="s">
        <v>1982</v>
      </c>
      <c r="J431" s="365" t="s">
        <v>425</v>
      </c>
      <c r="K431" s="366">
        <v>1</v>
      </c>
      <c r="L431" s="365" t="s">
        <v>1980</v>
      </c>
      <c r="M431" s="360">
        <v>2021</v>
      </c>
      <c r="N431" s="362">
        <f>INDEX('[1]Table 5.1 Fleet population'!$L$4:$L$41,MATCH(G431,'[1]Table 5.1 Fleet population'!$H$4:$H$41,0),1)</f>
        <v>138</v>
      </c>
      <c r="O431" s="364">
        <v>1</v>
      </c>
      <c r="P431" s="363">
        <f t="shared" si="24"/>
        <v>138</v>
      </c>
      <c r="Q431" s="362">
        <v>101</v>
      </c>
      <c r="R431" s="350">
        <f t="shared" si="25"/>
        <v>0.73188405797101452</v>
      </c>
      <c r="S431" s="350">
        <f t="shared" si="26"/>
        <v>0.73188405797101452</v>
      </c>
      <c r="T431" s="361">
        <f t="shared" si="27"/>
        <v>1</v>
      </c>
      <c r="U431" s="360"/>
    </row>
    <row r="432" spans="1:21" s="359" customFormat="1" ht="15.75" customHeight="1" x14ac:dyDescent="0.25">
      <c r="A432" s="365" t="s">
        <v>144</v>
      </c>
      <c r="B432" s="365" t="s">
        <v>875</v>
      </c>
      <c r="C432" s="365" t="s">
        <v>666</v>
      </c>
      <c r="D432" s="365" t="s">
        <v>338</v>
      </c>
      <c r="E432" s="365" t="s">
        <v>184</v>
      </c>
      <c r="F432" s="365" t="s">
        <v>531</v>
      </c>
      <c r="G432" s="365" t="s">
        <v>1928</v>
      </c>
      <c r="H432" s="365" t="s">
        <v>530</v>
      </c>
      <c r="I432" s="365" t="s">
        <v>1979</v>
      </c>
      <c r="J432" s="365" t="s">
        <v>425</v>
      </c>
      <c r="K432" s="366">
        <v>1</v>
      </c>
      <c r="L432" s="365"/>
      <c r="M432" s="360">
        <v>2021</v>
      </c>
      <c r="N432" s="362">
        <f>INDEX('[1]Table 5.1 Fleet population'!$L$4:$L$41,MATCH(G432,'[1]Table 5.1 Fleet population'!$H$4:$H$41,0),1)</f>
        <v>30</v>
      </c>
      <c r="O432" s="364">
        <v>1</v>
      </c>
      <c r="P432" s="363">
        <f t="shared" si="24"/>
        <v>30</v>
      </c>
      <c r="Q432" s="362">
        <v>22</v>
      </c>
      <c r="R432" s="350">
        <f t="shared" si="25"/>
        <v>0.73333333333333328</v>
      </c>
      <c r="S432" s="350">
        <f t="shared" si="26"/>
        <v>0.73333333333333328</v>
      </c>
      <c r="T432" s="361">
        <f t="shared" si="27"/>
        <v>1</v>
      </c>
      <c r="U432" s="360"/>
    </row>
    <row r="433" spans="1:21" s="359" customFormat="1" ht="15.75" customHeight="1" x14ac:dyDescent="0.25">
      <c r="A433" s="365" t="s">
        <v>144</v>
      </c>
      <c r="B433" s="365" t="s">
        <v>875</v>
      </c>
      <c r="C433" s="365" t="s">
        <v>666</v>
      </c>
      <c r="D433" s="365" t="s">
        <v>338</v>
      </c>
      <c r="E433" s="365" t="s">
        <v>184</v>
      </c>
      <c r="F433" s="365" t="s">
        <v>531</v>
      </c>
      <c r="G433" s="365" t="s">
        <v>1928</v>
      </c>
      <c r="H433" s="365" t="s">
        <v>535</v>
      </c>
      <c r="I433" s="365" t="s">
        <v>1979</v>
      </c>
      <c r="J433" s="365" t="s">
        <v>425</v>
      </c>
      <c r="K433" s="366">
        <v>1</v>
      </c>
      <c r="L433" s="365"/>
      <c r="M433" s="360">
        <v>2021</v>
      </c>
      <c r="N433" s="362">
        <f>INDEX('[1]Table 5.1 Fleet population'!$L$4:$L$41,MATCH(G433,'[1]Table 5.1 Fleet population'!$H$4:$H$41,0),1)</f>
        <v>30</v>
      </c>
      <c r="O433" s="364">
        <v>1</v>
      </c>
      <c r="P433" s="363">
        <f t="shared" si="24"/>
        <v>30</v>
      </c>
      <c r="Q433" s="362">
        <v>22</v>
      </c>
      <c r="R433" s="350">
        <f t="shared" si="25"/>
        <v>0.73333333333333328</v>
      </c>
      <c r="S433" s="350">
        <f t="shared" si="26"/>
        <v>0.73333333333333328</v>
      </c>
      <c r="T433" s="361">
        <f t="shared" si="27"/>
        <v>1</v>
      </c>
      <c r="U433" s="360"/>
    </row>
    <row r="434" spans="1:21" s="359" customFormat="1" ht="15.75" customHeight="1" x14ac:dyDescent="0.25">
      <c r="A434" s="365" t="s">
        <v>144</v>
      </c>
      <c r="B434" s="365" t="s">
        <v>875</v>
      </c>
      <c r="C434" s="365" t="s">
        <v>666</v>
      </c>
      <c r="D434" s="365" t="s">
        <v>338</v>
      </c>
      <c r="E434" s="365" t="s">
        <v>184</v>
      </c>
      <c r="F434" s="365" t="s">
        <v>531</v>
      </c>
      <c r="G434" s="365" t="s">
        <v>1928</v>
      </c>
      <c r="H434" s="365" t="s">
        <v>536</v>
      </c>
      <c r="I434" s="365" t="s">
        <v>1979</v>
      </c>
      <c r="J434" s="365" t="s">
        <v>425</v>
      </c>
      <c r="K434" s="366">
        <v>1</v>
      </c>
      <c r="L434" s="365"/>
      <c r="M434" s="360">
        <v>2021</v>
      </c>
      <c r="N434" s="362">
        <f>INDEX('[1]Table 5.1 Fleet population'!$L$4:$L$41,MATCH(G434,'[1]Table 5.1 Fleet population'!$H$4:$H$41,0),1)</f>
        <v>30</v>
      </c>
      <c r="O434" s="364">
        <v>1</v>
      </c>
      <c r="P434" s="363">
        <f t="shared" si="24"/>
        <v>30</v>
      </c>
      <c r="Q434" s="362">
        <v>22</v>
      </c>
      <c r="R434" s="350">
        <f t="shared" si="25"/>
        <v>0.73333333333333328</v>
      </c>
      <c r="S434" s="350">
        <f t="shared" si="26"/>
        <v>0.73333333333333328</v>
      </c>
      <c r="T434" s="361">
        <f t="shared" si="27"/>
        <v>1</v>
      </c>
      <c r="U434" s="360"/>
    </row>
    <row r="435" spans="1:21" s="359" customFormat="1" ht="15.75" customHeight="1" x14ac:dyDescent="0.25">
      <c r="A435" s="365" t="s">
        <v>144</v>
      </c>
      <c r="B435" s="365" t="s">
        <v>875</v>
      </c>
      <c r="C435" s="365" t="s">
        <v>666</v>
      </c>
      <c r="D435" s="365" t="s">
        <v>338</v>
      </c>
      <c r="E435" s="365" t="s">
        <v>184</v>
      </c>
      <c r="F435" s="365" t="s">
        <v>531</v>
      </c>
      <c r="G435" s="365" t="s">
        <v>1928</v>
      </c>
      <c r="H435" s="365" t="s">
        <v>1989</v>
      </c>
      <c r="I435" s="365" t="s">
        <v>1979</v>
      </c>
      <c r="J435" s="365" t="s">
        <v>425</v>
      </c>
      <c r="K435" s="366">
        <v>1</v>
      </c>
      <c r="L435" s="365"/>
      <c r="M435" s="360">
        <v>2021</v>
      </c>
      <c r="N435" s="362">
        <f>INDEX('[1]Table 5.1 Fleet population'!$L$4:$L$41,MATCH(G435,'[1]Table 5.1 Fleet population'!$H$4:$H$41,0),1)</f>
        <v>30</v>
      </c>
      <c r="O435" s="364">
        <v>1</v>
      </c>
      <c r="P435" s="363">
        <f t="shared" si="24"/>
        <v>30</v>
      </c>
      <c r="Q435" s="362">
        <v>22</v>
      </c>
      <c r="R435" s="350">
        <f t="shared" si="25"/>
        <v>0.73333333333333328</v>
      </c>
      <c r="S435" s="350">
        <f t="shared" si="26"/>
        <v>0.73333333333333328</v>
      </c>
      <c r="T435" s="361">
        <f t="shared" si="27"/>
        <v>1</v>
      </c>
      <c r="U435" s="360"/>
    </row>
    <row r="436" spans="1:21" s="359" customFormat="1" ht="15.75" customHeight="1" x14ac:dyDescent="0.25">
      <c r="A436" s="365" t="s">
        <v>144</v>
      </c>
      <c r="B436" s="365" t="s">
        <v>875</v>
      </c>
      <c r="C436" s="365" t="s">
        <v>666</v>
      </c>
      <c r="D436" s="365" t="s">
        <v>338</v>
      </c>
      <c r="E436" s="365" t="s">
        <v>184</v>
      </c>
      <c r="F436" s="365" t="s">
        <v>531</v>
      </c>
      <c r="G436" s="365" t="s">
        <v>1928</v>
      </c>
      <c r="H436" s="365" t="s">
        <v>558</v>
      </c>
      <c r="I436" s="365" t="s">
        <v>1979</v>
      </c>
      <c r="J436" s="365" t="s">
        <v>425</v>
      </c>
      <c r="K436" s="366">
        <v>1</v>
      </c>
      <c r="L436" s="365"/>
      <c r="M436" s="360">
        <v>2021</v>
      </c>
      <c r="N436" s="362">
        <f>INDEX('[1]Table 5.1 Fleet population'!$L$4:$L$41,MATCH(G436,'[1]Table 5.1 Fleet population'!$H$4:$H$41,0),1)</f>
        <v>30</v>
      </c>
      <c r="O436" s="364">
        <v>1</v>
      </c>
      <c r="P436" s="363">
        <f t="shared" si="24"/>
        <v>30</v>
      </c>
      <c r="Q436" s="362">
        <v>22</v>
      </c>
      <c r="R436" s="350">
        <f t="shared" si="25"/>
        <v>0.73333333333333328</v>
      </c>
      <c r="S436" s="350">
        <f t="shared" si="26"/>
        <v>0.73333333333333328</v>
      </c>
      <c r="T436" s="361">
        <f t="shared" si="27"/>
        <v>1</v>
      </c>
      <c r="U436" s="360"/>
    </row>
    <row r="437" spans="1:21" s="359" customFormat="1" ht="15.75" customHeight="1" x14ac:dyDescent="0.25">
      <c r="A437" s="365" t="s">
        <v>144</v>
      </c>
      <c r="B437" s="365" t="s">
        <v>875</v>
      </c>
      <c r="C437" s="365" t="s">
        <v>666</v>
      </c>
      <c r="D437" s="365" t="s">
        <v>338</v>
      </c>
      <c r="E437" s="365" t="s">
        <v>184</v>
      </c>
      <c r="F437" s="365" t="s">
        <v>531</v>
      </c>
      <c r="G437" s="365" t="s">
        <v>1928</v>
      </c>
      <c r="H437" s="365" t="s">
        <v>559</v>
      </c>
      <c r="I437" s="365" t="s">
        <v>1979</v>
      </c>
      <c r="J437" s="365" t="s">
        <v>425</v>
      </c>
      <c r="K437" s="366">
        <v>1</v>
      </c>
      <c r="L437" s="365"/>
      <c r="M437" s="360">
        <v>2021</v>
      </c>
      <c r="N437" s="362">
        <f>INDEX('[1]Table 5.1 Fleet population'!$L$4:$L$41,MATCH(G437,'[1]Table 5.1 Fleet population'!$H$4:$H$41,0),1)</f>
        <v>30</v>
      </c>
      <c r="O437" s="364">
        <v>1</v>
      </c>
      <c r="P437" s="363">
        <f t="shared" si="24"/>
        <v>30</v>
      </c>
      <c r="Q437" s="362">
        <v>22</v>
      </c>
      <c r="R437" s="350">
        <f t="shared" si="25"/>
        <v>0.73333333333333328</v>
      </c>
      <c r="S437" s="350">
        <f t="shared" si="26"/>
        <v>0.73333333333333328</v>
      </c>
      <c r="T437" s="361">
        <f t="shared" si="27"/>
        <v>1</v>
      </c>
      <c r="U437" s="360"/>
    </row>
    <row r="438" spans="1:21" s="359" customFormat="1" ht="15.75" customHeight="1" x14ac:dyDescent="0.25">
      <c r="A438" s="365" t="s">
        <v>144</v>
      </c>
      <c r="B438" s="365" t="s">
        <v>875</v>
      </c>
      <c r="C438" s="365" t="s">
        <v>666</v>
      </c>
      <c r="D438" s="365" t="s">
        <v>338</v>
      </c>
      <c r="E438" s="365" t="s">
        <v>184</v>
      </c>
      <c r="F438" s="365" t="s">
        <v>531</v>
      </c>
      <c r="G438" s="365" t="s">
        <v>1928</v>
      </c>
      <c r="H438" s="365" t="s">
        <v>561</v>
      </c>
      <c r="I438" s="365" t="s">
        <v>1979</v>
      </c>
      <c r="J438" s="365" t="s">
        <v>425</v>
      </c>
      <c r="K438" s="366">
        <v>1</v>
      </c>
      <c r="L438" s="365"/>
      <c r="M438" s="360">
        <v>2021</v>
      </c>
      <c r="N438" s="362">
        <f>INDEX('[1]Table 5.1 Fleet population'!$L$4:$L$41,MATCH(G438,'[1]Table 5.1 Fleet population'!$H$4:$H$41,0),1)</f>
        <v>30</v>
      </c>
      <c r="O438" s="364">
        <v>1</v>
      </c>
      <c r="P438" s="363">
        <f t="shared" si="24"/>
        <v>30</v>
      </c>
      <c r="Q438" s="362">
        <v>22</v>
      </c>
      <c r="R438" s="350">
        <f t="shared" si="25"/>
        <v>0.73333333333333328</v>
      </c>
      <c r="S438" s="350">
        <f t="shared" si="26"/>
        <v>0.73333333333333328</v>
      </c>
      <c r="T438" s="361">
        <f t="shared" si="27"/>
        <v>1</v>
      </c>
      <c r="U438" s="360"/>
    </row>
    <row r="439" spans="1:21" s="359" customFormat="1" ht="15.75" customHeight="1" x14ac:dyDescent="0.25">
      <c r="A439" s="365" t="s">
        <v>144</v>
      </c>
      <c r="B439" s="365" t="s">
        <v>875</v>
      </c>
      <c r="C439" s="365" t="s">
        <v>666</v>
      </c>
      <c r="D439" s="365" t="s">
        <v>338</v>
      </c>
      <c r="E439" s="365" t="s">
        <v>184</v>
      </c>
      <c r="F439" s="365" t="s">
        <v>531</v>
      </c>
      <c r="G439" s="365" t="s">
        <v>1938</v>
      </c>
      <c r="H439" s="365" t="s">
        <v>553</v>
      </c>
      <c r="I439" s="365" t="s">
        <v>1979</v>
      </c>
      <c r="J439" s="365" t="s">
        <v>425</v>
      </c>
      <c r="K439" s="366">
        <v>1</v>
      </c>
      <c r="L439" s="365"/>
      <c r="M439" s="360">
        <v>2021</v>
      </c>
      <c r="N439" s="362">
        <f>INDEX('[1]Table 5.1 Fleet population'!$L$4:$L$41,MATCH(G439,'[1]Table 5.1 Fleet population'!$H$4:$H$41,0),1)</f>
        <v>125</v>
      </c>
      <c r="O439" s="364">
        <v>1</v>
      </c>
      <c r="P439" s="363">
        <f t="shared" si="24"/>
        <v>125</v>
      </c>
      <c r="Q439" s="362">
        <v>92</v>
      </c>
      <c r="R439" s="350">
        <f t="shared" si="25"/>
        <v>0.73599999999999999</v>
      </c>
      <c r="S439" s="350">
        <f t="shared" si="26"/>
        <v>0.73599999999999999</v>
      </c>
      <c r="T439" s="361">
        <f t="shared" si="27"/>
        <v>1</v>
      </c>
      <c r="U439" s="360"/>
    </row>
    <row r="440" spans="1:21" s="359" customFormat="1" ht="15.75" customHeight="1" x14ac:dyDescent="0.25">
      <c r="A440" s="365" t="s">
        <v>144</v>
      </c>
      <c r="B440" s="365" t="s">
        <v>875</v>
      </c>
      <c r="C440" s="365" t="s">
        <v>666</v>
      </c>
      <c r="D440" s="365" t="s">
        <v>338</v>
      </c>
      <c r="E440" s="365" t="s">
        <v>184</v>
      </c>
      <c r="F440" s="365" t="s">
        <v>531</v>
      </c>
      <c r="G440" s="365" t="s">
        <v>1934</v>
      </c>
      <c r="H440" s="365" t="s">
        <v>530</v>
      </c>
      <c r="I440" s="365" t="s">
        <v>1979</v>
      </c>
      <c r="J440" s="365" t="s">
        <v>425</v>
      </c>
      <c r="K440" s="366">
        <v>1</v>
      </c>
      <c r="L440" s="365"/>
      <c r="M440" s="360">
        <v>2021</v>
      </c>
      <c r="N440" s="362">
        <f>INDEX('[1]Table 5.1 Fleet population'!$L$4:$L$41,MATCH(G440,'[1]Table 5.1 Fleet population'!$H$4:$H$41,0),1)</f>
        <v>23</v>
      </c>
      <c r="O440" s="364">
        <v>1</v>
      </c>
      <c r="P440" s="363">
        <f t="shared" si="24"/>
        <v>23</v>
      </c>
      <c r="Q440" s="362">
        <v>17</v>
      </c>
      <c r="R440" s="350">
        <f t="shared" si="25"/>
        <v>0.73913043478260865</v>
      </c>
      <c r="S440" s="350">
        <f t="shared" si="26"/>
        <v>0.73913043478260865</v>
      </c>
      <c r="T440" s="361">
        <f t="shared" si="27"/>
        <v>1</v>
      </c>
      <c r="U440" s="360"/>
    </row>
    <row r="441" spans="1:21" s="359" customFormat="1" ht="15.75" customHeight="1" x14ac:dyDescent="0.25">
      <c r="A441" s="365" t="s">
        <v>144</v>
      </c>
      <c r="B441" s="365" t="s">
        <v>875</v>
      </c>
      <c r="C441" s="365" t="s">
        <v>666</v>
      </c>
      <c r="D441" s="365" t="s">
        <v>338</v>
      </c>
      <c r="E441" s="365" t="s">
        <v>184</v>
      </c>
      <c r="F441" s="365" t="s">
        <v>531</v>
      </c>
      <c r="G441" s="365" t="s">
        <v>1942</v>
      </c>
      <c r="H441" s="365" t="s">
        <v>530</v>
      </c>
      <c r="I441" s="365" t="s">
        <v>1979</v>
      </c>
      <c r="J441" s="365" t="s">
        <v>425</v>
      </c>
      <c r="K441" s="366">
        <v>1</v>
      </c>
      <c r="L441" s="365"/>
      <c r="M441" s="360">
        <v>2021</v>
      </c>
      <c r="N441" s="362">
        <f>INDEX('[1]Table 5.1 Fleet population'!$L$4:$L$41,MATCH(G441,'[1]Table 5.1 Fleet population'!$H$4:$H$41,0),1)</f>
        <v>42</v>
      </c>
      <c r="O441" s="364">
        <v>1</v>
      </c>
      <c r="P441" s="363">
        <f t="shared" si="24"/>
        <v>42</v>
      </c>
      <c r="Q441" s="362">
        <v>31.043478260869563</v>
      </c>
      <c r="R441" s="350">
        <f t="shared" si="25"/>
        <v>0.73913043478260865</v>
      </c>
      <c r="S441" s="350">
        <f t="shared" si="26"/>
        <v>0.73913043478260865</v>
      </c>
      <c r="T441" s="361">
        <f t="shared" si="27"/>
        <v>1</v>
      </c>
      <c r="U441" s="360" t="s">
        <v>1997</v>
      </c>
    </row>
    <row r="442" spans="1:21" s="359" customFormat="1" ht="15.75" customHeight="1" x14ac:dyDescent="0.25">
      <c r="A442" s="365" t="s">
        <v>144</v>
      </c>
      <c r="B442" s="365" t="s">
        <v>875</v>
      </c>
      <c r="C442" s="365" t="s">
        <v>666</v>
      </c>
      <c r="D442" s="365" t="s">
        <v>338</v>
      </c>
      <c r="E442" s="365" t="s">
        <v>184</v>
      </c>
      <c r="F442" s="365" t="s">
        <v>531</v>
      </c>
      <c r="G442" s="365" t="s">
        <v>1934</v>
      </c>
      <c r="H442" s="365" t="s">
        <v>536</v>
      </c>
      <c r="I442" s="365" t="s">
        <v>1979</v>
      </c>
      <c r="J442" s="365" t="s">
        <v>425</v>
      </c>
      <c r="K442" s="366">
        <v>1</v>
      </c>
      <c r="L442" s="365"/>
      <c r="M442" s="360">
        <v>2021</v>
      </c>
      <c r="N442" s="362">
        <f>INDEX('[1]Table 5.1 Fleet population'!$L$4:$L$41,MATCH(G442,'[1]Table 5.1 Fleet population'!$H$4:$H$41,0),1)</f>
        <v>23</v>
      </c>
      <c r="O442" s="364">
        <v>1</v>
      </c>
      <c r="P442" s="363">
        <f t="shared" si="24"/>
        <v>23</v>
      </c>
      <c r="Q442" s="362">
        <v>17</v>
      </c>
      <c r="R442" s="350">
        <f t="shared" si="25"/>
        <v>0.73913043478260865</v>
      </c>
      <c r="S442" s="350">
        <f t="shared" si="26"/>
        <v>0.73913043478260865</v>
      </c>
      <c r="T442" s="361">
        <f t="shared" si="27"/>
        <v>1</v>
      </c>
      <c r="U442" s="360"/>
    </row>
    <row r="443" spans="1:21" s="359" customFormat="1" ht="15.75" customHeight="1" x14ac:dyDescent="0.25">
      <c r="A443" s="365" t="s">
        <v>144</v>
      </c>
      <c r="B443" s="365" t="s">
        <v>875</v>
      </c>
      <c r="C443" s="365" t="s">
        <v>666</v>
      </c>
      <c r="D443" s="365" t="s">
        <v>338</v>
      </c>
      <c r="E443" s="365" t="s">
        <v>184</v>
      </c>
      <c r="F443" s="365" t="s">
        <v>531</v>
      </c>
      <c r="G443" s="365" t="s">
        <v>1934</v>
      </c>
      <c r="H443" s="365" t="s">
        <v>537</v>
      </c>
      <c r="I443" s="365" t="s">
        <v>1979</v>
      </c>
      <c r="J443" s="365" t="s">
        <v>425</v>
      </c>
      <c r="K443" s="366">
        <v>1</v>
      </c>
      <c r="L443" s="365"/>
      <c r="M443" s="360">
        <v>2021</v>
      </c>
      <c r="N443" s="362">
        <f>INDEX('[1]Table 5.1 Fleet population'!$L$4:$L$41,MATCH(G443,'[1]Table 5.1 Fleet population'!$H$4:$H$41,0),1)</f>
        <v>23</v>
      </c>
      <c r="O443" s="364">
        <v>1</v>
      </c>
      <c r="P443" s="363">
        <f t="shared" si="24"/>
        <v>23</v>
      </c>
      <c r="Q443" s="362">
        <v>17</v>
      </c>
      <c r="R443" s="350">
        <f t="shared" si="25"/>
        <v>0.73913043478260865</v>
      </c>
      <c r="S443" s="350">
        <f t="shared" si="26"/>
        <v>0.73913043478260865</v>
      </c>
      <c r="T443" s="361">
        <f t="shared" si="27"/>
        <v>1</v>
      </c>
      <c r="U443" s="360"/>
    </row>
    <row r="444" spans="1:21" s="359" customFormat="1" ht="15.75" customHeight="1" x14ac:dyDescent="0.25">
      <c r="A444" s="365" t="s">
        <v>144</v>
      </c>
      <c r="B444" s="365" t="s">
        <v>875</v>
      </c>
      <c r="C444" s="365" t="s">
        <v>666</v>
      </c>
      <c r="D444" s="365" t="s">
        <v>338</v>
      </c>
      <c r="E444" s="365" t="s">
        <v>184</v>
      </c>
      <c r="F444" s="365" t="s">
        <v>531</v>
      </c>
      <c r="G444" s="365" t="s">
        <v>1965</v>
      </c>
      <c r="H444" s="365" t="s">
        <v>537</v>
      </c>
      <c r="I444" s="365" t="s">
        <v>1979</v>
      </c>
      <c r="J444" s="365" t="s">
        <v>425</v>
      </c>
      <c r="K444" s="366">
        <v>1</v>
      </c>
      <c r="L444" s="365" t="s">
        <v>1980</v>
      </c>
      <c r="M444" s="360">
        <v>2021</v>
      </c>
      <c r="N444" s="362">
        <f>INDEX('[1]Table 5.1 Fleet population'!$L$4:$L$41,MATCH(G444,'[1]Table 5.1 Fleet population'!$H$4:$H$41,0),1)</f>
        <v>138</v>
      </c>
      <c r="O444" s="364">
        <v>1</v>
      </c>
      <c r="P444" s="363">
        <f t="shared" si="24"/>
        <v>138</v>
      </c>
      <c r="Q444" s="362">
        <v>102</v>
      </c>
      <c r="R444" s="350">
        <f t="shared" si="25"/>
        <v>0.73913043478260865</v>
      </c>
      <c r="S444" s="350">
        <f t="shared" si="26"/>
        <v>0.73913043478260865</v>
      </c>
      <c r="T444" s="361">
        <f t="shared" si="27"/>
        <v>1</v>
      </c>
      <c r="U444" s="360"/>
    </row>
    <row r="445" spans="1:21" s="359" customFormat="1" ht="15.75" customHeight="1" x14ac:dyDescent="0.25">
      <c r="A445" s="365" t="s">
        <v>144</v>
      </c>
      <c r="B445" s="365" t="s">
        <v>875</v>
      </c>
      <c r="C445" s="365" t="s">
        <v>666</v>
      </c>
      <c r="D445" s="365" t="s">
        <v>338</v>
      </c>
      <c r="E445" s="365" t="s">
        <v>184</v>
      </c>
      <c r="F445" s="365" t="s">
        <v>531</v>
      </c>
      <c r="G445" s="365" t="s">
        <v>1934</v>
      </c>
      <c r="H445" s="365" t="s">
        <v>539</v>
      </c>
      <c r="I445" s="365" t="s">
        <v>1979</v>
      </c>
      <c r="J445" s="365" t="s">
        <v>425</v>
      </c>
      <c r="K445" s="366">
        <v>1</v>
      </c>
      <c r="L445" s="365"/>
      <c r="M445" s="360">
        <v>2021</v>
      </c>
      <c r="N445" s="362">
        <f>INDEX('[1]Table 5.1 Fleet population'!$L$4:$L$41,MATCH(G445,'[1]Table 5.1 Fleet population'!$H$4:$H$41,0),1)</f>
        <v>23</v>
      </c>
      <c r="O445" s="364">
        <v>1</v>
      </c>
      <c r="P445" s="363">
        <f t="shared" si="24"/>
        <v>23</v>
      </c>
      <c r="Q445" s="362">
        <v>17</v>
      </c>
      <c r="R445" s="350">
        <f t="shared" si="25"/>
        <v>0.73913043478260865</v>
      </c>
      <c r="S445" s="350">
        <f t="shared" si="26"/>
        <v>0.73913043478260865</v>
      </c>
      <c r="T445" s="361">
        <f t="shared" si="27"/>
        <v>1</v>
      </c>
      <c r="U445" s="360" t="s">
        <v>1996</v>
      </c>
    </row>
    <row r="446" spans="1:21" s="359" customFormat="1" ht="15.75" customHeight="1" x14ac:dyDescent="0.25">
      <c r="A446" s="365" t="s">
        <v>144</v>
      </c>
      <c r="B446" s="365" t="s">
        <v>875</v>
      </c>
      <c r="C446" s="365" t="s">
        <v>666</v>
      </c>
      <c r="D446" s="365" t="s">
        <v>338</v>
      </c>
      <c r="E446" s="365" t="s">
        <v>184</v>
      </c>
      <c r="F446" s="365" t="s">
        <v>531</v>
      </c>
      <c r="G446" s="365" t="s">
        <v>1965</v>
      </c>
      <c r="H446" s="365" t="s">
        <v>539</v>
      </c>
      <c r="I446" s="365" t="s">
        <v>1979</v>
      </c>
      <c r="J446" s="365" t="s">
        <v>425</v>
      </c>
      <c r="K446" s="366">
        <v>1</v>
      </c>
      <c r="L446" s="365" t="s">
        <v>1980</v>
      </c>
      <c r="M446" s="360">
        <v>2021</v>
      </c>
      <c r="N446" s="362">
        <f>INDEX('[1]Table 5.1 Fleet population'!$L$4:$L$41,MATCH(G446,'[1]Table 5.1 Fleet population'!$H$4:$H$41,0),1)</f>
        <v>138</v>
      </c>
      <c r="O446" s="364">
        <v>1</v>
      </c>
      <c r="P446" s="363">
        <f t="shared" si="24"/>
        <v>138</v>
      </c>
      <c r="Q446" s="362">
        <v>102</v>
      </c>
      <c r="R446" s="350">
        <f t="shared" si="25"/>
        <v>0.73913043478260865</v>
      </c>
      <c r="S446" s="350">
        <f t="shared" si="26"/>
        <v>0.73913043478260865</v>
      </c>
      <c r="T446" s="361">
        <f t="shared" si="27"/>
        <v>1</v>
      </c>
      <c r="U446" s="360" t="s">
        <v>1983</v>
      </c>
    </row>
    <row r="447" spans="1:21" s="359" customFormat="1" ht="15.75" customHeight="1" x14ac:dyDescent="0.25">
      <c r="A447" s="365" t="s">
        <v>144</v>
      </c>
      <c r="B447" s="365" t="s">
        <v>875</v>
      </c>
      <c r="C447" s="365" t="s">
        <v>666</v>
      </c>
      <c r="D447" s="365" t="s">
        <v>338</v>
      </c>
      <c r="E447" s="365" t="s">
        <v>184</v>
      </c>
      <c r="F447" s="365" t="s">
        <v>531</v>
      </c>
      <c r="G447" s="365" t="s">
        <v>1934</v>
      </c>
      <c r="H447" s="365" t="s">
        <v>545</v>
      </c>
      <c r="I447" s="365" t="s">
        <v>1979</v>
      </c>
      <c r="J447" s="365" t="s">
        <v>425</v>
      </c>
      <c r="K447" s="366">
        <v>1</v>
      </c>
      <c r="L447" s="365"/>
      <c r="M447" s="360">
        <v>2021</v>
      </c>
      <c r="N447" s="362">
        <f>INDEX('[1]Table 5.1 Fleet population'!$L$4:$L$41,MATCH(G447,'[1]Table 5.1 Fleet population'!$H$4:$H$41,0),1)</f>
        <v>23</v>
      </c>
      <c r="O447" s="364">
        <v>1</v>
      </c>
      <c r="P447" s="363">
        <f t="shared" si="24"/>
        <v>23</v>
      </c>
      <c r="Q447" s="362">
        <v>17</v>
      </c>
      <c r="R447" s="350">
        <f t="shared" si="25"/>
        <v>0.73913043478260865</v>
      </c>
      <c r="S447" s="350">
        <f t="shared" si="26"/>
        <v>0.73913043478260865</v>
      </c>
      <c r="T447" s="361">
        <f t="shared" si="27"/>
        <v>1</v>
      </c>
      <c r="U447" s="360" t="s">
        <v>1995</v>
      </c>
    </row>
    <row r="448" spans="1:21" s="359" customFormat="1" ht="15.75" customHeight="1" x14ac:dyDescent="0.25">
      <c r="A448" s="365" t="s">
        <v>144</v>
      </c>
      <c r="B448" s="365" t="s">
        <v>875</v>
      </c>
      <c r="C448" s="365" t="s">
        <v>666</v>
      </c>
      <c r="D448" s="365" t="s">
        <v>338</v>
      </c>
      <c r="E448" s="365" t="s">
        <v>184</v>
      </c>
      <c r="F448" s="365" t="s">
        <v>531</v>
      </c>
      <c r="G448" s="365" t="s">
        <v>1965</v>
      </c>
      <c r="H448" s="365" t="s">
        <v>545</v>
      </c>
      <c r="I448" s="365" t="s">
        <v>1979</v>
      </c>
      <c r="J448" s="365" t="s">
        <v>425</v>
      </c>
      <c r="K448" s="366">
        <v>1</v>
      </c>
      <c r="L448" s="365" t="s">
        <v>1980</v>
      </c>
      <c r="M448" s="360">
        <v>2021</v>
      </c>
      <c r="N448" s="362">
        <f>INDEX('[1]Table 5.1 Fleet population'!$L$4:$L$41,MATCH(G448,'[1]Table 5.1 Fleet population'!$H$4:$H$41,0),1)</f>
        <v>138</v>
      </c>
      <c r="O448" s="364">
        <v>1</v>
      </c>
      <c r="P448" s="363">
        <f t="shared" si="24"/>
        <v>138</v>
      </c>
      <c r="Q448" s="362">
        <v>102</v>
      </c>
      <c r="R448" s="350">
        <f t="shared" si="25"/>
        <v>0.73913043478260865</v>
      </c>
      <c r="S448" s="350">
        <f t="shared" si="26"/>
        <v>0.73913043478260865</v>
      </c>
      <c r="T448" s="361">
        <f t="shared" si="27"/>
        <v>1</v>
      </c>
      <c r="U448" s="360" t="s">
        <v>1995</v>
      </c>
    </row>
    <row r="449" spans="1:21" s="359" customFormat="1" ht="15.75" customHeight="1" x14ac:dyDescent="0.25">
      <c r="A449" s="365" t="s">
        <v>144</v>
      </c>
      <c r="B449" s="365" t="s">
        <v>875</v>
      </c>
      <c r="C449" s="365" t="s">
        <v>666</v>
      </c>
      <c r="D449" s="365" t="s">
        <v>338</v>
      </c>
      <c r="E449" s="365" t="s">
        <v>184</v>
      </c>
      <c r="F449" s="365" t="s">
        <v>531</v>
      </c>
      <c r="G449" s="365" t="s">
        <v>1934</v>
      </c>
      <c r="H449" s="365" t="s">
        <v>546</v>
      </c>
      <c r="I449" s="365" t="s">
        <v>1979</v>
      </c>
      <c r="J449" s="365" t="s">
        <v>425</v>
      </c>
      <c r="K449" s="366">
        <v>1</v>
      </c>
      <c r="L449" s="365"/>
      <c r="M449" s="360">
        <v>2021</v>
      </c>
      <c r="N449" s="362">
        <f>INDEX('[1]Table 5.1 Fleet population'!$L$4:$L$41,MATCH(G449,'[1]Table 5.1 Fleet population'!$H$4:$H$41,0),1)</f>
        <v>23</v>
      </c>
      <c r="O449" s="364">
        <v>1</v>
      </c>
      <c r="P449" s="363">
        <f t="shared" si="24"/>
        <v>23</v>
      </c>
      <c r="Q449" s="362">
        <v>17</v>
      </c>
      <c r="R449" s="350">
        <f t="shared" si="25"/>
        <v>0.73913043478260865</v>
      </c>
      <c r="S449" s="350">
        <f t="shared" si="26"/>
        <v>0.73913043478260865</v>
      </c>
      <c r="T449" s="361">
        <f t="shared" si="27"/>
        <v>1</v>
      </c>
      <c r="U449" s="360"/>
    </row>
    <row r="450" spans="1:21" s="359" customFormat="1" ht="15.75" customHeight="1" x14ac:dyDescent="0.25">
      <c r="A450" s="365" t="s">
        <v>144</v>
      </c>
      <c r="B450" s="365" t="s">
        <v>875</v>
      </c>
      <c r="C450" s="365" t="s">
        <v>666</v>
      </c>
      <c r="D450" s="365" t="s">
        <v>338</v>
      </c>
      <c r="E450" s="365" t="s">
        <v>184</v>
      </c>
      <c r="F450" s="365" t="s">
        <v>531</v>
      </c>
      <c r="G450" s="365" t="s">
        <v>1965</v>
      </c>
      <c r="H450" s="365" t="s">
        <v>546</v>
      </c>
      <c r="I450" s="365" t="s">
        <v>1979</v>
      </c>
      <c r="J450" s="365" t="s">
        <v>425</v>
      </c>
      <c r="K450" s="366">
        <v>1</v>
      </c>
      <c r="L450" s="365" t="s">
        <v>1980</v>
      </c>
      <c r="M450" s="360">
        <v>2021</v>
      </c>
      <c r="N450" s="362">
        <f>INDEX('[1]Table 5.1 Fleet population'!$L$4:$L$41,MATCH(G450,'[1]Table 5.1 Fleet population'!$H$4:$H$41,0),1)</f>
        <v>138</v>
      </c>
      <c r="O450" s="364">
        <v>1</v>
      </c>
      <c r="P450" s="363">
        <f t="shared" si="24"/>
        <v>138</v>
      </c>
      <c r="Q450" s="362">
        <v>102</v>
      </c>
      <c r="R450" s="350">
        <f t="shared" si="25"/>
        <v>0.73913043478260865</v>
      </c>
      <c r="S450" s="350">
        <f t="shared" si="26"/>
        <v>0.73913043478260865</v>
      </c>
      <c r="T450" s="361">
        <f t="shared" si="27"/>
        <v>1</v>
      </c>
      <c r="U450" s="360"/>
    </row>
    <row r="451" spans="1:21" s="359" customFormat="1" ht="15.75" customHeight="1" x14ac:dyDescent="0.25">
      <c r="A451" s="365" t="s">
        <v>144</v>
      </c>
      <c r="B451" s="365" t="s">
        <v>875</v>
      </c>
      <c r="C451" s="365" t="s">
        <v>666</v>
      </c>
      <c r="D451" s="365" t="s">
        <v>338</v>
      </c>
      <c r="E451" s="365" t="s">
        <v>184</v>
      </c>
      <c r="F451" s="365" t="s">
        <v>531</v>
      </c>
      <c r="G451" s="365" t="s">
        <v>1934</v>
      </c>
      <c r="H451" s="365" t="s">
        <v>1987</v>
      </c>
      <c r="I451" s="365" t="s">
        <v>1979</v>
      </c>
      <c r="J451" s="365" t="s">
        <v>425</v>
      </c>
      <c r="K451" s="366">
        <v>1</v>
      </c>
      <c r="L451" s="365"/>
      <c r="M451" s="360">
        <v>2021</v>
      </c>
      <c r="N451" s="362">
        <f>INDEX('[1]Table 5.1 Fleet population'!$L$4:$L$41,MATCH(G451,'[1]Table 5.1 Fleet population'!$H$4:$H$41,0),1)</f>
        <v>23</v>
      </c>
      <c r="O451" s="364">
        <v>1</v>
      </c>
      <c r="P451" s="363">
        <f t="shared" ref="P451:P514" si="28">ROUNDUP(N451*O451,0)</f>
        <v>23</v>
      </c>
      <c r="Q451" s="362">
        <v>17</v>
      </c>
      <c r="R451" s="350">
        <f t="shared" ref="R451:R514" si="29">Q451/P451</f>
        <v>0.73913043478260865</v>
      </c>
      <c r="S451" s="350">
        <f t="shared" ref="S451:S514" si="30">Q451/N451</f>
        <v>0.73913043478260865</v>
      </c>
      <c r="T451" s="361">
        <f t="shared" ref="T451:T514" si="31">O451/K451</f>
        <v>1</v>
      </c>
      <c r="U451" s="360"/>
    </row>
    <row r="452" spans="1:21" s="359" customFormat="1" ht="15.75" customHeight="1" x14ac:dyDescent="0.25">
      <c r="A452" s="365" t="s">
        <v>144</v>
      </c>
      <c r="B452" s="365" t="s">
        <v>875</v>
      </c>
      <c r="C452" s="365" t="s">
        <v>666</v>
      </c>
      <c r="D452" s="365" t="s">
        <v>338</v>
      </c>
      <c r="E452" s="365" t="s">
        <v>184</v>
      </c>
      <c r="F452" s="365" t="s">
        <v>531</v>
      </c>
      <c r="G452" s="365" t="s">
        <v>1934</v>
      </c>
      <c r="H452" s="365" t="s">
        <v>1989</v>
      </c>
      <c r="I452" s="365" t="s">
        <v>1979</v>
      </c>
      <c r="J452" s="365" t="s">
        <v>425</v>
      </c>
      <c r="K452" s="366">
        <v>1</v>
      </c>
      <c r="L452" s="365"/>
      <c r="M452" s="360">
        <v>2021</v>
      </c>
      <c r="N452" s="362">
        <f>INDEX('[1]Table 5.1 Fleet population'!$L$4:$L$41,MATCH(G452,'[1]Table 5.1 Fleet population'!$H$4:$H$41,0),1)</f>
        <v>23</v>
      </c>
      <c r="O452" s="364">
        <v>1</v>
      </c>
      <c r="P452" s="363">
        <f t="shared" si="28"/>
        <v>23</v>
      </c>
      <c r="Q452" s="362">
        <v>17</v>
      </c>
      <c r="R452" s="350">
        <f t="shared" si="29"/>
        <v>0.73913043478260865</v>
      </c>
      <c r="S452" s="350">
        <f t="shared" si="30"/>
        <v>0.73913043478260865</v>
      </c>
      <c r="T452" s="361">
        <f t="shared" si="31"/>
        <v>1</v>
      </c>
      <c r="U452" s="360"/>
    </row>
    <row r="453" spans="1:21" s="359" customFormat="1" ht="15.75" customHeight="1" x14ac:dyDescent="0.25">
      <c r="A453" s="365" t="s">
        <v>144</v>
      </c>
      <c r="B453" s="365" t="s">
        <v>875</v>
      </c>
      <c r="C453" s="365" t="s">
        <v>666</v>
      </c>
      <c r="D453" s="365" t="s">
        <v>338</v>
      </c>
      <c r="E453" s="365" t="s">
        <v>184</v>
      </c>
      <c r="F453" s="365" t="s">
        <v>531</v>
      </c>
      <c r="G453" s="365" t="s">
        <v>1934</v>
      </c>
      <c r="H453" s="365" t="s">
        <v>550</v>
      </c>
      <c r="I453" s="365" t="s">
        <v>1979</v>
      </c>
      <c r="J453" s="365" t="s">
        <v>425</v>
      </c>
      <c r="K453" s="366">
        <v>1</v>
      </c>
      <c r="L453" s="365"/>
      <c r="M453" s="360">
        <v>2021</v>
      </c>
      <c r="N453" s="362">
        <f>INDEX('[1]Table 5.1 Fleet population'!$L$4:$L$41,MATCH(G453,'[1]Table 5.1 Fleet population'!$H$4:$H$41,0),1)</f>
        <v>23</v>
      </c>
      <c r="O453" s="364">
        <v>1</v>
      </c>
      <c r="P453" s="363">
        <f t="shared" si="28"/>
        <v>23</v>
      </c>
      <c r="Q453" s="362">
        <v>17</v>
      </c>
      <c r="R453" s="350">
        <f t="shared" si="29"/>
        <v>0.73913043478260865</v>
      </c>
      <c r="S453" s="350">
        <f t="shared" si="30"/>
        <v>0.73913043478260865</v>
      </c>
      <c r="T453" s="361">
        <f t="shared" si="31"/>
        <v>1</v>
      </c>
      <c r="U453" s="360"/>
    </row>
    <row r="454" spans="1:21" s="359" customFormat="1" ht="15.75" customHeight="1" x14ac:dyDescent="0.25">
      <c r="A454" s="365" t="s">
        <v>144</v>
      </c>
      <c r="B454" s="365" t="s">
        <v>875</v>
      </c>
      <c r="C454" s="365" t="s">
        <v>666</v>
      </c>
      <c r="D454" s="365" t="s">
        <v>338</v>
      </c>
      <c r="E454" s="365" t="s">
        <v>184</v>
      </c>
      <c r="F454" s="365" t="s">
        <v>531</v>
      </c>
      <c r="G454" s="365" t="s">
        <v>1965</v>
      </c>
      <c r="H454" s="365" t="s">
        <v>550</v>
      </c>
      <c r="I454" s="365" t="s">
        <v>1979</v>
      </c>
      <c r="J454" s="365" t="s">
        <v>425</v>
      </c>
      <c r="K454" s="366">
        <v>1</v>
      </c>
      <c r="L454" s="365" t="s">
        <v>1980</v>
      </c>
      <c r="M454" s="360">
        <v>2021</v>
      </c>
      <c r="N454" s="362">
        <f>INDEX('[1]Table 5.1 Fleet population'!$L$4:$L$41,MATCH(G454,'[1]Table 5.1 Fleet population'!$H$4:$H$41,0),1)</f>
        <v>138</v>
      </c>
      <c r="O454" s="364">
        <v>1</v>
      </c>
      <c r="P454" s="363">
        <f t="shared" si="28"/>
        <v>138</v>
      </c>
      <c r="Q454" s="362">
        <v>102</v>
      </c>
      <c r="R454" s="350">
        <f t="shared" si="29"/>
        <v>0.73913043478260865</v>
      </c>
      <c r="S454" s="350">
        <f t="shared" si="30"/>
        <v>0.73913043478260865</v>
      </c>
      <c r="T454" s="361">
        <f t="shared" si="31"/>
        <v>1</v>
      </c>
      <c r="U454" s="360"/>
    </row>
    <row r="455" spans="1:21" s="359" customFormat="1" ht="15.75" customHeight="1" x14ac:dyDescent="0.25">
      <c r="A455" s="365" t="s">
        <v>144</v>
      </c>
      <c r="B455" s="365" t="s">
        <v>875</v>
      </c>
      <c r="C455" s="365" t="s">
        <v>666</v>
      </c>
      <c r="D455" s="365" t="s">
        <v>338</v>
      </c>
      <c r="E455" s="365" t="s">
        <v>184</v>
      </c>
      <c r="F455" s="365" t="s">
        <v>531</v>
      </c>
      <c r="G455" s="365" t="s">
        <v>1934</v>
      </c>
      <c r="H455" s="365" t="s">
        <v>553</v>
      </c>
      <c r="I455" s="365" t="s">
        <v>1979</v>
      </c>
      <c r="J455" s="365" t="s">
        <v>425</v>
      </c>
      <c r="K455" s="366">
        <v>1</v>
      </c>
      <c r="L455" s="365"/>
      <c r="M455" s="360">
        <v>2021</v>
      </c>
      <c r="N455" s="362">
        <f>INDEX('[1]Table 5.1 Fleet population'!$L$4:$L$41,MATCH(G455,'[1]Table 5.1 Fleet population'!$H$4:$H$41,0),1)</f>
        <v>23</v>
      </c>
      <c r="O455" s="364">
        <v>1</v>
      </c>
      <c r="P455" s="363">
        <f t="shared" si="28"/>
        <v>23</v>
      </c>
      <c r="Q455" s="362">
        <v>17</v>
      </c>
      <c r="R455" s="350">
        <f t="shared" si="29"/>
        <v>0.73913043478260865</v>
      </c>
      <c r="S455" s="350">
        <f t="shared" si="30"/>
        <v>0.73913043478260865</v>
      </c>
      <c r="T455" s="361">
        <f t="shared" si="31"/>
        <v>1</v>
      </c>
      <c r="U455" s="360"/>
    </row>
    <row r="456" spans="1:21" s="359" customFormat="1" ht="15.75" customHeight="1" x14ac:dyDescent="0.25">
      <c r="A456" s="365" t="s">
        <v>144</v>
      </c>
      <c r="B456" s="365" t="s">
        <v>875</v>
      </c>
      <c r="C456" s="365" t="s">
        <v>666</v>
      </c>
      <c r="D456" s="365" t="s">
        <v>338</v>
      </c>
      <c r="E456" s="365" t="s">
        <v>184</v>
      </c>
      <c r="F456" s="365" t="s">
        <v>531</v>
      </c>
      <c r="G456" s="365" t="s">
        <v>1934</v>
      </c>
      <c r="H456" s="365" t="s">
        <v>558</v>
      </c>
      <c r="I456" s="365" t="s">
        <v>1979</v>
      </c>
      <c r="J456" s="365" t="s">
        <v>425</v>
      </c>
      <c r="K456" s="366">
        <v>1</v>
      </c>
      <c r="L456" s="365"/>
      <c r="M456" s="360">
        <v>2021</v>
      </c>
      <c r="N456" s="362">
        <f>INDEX('[1]Table 5.1 Fleet population'!$L$4:$L$41,MATCH(G456,'[1]Table 5.1 Fleet population'!$H$4:$H$41,0),1)</f>
        <v>23</v>
      </c>
      <c r="O456" s="364">
        <v>1</v>
      </c>
      <c r="P456" s="363">
        <f t="shared" si="28"/>
        <v>23</v>
      </c>
      <c r="Q456" s="362">
        <v>17</v>
      </c>
      <c r="R456" s="350">
        <f t="shared" si="29"/>
        <v>0.73913043478260865</v>
      </c>
      <c r="S456" s="350">
        <f t="shared" si="30"/>
        <v>0.73913043478260865</v>
      </c>
      <c r="T456" s="361">
        <f t="shared" si="31"/>
        <v>1</v>
      </c>
      <c r="U456" s="360"/>
    </row>
    <row r="457" spans="1:21" s="359" customFormat="1" ht="15.75" customHeight="1" x14ac:dyDescent="0.25">
      <c r="A457" s="365" t="s">
        <v>144</v>
      </c>
      <c r="B457" s="365" t="s">
        <v>875</v>
      </c>
      <c r="C457" s="365" t="s">
        <v>666</v>
      </c>
      <c r="D457" s="365" t="s">
        <v>338</v>
      </c>
      <c r="E457" s="365" t="s">
        <v>184</v>
      </c>
      <c r="F457" s="365" t="s">
        <v>531</v>
      </c>
      <c r="G457" s="365" t="s">
        <v>1934</v>
      </c>
      <c r="H457" s="365" t="s">
        <v>559</v>
      </c>
      <c r="I457" s="365" t="s">
        <v>1979</v>
      </c>
      <c r="J457" s="365" t="s">
        <v>425</v>
      </c>
      <c r="K457" s="366">
        <v>1</v>
      </c>
      <c r="L457" s="365"/>
      <c r="M457" s="360">
        <v>2021</v>
      </c>
      <c r="N457" s="362">
        <f>INDEX('[1]Table 5.1 Fleet population'!$L$4:$L$41,MATCH(G457,'[1]Table 5.1 Fleet population'!$H$4:$H$41,0),1)</f>
        <v>23</v>
      </c>
      <c r="O457" s="364">
        <v>1</v>
      </c>
      <c r="P457" s="363">
        <f t="shared" si="28"/>
        <v>23</v>
      </c>
      <c r="Q457" s="362">
        <v>17</v>
      </c>
      <c r="R457" s="350">
        <f t="shared" si="29"/>
        <v>0.73913043478260865</v>
      </c>
      <c r="S457" s="350">
        <f t="shared" si="30"/>
        <v>0.73913043478260865</v>
      </c>
      <c r="T457" s="361">
        <f t="shared" si="31"/>
        <v>1</v>
      </c>
      <c r="U457" s="360"/>
    </row>
    <row r="458" spans="1:21" s="359" customFormat="1" ht="15.75" customHeight="1" x14ac:dyDescent="0.25">
      <c r="A458" s="365" t="s">
        <v>144</v>
      </c>
      <c r="B458" s="365" t="s">
        <v>875</v>
      </c>
      <c r="C458" s="365" t="s">
        <v>666</v>
      </c>
      <c r="D458" s="365" t="s">
        <v>338</v>
      </c>
      <c r="E458" s="365" t="s">
        <v>184</v>
      </c>
      <c r="F458" s="365" t="s">
        <v>531</v>
      </c>
      <c r="G458" s="365" t="s">
        <v>1942</v>
      </c>
      <c r="H458" s="365" t="s">
        <v>559</v>
      </c>
      <c r="I458" s="365" t="s">
        <v>1979</v>
      </c>
      <c r="J458" s="365" t="s">
        <v>425</v>
      </c>
      <c r="K458" s="366">
        <v>1</v>
      </c>
      <c r="L458" s="365"/>
      <c r="M458" s="360">
        <v>2021</v>
      </c>
      <c r="N458" s="362">
        <f>INDEX('[1]Table 5.1 Fleet population'!$L$4:$L$41,MATCH(G458,'[1]Table 5.1 Fleet population'!$H$4:$H$41,0),1)</f>
        <v>42</v>
      </c>
      <c r="O458" s="364">
        <v>1</v>
      </c>
      <c r="P458" s="363">
        <f t="shared" si="28"/>
        <v>42</v>
      </c>
      <c r="Q458" s="362">
        <v>31.043478260869563</v>
      </c>
      <c r="R458" s="350">
        <f t="shared" si="29"/>
        <v>0.73913043478260865</v>
      </c>
      <c r="S458" s="350">
        <f t="shared" si="30"/>
        <v>0.73913043478260865</v>
      </c>
      <c r="T458" s="361">
        <f t="shared" si="31"/>
        <v>1</v>
      </c>
      <c r="U458" s="360" t="s">
        <v>1994</v>
      </c>
    </row>
    <row r="459" spans="1:21" s="359" customFormat="1" ht="15.75" customHeight="1" x14ac:dyDescent="0.25">
      <c r="A459" s="365" t="s">
        <v>144</v>
      </c>
      <c r="B459" s="365" t="s">
        <v>875</v>
      </c>
      <c r="C459" s="365" t="s">
        <v>666</v>
      </c>
      <c r="D459" s="365" t="s">
        <v>338</v>
      </c>
      <c r="E459" s="365" t="s">
        <v>184</v>
      </c>
      <c r="F459" s="365" t="s">
        <v>531</v>
      </c>
      <c r="G459" s="365" t="s">
        <v>1934</v>
      </c>
      <c r="H459" s="365" t="s">
        <v>561</v>
      </c>
      <c r="I459" s="365" t="s">
        <v>1979</v>
      </c>
      <c r="J459" s="365" t="s">
        <v>425</v>
      </c>
      <c r="K459" s="366">
        <v>1</v>
      </c>
      <c r="L459" s="365"/>
      <c r="M459" s="360">
        <v>2021</v>
      </c>
      <c r="N459" s="362">
        <f>INDEX('[1]Table 5.1 Fleet population'!$L$4:$L$41,MATCH(G459,'[1]Table 5.1 Fleet population'!$H$4:$H$41,0),1)</f>
        <v>23</v>
      </c>
      <c r="O459" s="364">
        <v>1</v>
      </c>
      <c r="P459" s="363">
        <f t="shared" si="28"/>
        <v>23</v>
      </c>
      <c r="Q459" s="362">
        <v>17</v>
      </c>
      <c r="R459" s="350">
        <f t="shared" si="29"/>
        <v>0.73913043478260865</v>
      </c>
      <c r="S459" s="350">
        <f t="shared" si="30"/>
        <v>0.73913043478260865</v>
      </c>
      <c r="T459" s="361">
        <f t="shared" si="31"/>
        <v>1</v>
      </c>
      <c r="U459" s="360"/>
    </row>
    <row r="460" spans="1:21" s="359" customFormat="1" ht="15.75" customHeight="1" x14ac:dyDescent="0.25">
      <c r="A460" s="365" t="s">
        <v>144</v>
      </c>
      <c r="B460" s="365" t="s">
        <v>875</v>
      </c>
      <c r="C460" s="365" t="s">
        <v>666</v>
      </c>
      <c r="D460" s="365" t="s">
        <v>338</v>
      </c>
      <c r="E460" s="365" t="s">
        <v>184</v>
      </c>
      <c r="F460" s="365" t="s">
        <v>531</v>
      </c>
      <c r="G460" s="365" t="s">
        <v>1952</v>
      </c>
      <c r="H460" s="365" t="s">
        <v>535</v>
      </c>
      <c r="I460" s="365" t="s">
        <v>1979</v>
      </c>
      <c r="J460" s="365" t="s">
        <v>425</v>
      </c>
      <c r="K460" s="366">
        <v>1</v>
      </c>
      <c r="L460" s="365" t="s">
        <v>1980</v>
      </c>
      <c r="M460" s="360">
        <v>2021</v>
      </c>
      <c r="N460" s="362">
        <f>INDEX('[1]Table 5.1 Fleet population'!$L$4:$L$41,MATCH(G460,'[1]Table 5.1 Fleet population'!$H$4:$H$41,0),1)</f>
        <v>12</v>
      </c>
      <c r="O460" s="364">
        <v>1</v>
      </c>
      <c r="P460" s="363">
        <f t="shared" si="28"/>
        <v>12</v>
      </c>
      <c r="Q460" s="362">
        <v>9</v>
      </c>
      <c r="R460" s="350">
        <f t="shared" si="29"/>
        <v>0.75</v>
      </c>
      <c r="S460" s="350">
        <f t="shared" si="30"/>
        <v>0.75</v>
      </c>
      <c r="T460" s="361">
        <f t="shared" si="31"/>
        <v>1</v>
      </c>
      <c r="U460" s="360"/>
    </row>
    <row r="461" spans="1:21" s="359" customFormat="1" ht="15.75" customHeight="1" x14ac:dyDescent="0.25">
      <c r="A461" s="365" t="s">
        <v>144</v>
      </c>
      <c r="B461" s="365" t="s">
        <v>875</v>
      </c>
      <c r="C461" s="365" t="s">
        <v>666</v>
      </c>
      <c r="D461" s="365" t="s">
        <v>338</v>
      </c>
      <c r="E461" s="365" t="s">
        <v>184</v>
      </c>
      <c r="F461" s="365" t="s">
        <v>531</v>
      </c>
      <c r="G461" s="365" t="s">
        <v>1966</v>
      </c>
      <c r="H461" s="365" t="s">
        <v>535</v>
      </c>
      <c r="I461" s="365" t="s">
        <v>1979</v>
      </c>
      <c r="J461" s="365" t="s">
        <v>425</v>
      </c>
      <c r="K461" s="366">
        <v>1</v>
      </c>
      <c r="L461" s="365" t="s">
        <v>1980</v>
      </c>
      <c r="M461" s="360">
        <v>2021</v>
      </c>
      <c r="N461" s="362">
        <f>INDEX('[1]Table 5.1 Fleet population'!$L$4:$L$41,MATCH(G461,'[1]Table 5.1 Fleet population'!$H$4:$H$41,0),1)</f>
        <v>12</v>
      </c>
      <c r="O461" s="364">
        <v>1</v>
      </c>
      <c r="P461" s="363">
        <f t="shared" si="28"/>
        <v>12</v>
      </c>
      <c r="Q461" s="362">
        <v>9</v>
      </c>
      <c r="R461" s="350">
        <f t="shared" si="29"/>
        <v>0.75</v>
      </c>
      <c r="S461" s="350">
        <f t="shared" si="30"/>
        <v>0.75</v>
      </c>
      <c r="T461" s="361">
        <f t="shared" si="31"/>
        <v>1</v>
      </c>
      <c r="U461" s="360"/>
    </row>
    <row r="462" spans="1:21" s="359" customFormat="1" ht="15.75" customHeight="1" x14ac:dyDescent="0.25">
      <c r="A462" s="365" t="s">
        <v>144</v>
      </c>
      <c r="B462" s="365" t="s">
        <v>875</v>
      </c>
      <c r="C462" s="365" t="s">
        <v>666</v>
      </c>
      <c r="D462" s="365" t="s">
        <v>338</v>
      </c>
      <c r="E462" s="365" t="s">
        <v>184</v>
      </c>
      <c r="F462" s="365" t="s">
        <v>531</v>
      </c>
      <c r="G462" s="365" t="s">
        <v>1936</v>
      </c>
      <c r="H462" s="365" t="s">
        <v>537</v>
      </c>
      <c r="I462" s="365" t="s">
        <v>1979</v>
      </c>
      <c r="J462" s="365" t="s">
        <v>425</v>
      </c>
      <c r="K462" s="366">
        <v>1</v>
      </c>
      <c r="L462" s="365"/>
      <c r="M462" s="360">
        <v>2021</v>
      </c>
      <c r="N462" s="362">
        <f>INDEX('[1]Table 5.1 Fleet population'!$L$4:$L$41,MATCH(G462,'[1]Table 5.1 Fleet population'!$H$4:$H$41,0),1)</f>
        <v>8</v>
      </c>
      <c r="O462" s="364">
        <v>1</v>
      </c>
      <c r="P462" s="363">
        <f t="shared" si="28"/>
        <v>8</v>
      </c>
      <c r="Q462" s="362">
        <v>6</v>
      </c>
      <c r="R462" s="350">
        <f t="shared" si="29"/>
        <v>0.75</v>
      </c>
      <c r="S462" s="350">
        <f t="shared" si="30"/>
        <v>0.75</v>
      </c>
      <c r="T462" s="361">
        <f t="shared" si="31"/>
        <v>1</v>
      </c>
      <c r="U462" s="360"/>
    </row>
    <row r="463" spans="1:21" s="359" customFormat="1" ht="15.75" customHeight="1" x14ac:dyDescent="0.25">
      <c r="A463" s="365" t="s">
        <v>144</v>
      </c>
      <c r="B463" s="365" t="s">
        <v>875</v>
      </c>
      <c r="C463" s="365" t="s">
        <v>666</v>
      </c>
      <c r="D463" s="365" t="s">
        <v>338</v>
      </c>
      <c r="E463" s="365" t="s">
        <v>184</v>
      </c>
      <c r="F463" s="365" t="s">
        <v>531</v>
      </c>
      <c r="G463" s="365" t="s">
        <v>1952</v>
      </c>
      <c r="H463" s="365" t="s">
        <v>537</v>
      </c>
      <c r="I463" s="365" t="s">
        <v>1979</v>
      </c>
      <c r="J463" s="365" t="s">
        <v>425</v>
      </c>
      <c r="K463" s="366">
        <v>1</v>
      </c>
      <c r="L463" s="365" t="s">
        <v>1980</v>
      </c>
      <c r="M463" s="360">
        <v>2021</v>
      </c>
      <c r="N463" s="362">
        <f>INDEX('[1]Table 5.1 Fleet population'!$L$4:$L$41,MATCH(G463,'[1]Table 5.1 Fleet population'!$H$4:$H$41,0),1)</f>
        <v>12</v>
      </c>
      <c r="O463" s="364">
        <v>1</v>
      </c>
      <c r="P463" s="363">
        <f t="shared" si="28"/>
        <v>12</v>
      </c>
      <c r="Q463" s="362">
        <v>9</v>
      </c>
      <c r="R463" s="350">
        <f t="shared" si="29"/>
        <v>0.75</v>
      </c>
      <c r="S463" s="350">
        <f t="shared" si="30"/>
        <v>0.75</v>
      </c>
      <c r="T463" s="361">
        <f t="shared" si="31"/>
        <v>1</v>
      </c>
      <c r="U463" s="360"/>
    </row>
    <row r="464" spans="1:21" s="359" customFormat="1" ht="15.75" customHeight="1" x14ac:dyDescent="0.25">
      <c r="A464" s="365" t="s">
        <v>144</v>
      </c>
      <c r="B464" s="365" t="s">
        <v>875</v>
      </c>
      <c r="C464" s="365" t="s">
        <v>666</v>
      </c>
      <c r="D464" s="365" t="s">
        <v>338</v>
      </c>
      <c r="E464" s="365" t="s">
        <v>184</v>
      </c>
      <c r="F464" s="365" t="s">
        <v>531</v>
      </c>
      <c r="G464" s="365" t="s">
        <v>1936</v>
      </c>
      <c r="H464" s="365" t="s">
        <v>539</v>
      </c>
      <c r="I464" s="365" t="s">
        <v>1979</v>
      </c>
      <c r="J464" s="365" t="s">
        <v>425</v>
      </c>
      <c r="K464" s="366">
        <v>1</v>
      </c>
      <c r="L464" s="365"/>
      <c r="M464" s="360">
        <v>2021</v>
      </c>
      <c r="N464" s="362">
        <f>INDEX('[1]Table 5.1 Fleet population'!$L$4:$L$41,MATCH(G464,'[1]Table 5.1 Fleet population'!$H$4:$H$41,0),1)</f>
        <v>8</v>
      </c>
      <c r="O464" s="364">
        <v>1</v>
      </c>
      <c r="P464" s="363">
        <f t="shared" si="28"/>
        <v>8</v>
      </c>
      <c r="Q464" s="362">
        <v>6</v>
      </c>
      <c r="R464" s="350">
        <f t="shared" si="29"/>
        <v>0.75</v>
      </c>
      <c r="S464" s="350">
        <f t="shared" si="30"/>
        <v>0.75</v>
      </c>
      <c r="T464" s="361">
        <f t="shared" si="31"/>
        <v>1</v>
      </c>
      <c r="U464" s="360" t="s">
        <v>1996</v>
      </c>
    </row>
    <row r="465" spans="1:21" s="359" customFormat="1" ht="15.75" customHeight="1" x14ac:dyDescent="0.25">
      <c r="A465" s="365" t="s">
        <v>144</v>
      </c>
      <c r="B465" s="365" t="s">
        <v>875</v>
      </c>
      <c r="C465" s="365" t="s">
        <v>666</v>
      </c>
      <c r="D465" s="365" t="s">
        <v>338</v>
      </c>
      <c r="E465" s="365" t="s">
        <v>184</v>
      </c>
      <c r="F465" s="365" t="s">
        <v>531</v>
      </c>
      <c r="G465" s="365" t="s">
        <v>1952</v>
      </c>
      <c r="H465" s="365" t="s">
        <v>539</v>
      </c>
      <c r="I465" s="365" t="s">
        <v>1979</v>
      </c>
      <c r="J465" s="365" t="s">
        <v>425</v>
      </c>
      <c r="K465" s="366">
        <v>1</v>
      </c>
      <c r="L465" s="365" t="s">
        <v>1980</v>
      </c>
      <c r="M465" s="360">
        <v>2021</v>
      </c>
      <c r="N465" s="362">
        <f>INDEX('[1]Table 5.1 Fleet population'!$L$4:$L$41,MATCH(G465,'[1]Table 5.1 Fleet population'!$H$4:$H$41,0),1)</f>
        <v>12</v>
      </c>
      <c r="O465" s="364">
        <v>1</v>
      </c>
      <c r="P465" s="363">
        <f t="shared" si="28"/>
        <v>12</v>
      </c>
      <c r="Q465" s="362">
        <v>9</v>
      </c>
      <c r="R465" s="350">
        <f t="shared" si="29"/>
        <v>0.75</v>
      </c>
      <c r="S465" s="350">
        <f t="shared" si="30"/>
        <v>0.75</v>
      </c>
      <c r="T465" s="361">
        <f t="shared" si="31"/>
        <v>1</v>
      </c>
      <c r="U465" s="360" t="s">
        <v>1983</v>
      </c>
    </row>
    <row r="466" spans="1:21" s="359" customFormat="1" ht="15.75" customHeight="1" x14ac:dyDescent="0.25">
      <c r="A466" s="365" t="s">
        <v>144</v>
      </c>
      <c r="B466" s="365" t="s">
        <v>875</v>
      </c>
      <c r="C466" s="365" t="s">
        <v>666</v>
      </c>
      <c r="D466" s="365" t="s">
        <v>338</v>
      </c>
      <c r="E466" s="365" t="s">
        <v>184</v>
      </c>
      <c r="F466" s="365" t="s">
        <v>531</v>
      </c>
      <c r="G466" s="365" t="s">
        <v>1936</v>
      </c>
      <c r="H466" s="365" t="s">
        <v>545</v>
      </c>
      <c r="I466" s="365" t="s">
        <v>1979</v>
      </c>
      <c r="J466" s="365" t="s">
        <v>425</v>
      </c>
      <c r="K466" s="366">
        <v>1</v>
      </c>
      <c r="L466" s="365"/>
      <c r="M466" s="360">
        <v>2021</v>
      </c>
      <c r="N466" s="362">
        <f>INDEX('[1]Table 5.1 Fleet population'!$L$4:$L$41,MATCH(G466,'[1]Table 5.1 Fleet population'!$H$4:$H$41,0),1)</f>
        <v>8</v>
      </c>
      <c r="O466" s="364">
        <v>1</v>
      </c>
      <c r="P466" s="363">
        <f t="shared" si="28"/>
        <v>8</v>
      </c>
      <c r="Q466" s="362">
        <v>6</v>
      </c>
      <c r="R466" s="350">
        <f t="shared" si="29"/>
        <v>0.75</v>
      </c>
      <c r="S466" s="350">
        <f t="shared" si="30"/>
        <v>0.75</v>
      </c>
      <c r="T466" s="361">
        <f t="shared" si="31"/>
        <v>1</v>
      </c>
      <c r="U466" s="360" t="s">
        <v>1995</v>
      </c>
    </row>
    <row r="467" spans="1:21" s="359" customFormat="1" ht="15.75" customHeight="1" x14ac:dyDescent="0.25">
      <c r="A467" s="365" t="s">
        <v>144</v>
      </c>
      <c r="B467" s="365" t="s">
        <v>875</v>
      </c>
      <c r="C467" s="365" t="s">
        <v>666</v>
      </c>
      <c r="D467" s="365" t="s">
        <v>338</v>
      </c>
      <c r="E467" s="365" t="s">
        <v>184</v>
      </c>
      <c r="F467" s="365" t="s">
        <v>531</v>
      </c>
      <c r="G467" s="365" t="s">
        <v>1952</v>
      </c>
      <c r="H467" s="365" t="s">
        <v>545</v>
      </c>
      <c r="I467" s="365" t="s">
        <v>1979</v>
      </c>
      <c r="J467" s="365" t="s">
        <v>425</v>
      </c>
      <c r="K467" s="366">
        <v>1</v>
      </c>
      <c r="L467" s="365" t="s">
        <v>1980</v>
      </c>
      <c r="M467" s="360">
        <v>2021</v>
      </c>
      <c r="N467" s="362">
        <f>INDEX('[1]Table 5.1 Fleet population'!$L$4:$L$41,MATCH(G467,'[1]Table 5.1 Fleet population'!$H$4:$H$41,0),1)</f>
        <v>12</v>
      </c>
      <c r="O467" s="364">
        <v>1</v>
      </c>
      <c r="P467" s="363">
        <f t="shared" si="28"/>
        <v>12</v>
      </c>
      <c r="Q467" s="362">
        <v>9</v>
      </c>
      <c r="R467" s="350">
        <f t="shared" si="29"/>
        <v>0.75</v>
      </c>
      <c r="S467" s="350">
        <f t="shared" si="30"/>
        <v>0.75</v>
      </c>
      <c r="T467" s="361">
        <f t="shared" si="31"/>
        <v>1</v>
      </c>
      <c r="U467" s="360" t="s">
        <v>1995</v>
      </c>
    </row>
    <row r="468" spans="1:21" s="359" customFormat="1" ht="15.75" customHeight="1" x14ac:dyDescent="0.25">
      <c r="A468" s="365" t="s">
        <v>144</v>
      </c>
      <c r="B468" s="365" t="s">
        <v>875</v>
      </c>
      <c r="C468" s="365" t="s">
        <v>666</v>
      </c>
      <c r="D468" s="365" t="s">
        <v>338</v>
      </c>
      <c r="E468" s="365" t="s">
        <v>184</v>
      </c>
      <c r="F468" s="365" t="s">
        <v>531</v>
      </c>
      <c r="G468" s="365" t="s">
        <v>1936</v>
      </c>
      <c r="H468" s="365" t="s">
        <v>546</v>
      </c>
      <c r="I468" s="365" t="s">
        <v>1979</v>
      </c>
      <c r="J468" s="365" t="s">
        <v>425</v>
      </c>
      <c r="K468" s="366">
        <v>1</v>
      </c>
      <c r="L468" s="365"/>
      <c r="M468" s="360">
        <v>2021</v>
      </c>
      <c r="N468" s="362">
        <f>INDEX('[1]Table 5.1 Fleet population'!$L$4:$L$41,MATCH(G468,'[1]Table 5.1 Fleet population'!$H$4:$H$41,0),1)</f>
        <v>8</v>
      </c>
      <c r="O468" s="364">
        <v>1</v>
      </c>
      <c r="P468" s="363">
        <f t="shared" si="28"/>
        <v>8</v>
      </c>
      <c r="Q468" s="362">
        <v>6</v>
      </c>
      <c r="R468" s="350">
        <f t="shared" si="29"/>
        <v>0.75</v>
      </c>
      <c r="S468" s="350">
        <f t="shared" si="30"/>
        <v>0.75</v>
      </c>
      <c r="T468" s="361">
        <f t="shared" si="31"/>
        <v>1</v>
      </c>
      <c r="U468" s="360"/>
    </row>
    <row r="469" spans="1:21" s="359" customFormat="1" ht="15.75" customHeight="1" x14ac:dyDescent="0.25">
      <c r="A469" s="365" t="s">
        <v>144</v>
      </c>
      <c r="B469" s="365" t="s">
        <v>875</v>
      </c>
      <c r="C469" s="365" t="s">
        <v>666</v>
      </c>
      <c r="D469" s="365" t="s">
        <v>338</v>
      </c>
      <c r="E469" s="365" t="s">
        <v>184</v>
      </c>
      <c r="F469" s="365" t="s">
        <v>531</v>
      </c>
      <c r="G469" s="365" t="s">
        <v>1952</v>
      </c>
      <c r="H469" s="365" t="s">
        <v>546</v>
      </c>
      <c r="I469" s="365" t="s">
        <v>1979</v>
      </c>
      <c r="J469" s="365" t="s">
        <v>425</v>
      </c>
      <c r="K469" s="366">
        <v>1</v>
      </c>
      <c r="L469" s="365" t="s">
        <v>1980</v>
      </c>
      <c r="M469" s="360">
        <v>2021</v>
      </c>
      <c r="N469" s="362">
        <f>INDEX('[1]Table 5.1 Fleet population'!$L$4:$L$41,MATCH(G469,'[1]Table 5.1 Fleet population'!$H$4:$H$41,0),1)</f>
        <v>12</v>
      </c>
      <c r="O469" s="364">
        <v>1</v>
      </c>
      <c r="P469" s="363">
        <f t="shared" si="28"/>
        <v>12</v>
      </c>
      <c r="Q469" s="362">
        <v>9</v>
      </c>
      <c r="R469" s="350">
        <f t="shared" si="29"/>
        <v>0.75</v>
      </c>
      <c r="S469" s="350">
        <f t="shared" si="30"/>
        <v>0.75</v>
      </c>
      <c r="T469" s="361">
        <f t="shared" si="31"/>
        <v>1</v>
      </c>
      <c r="U469" s="360"/>
    </row>
    <row r="470" spans="1:21" s="359" customFormat="1" ht="15.75" customHeight="1" x14ac:dyDescent="0.25">
      <c r="A470" s="365" t="s">
        <v>144</v>
      </c>
      <c r="B470" s="365" t="s">
        <v>875</v>
      </c>
      <c r="C470" s="365" t="s">
        <v>666</v>
      </c>
      <c r="D470" s="365" t="s">
        <v>338</v>
      </c>
      <c r="E470" s="365" t="s">
        <v>184</v>
      </c>
      <c r="F470" s="365" t="s">
        <v>531</v>
      </c>
      <c r="G470" s="365" t="s">
        <v>1952</v>
      </c>
      <c r="H470" s="365" t="s">
        <v>1988</v>
      </c>
      <c r="I470" s="365" t="s">
        <v>1979</v>
      </c>
      <c r="J470" s="365" t="s">
        <v>425</v>
      </c>
      <c r="K470" s="366">
        <v>1</v>
      </c>
      <c r="L470" s="365" t="s">
        <v>1980</v>
      </c>
      <c r="M470" s="360">
        <v>2021</v>
      </c>
      <c r="N470" s="362">
        <f>INDEX('[1]Table 5.1 Fleet population'!$L$4:$L$41,MATCH(G470,'[1]Table 5.1 Fleet population'!$H$4:$H$41,0),1)</f>
        <v>12</v>
      </c>
      <c r="O470" s="364">
        <v>1</v>
      </c>
      <c r="P470" s="363">
        <f t="shared" si="28"/>
        <v>12</v>
      </c>
      <c r="Q470" s="362">
        <v>9</v>
      </c>
      <c r="R470" s="350">
        <f t="shared" si="29"/>
        <v>0.75</v>
      </c>
      <c r="S470" s="350">
        <f t="shared" si="30"/>
        <v>0.75</v>
      </c>
      <c r="T470" s="361">
        <f t="shared" si="31"/>
        <v>1</v>
      </c>
      <c r="U470" s="360"/>
    </row>
    <row r="471" spans="1:21" s="359" customFormat="1" ht="15.75" customHeight="1" x14ac:dyDescent="0.25">
      <c r="A471" s="365" t="s">
        <v>144</v>
      </c>
      <c r="B471" s="365" t="s">
        <v>875</v>
      </c>
      <c r="C471" s="365" t="s">
        <v>666</v>
      </c>
      <c r="D471" s="365" t="s">
        <v>338</v>
      </c>
      <c r="E471" s="365" t="s">
        <v>184</v>
      </c>
      <c r="F471" s="365" t="s">
        <v>531</v>
      </c>
      <c r="G471" s="365" t="s">
        <v>1966</v>
      </c>
      <c r="H471" s="365" t="s">
        <v>1988</v>
      </c>
      <c r="I471" s="365" t="s">
        <v>1979</v>
      </c>
      <c r="J471" s="365" t="s">
        <v>425</v>
      </c>
      <c r="K471" s="366">
        <v>1</v>
      </c>
      <c r="L471" s="365" t="s">
        <v>1980</v>
      </c>
      <c r="M471" s="360">
        <v>2021</v>
      </c>
      <c r="N471" s="362">
        <f>INDEX('[1]Table 5.1 Fleet population'!$L$4:$L$41,MATCH(G471,'[1]Table 5.1 Fleet population'!$H$4:$H$41,0),1)</f>
        <v>12</v>
      </c>
      <c r="O471" s="364">
        <v>1</v>
      </c>
      <c r="P471" s="363">
        <f t="shared" si="28"/>
        <v>12</v>
      </c>
      <c r="Q471" s="362">
        <v>9</v>
      </c>
      <c r="R471" s="350">
        <f t="shared" si="29"/>
        <v>0.75</v>
      </c>
      <c r="S471" s="350">
        <f t="shared" si="30"/>
        <v>0.75</v>
      </c>
      <c r="T471" s="361">
        <f t="shared" si="31"/>
        <v>1</v>
      </c>
      <c r="U471" s="360"/>
    </row>
    <row r="472" spans="1:21" s="359" customFormat="1" ht="15.75" customHeight="1" x14ac:dyDescent="0.25">
      <c r="A472" s="365" t="s">
        <v>144</v>
      </c>
      <c r="B472" s="365" t="s">
        <v>875</v>
      </c>
      <c r="C472" s="365" t="s">
        <v>666</v>
      </c>
      <c r="D472" s="365" t="s">
        <v>338</v>
      </c>
      <c r="E472" s="365" t="s">
        <v>184</v>
      </c>
      <c r="F472" s="365" t="s">
        <v>531</v>
      </c>
      <c r="G472" s="365" t="s">
        <v>1936</v>
      </c>
      <c r="H472" s="365" t="s">
        <v>550</v>
      </c>
      <c r="I472" s="365" t="s">
        <v>1979</v>
      </c>
      <c r="J472" s="365" t="s">
        <v>425</v>
      </c>
      <c r="K472" s="366">
        <v>1</v>
      </c>
      <c r="L472" s="365"/>
      <c r="M472" s="360">
        <v>2021</v>
      </c>
      <c r="N472" s="362">
        <f>INDEX('[1]Table 5.1 Fleet population'!$L$4:$L$41,MATCH(G472,'[1]Table 5.1 Fleet population'!$H$4:$H$41,0),1)</f>
        <v>8</v>
      </c>
      <c r="O472" s="364">
        <v>1</v>
      </c>
      <c r="P472" s="363">
        <f t="shared" si="28"/>
        <v>8</v>
      </c>
      <c r="Q472" s="362">
        <v>6</v>
      </c>
      <c r="R472" s="350">
        <f t="shared" si="29"/>
        <v>0.75</v>
      </c>
      <c r="S472" s="350">
        <f t="shared" si="30"/>
        <v>0.75</v>
      </c>
      <c r="T472" s="361">
        <f t="shared" si="31"/>
        <v>1</v>
      </c>
      <c r="U472" s="360"/>
    </row>
    <row r="473" spans="1:21" s="359" customFormat="1" ht="15.75" customHeight="1" x14ac:dyDescent="0.25">
      <c r="A473" s="365" t="s">
        <v>144</v>
      </c>
      <c r="B473" s="365" t="s">
        <v>875</v>
      </c>
      <c r="C473" s="365" t="s">
        <v>666</v>
      </c>
      <c r="D473" s="365" t="s">
        <v>338</v>
      </c>
      <c r="E473" s="365" t="s">
        <v>184</v>
      </c>
      <c r="F473" s="365" t="s">
        <v>531</v>
      </c>
      <c r="G473" s="365" t="s">
        <v>1952</v>
      </c>
      <c r="H473" s="365" t="s">
        <v>550</v>
      </c>
      <c r="I473" s="365" t="s">
        <v>1979</v>
      </c>
      <c r="J473" s="365" t="s">
        <v>425</v>
      </c>
      <c r="K473" s="366">
        <v>1</v>
      </c>
      <c r="L473" s="365" t="s">
        <v>1980</v>
      </c>
      <c r="M473" s="360">
        <v>2021</v>
      </c>
      <c r="N473" s="362">
        <f>INDEX('[1]Table 5.1 Fleet population'!$L$4:$L$41,MATCH(G473,'[1]Table 5.1 Fleet population'!$H$4:$H$41,0),1)</f>
        <v>12</v>
      </c>
      <c r="O473" s="364">
        <v>1</v>
      </c>
      <c r="P473" s="363">
        <f t="shared" si="28"/>
        <v>12</v>
      </c>
      <c r="Q473" s="362">
        <v>9</v>
      </c>
      <c r="R473" s="350">
        <f t="shared" si="29"/>
        <v>0.75</v>
      </c>
      <c r="S473" s="350">
        <f t="shared" si="30"/>
        <v>0.75</v>
      </c>
      <c r="T473" s="361">
        <f t="shared" si="31"/>
        <v>1</v>
      </c>
      <c r="U473" s="360"/>
    </row>
    <row r="474" spans="1:21" s="359" customFormat="1" ht="15.75" customHeight="1" x14ac:dyDescent="0.25">
      <c r="A474" s="365" t="s">
        <v>144</v>
      </c>
      <c r="B474" s="365" t="s">
        <v>875</v>
      </c>
      <c r="C474" s="365" t="s">
        <v>666</v>
      </c>
      <c r="D474" s="365" t="s">
        <v>338</v>
      </c>
      <c r="E474" s="365" t="s">
        <v>184</v>
      </c>
      <c r="F474" s="365" t="s">
        <v>531</v>
      </c>
      <c r="G474" s="365" t="s">
        <v>1966</v>
      </c>
      <c r="H474" s="365" t="s">
        <v>551</v>
      </c>
      <c r="I474" s="365" t="s">
        <v>1979</v>
      </c>
      <c r="J474" s="365" t="s">
        <v>425</v>
      </c>
      <c r="K474" s="366">
        <v>1</v>
      </c>
      <c r="L474" s="365" t="s">
        <v>1980</v>
      </c>
      <c r="M474" s="360">
        <v>2021</v>
      </c>
      <c r="N474" s="362">
        <f>INDEX('[1]Table 5.1 Fleet population'!$L$4:$L$41,MATCH(G474,'[1]Table 5.1 Fleet population'!$H$4:$H$41,0),1)</f>
        <v>12</v>
      </c>
      <c r="O474" s="364">
        <v>1</v>
      </c>
      <c r="P474" s="363">
        <f t="shared" si="28"/>
        <v>12</v>
      </c>
      <c r="Q474" s="362">
        <v>9</v>
      </c>
      <c r="R474" s="350">
        <f t="shared" si="29"/>
        <v>0.75</v>
      </c>
      <c r="S474" s="350">
        <f t="shared" si="30"/>
        <v>0.75</v>
      </c>
      <c r="T474" s="361">
        <f t="shared" si="31"/>
        <v>1</v>
      </c>
      <c r="U474" s="360"/>
    </row>
    <row r="475" spans="1:21" s="359" customFormat="1" ht="15.75" customHeight="1" x14ac:dyDescent="0.25">
      <c r="A475" s="365" t="s">
        <v>144</v>
      </c>
      <c r="B475" s="365" t="s">
        <v>875</v>
      </c>
      <c r="C475" s="365" t="s">
        <v>666</v>
      </c>
      <c r="D475" s="365" t="s">
        <v>338</v>
      </c>
      <c r="E475" s="365" t="s">
        <v>184</v>
      </c>
      <c r="F475" s="365" t="s">
        <v>531</v>
      </c>
      <c r="G475" s="365" t="s">
        <v>1963</v>
      </c>
      <c r="H475" s="365" t="s">
        <v>537</v>
      </c>
      <c r="I475" s="365" t="s">
        <v>1979</v>
      </c>
      <c r="J475" s="365" t="s">
        <v>425</v>
      </c>
      <c r="K475" s="366">
        <v>1</v>
      </c>
      <c r="L475" s="365" t="s">
        <v>1980</v>
      </c>
      <c r="M475" s="360">
        <v>2021</v>
      </c>
      <c r="N475" s="362">
        <f>INDEX('[1]Table 5.1 Fleet population'!$L$4:$L$41,MATCH(G475,'[1]Table 5.1 Fleet population'!$H$4:$H$41,0),1)</f>
        <v>185</v>
      </c>
      <c r="O475" s="364">
        <v>1</v>
      </c>
      <c r="P475" s="363">
        <f t="shared" si="28"/>
        <v>185</v>
      </c>
      <c r="Q475" s="362">
        <v>139</v>
      </c>
      <c r="R475" s="350">
        <f t="shared" si="29"/>
        <v>0.75135135135135134</v>
      </c>
      <c r="S475" s="350">
        <f t="shared" si="30"/>
        <v>0.75135135135135134</v>
      </c>
      <c r="T475" s="361">
        <f t="shared" si="31"/>
        <v>1</v>
      </c>
      <c r="U475" s="360"/>
    </row>
    <row r="476" spans="1:21" s="359" customFormat="1" ht="15.75" customHeight="1" x14ac:dyDescent="0.25">
      <c r="A476" s="365" t="s">
        <v>144</v>
      </c>
      <c r="B476" s="365" t="s">
        <v>875</v>
      </c>
      <c r="C476" s="365" t="s">
        <v>666</v>
      </c>
      <c r="D476" s="365" t="s">
        <v>338</v>
      </c>
      <c r="E476" s="365" t="s">
        <v>184</v>
      </c>
      <c r="F476" s="365" t="s">
        <v>531</v>
      </c>
      <c r="G476" s="365" t="s">
        <v>1963</v>
      </c>
      <c r="H476" s="365" t="s">
        <v>539</v>
      </c>
      <c r="I476" s="365" t="s">
        <v>1979</v>
      </c>
      <c r="J476" s="365" t="s">
        <v>425</v>
      </c>
      <c r="K476" s="366">
        <v>1</v>
      </c>
      <c r="L476" s="365" t="s">
        <v>1980</v>
      </c>
      <c r="M476" s="360">
        <v>2021</v>
      </c>
      <c r="N476" s="362">
        <f>INDEX('[1]Table 5.1 Fleet population'!$L$4:$L$41,MATCH(G476,'[1]Table 5.1 Fleet population'!$H$4:$H$41,0),1)</f>
        <v>185</v>
      </c>
      <c r="O476" s="364">
        <v>1</v>
      </c>
      <c r="P476" s="363">
        <f t="shared" si="28"/>
        <v>185</v>
      </c>
      <c r="Q476" s="362">
        <v>139</v>
      </c>
      <c r="R476" s="350">
        <f t="shared" si="29"/>
        <v>0.75135135135135134</v>
      </c>
      <c r="S476" s="350">
        <f t="shared" si="30"/>
        <v>0.75135135135135134</v>
      </c>
      <c r="T476" s="361">
        <f t="shared" si="31"/>
        <v>1</v>
      </c>
      <c r="U476" s="360" t="s">
        <v>1983</v>
      </c>
    </row>
    <row r="477" spans="1:21" s="359" customFormat="1" ht="15.75" customHeight="1" x14ac:dyDescent="0.25">
      <c r="A477" s="365" t="s">
        <v>144</v>
      </c>
      <c r="B477" s="365" t="s">
        <v>875</v>
      </c>
      <c r="C477" s="365" t="s">
        <v>666</v>
      </c>
      <c r="D477" s="365" t="s">
        <v>338</v>
      </c>
      <c r="E477" s="365" t="s">
        <v>184</v>
      </c>
      <c r="F477" s="365" t="s">
        <v>531</v>
      </c>
      <c r="G477" s="365" t="s">
        <v>1963</v>
      </c>
      <c r="H477" s="365" t="s">
        <v>545</v>
      </c>
      <c r="I477" s="365" t="s">
        <v>1979</v>
      </c>
      <c r="J477" s="365" t="s">
        <v>425</v>
      </c>
      <c r="K477" s="366">
        <v>1</v>
      </c>
      <c r="L477" s="365" t="s">
        <v>1980</v>
      </c>
      <c r="M477" s="360">
        <v>2021</v>
      </c>
      <c r="N477" s="362">
        <f>INDEX('[1]Table 5.1 Fleet population'!$L$4:$L$41,MATCH(G477,'[1]Table 5.1 Fleet population'!$H$4:$H$41,0),1)</f>
        <v>185</v>
      </c>
      <c r="O477" s="364">
        <v>1</v>
      </c>
      <c r="P477" s="363">
        <f t="shared" si="28"/>
        <v>185</v>
      </c>
      <c r="Q477" s="362">
        <v>139</v>
      </c>
      <c r="R477" s="350">
        <f t="shared" si="29"/>
        <v>0.75135135135135134</v>
      </c>
      <c r="S477" s="350">
        <f t="shared" si="30"/>
        <v>0.75135135135135134</v>
      </c>
      <c r="T477" s="361">
        <f t="shared" si="31"/>
        <v>1</v>
      </c>
      <c r="U477" s="360" t="s">
        <v>1995</v>
      </c>
    </row>
    <row r="478" spans="1:21" s="359" customFormat="1" ht="15.75" customHeight="1" x14ac:dyDescent="0.25">
      <c r="A478" s="365" t="s">
        <v>144</v>
      </c>
      <c r="B478" s="365" t="s">
        <v>875</v>
      </c>
      <c r="C478" s="365" t="s">
        <v>666</v>
      </c>
      <c r="D478" s="365" t="s">
        <v>338</v>
      </c>
      <c r="E478" s="365" t="s">
        <v>184</v>
      </c>
      <c r="F478" s="365" t="s">
        <v>531</v>
      </c>
      <c r="G478" s="365" t="s">
        <v>1963</v>
      </c>
      <c r="H478" s="365" t="s">
        <v>546</v>
      </c>
      <c r="I478" s="365" t="s">
        <v>1979</v>
      </c>
      <c r="J478" s="365" t="s">
        <v>425</v>
      </c>
      <c r="K478" s="366">
        <v>1</v>
      </c>
      <c r="L478" s="365" t="s">
        <v>1980</v>
      </c>
      <c r="M478" s="360">
        <v>2021</v>
      </c>
      <c r="N478" s="362">
        <f>INDEX('[1]Table 5.1 Fleet population'!$L$4:$L$41,MATCH(G478,'[1]Table 5.1 Fleet population'!$H$4:$H$41,0),1)</f>
        <v>185</v>
      </c>
      <c r="O478" s="364">
        <v>1</v>
      </c>
      <c r="P478" s="363">
        <f t="shared" si="28"/>
        <v>185</v>
      </c>
      <c r="Q478" s="362">
        <v>139</v>
      </c>
      <c r="R478" s="350">
        <f t="shared" si="29"/>
        <v>0.75135135135135134</v>
      </c>
      <c r="S478" s="350">
        <f t="shared" si="30"/>
        <v>0.75135135135135134</v>
      </c>
      <c r="T478" s="361">
        <f t="shared" si="31"/>
        <v>1</v>
      </c>
      <c r="U478" s="360"/>
    </row>
    <row r="479" spans="1:21" s="359" customFormat="1" ht="15.75" customHeight="1" x14ac:dyDescent="0.25">
      <c r="A479" s="365" t="s">
        <v>144</v>
      </c>
      <c r="B479" s="365" t="s">
        <v>875</v>
      </c>
      <c r="C479" s="365" t="s">
        <v>666</v>
      </c>
      <c r="D479" s="365" t="s">
        <v>338</v>
      </c>
      <c r="E479" s="365" t="s">
        <v>184</v>
      </c>
      <c r="F479" s="365" t="s">
        <v>531</v>
      </c>
      <c r="G479" s="365" t="s">
        <v>1963</v>
      </c>
      <c r="H479" s="365" t="s">
        <v>550</v>
      </c>
      <c r="I479" s="365" t="s">
        <v>1979</v>
      </c>
      <c r="J479" s="365" t="s">
        <v>425</v>
      </c>
      <c r="K479" s="366">
        <v>1</v>
      </c>
      <c r="L479" s="365" t="s">
        <v>1980</v>
      </c>
      <c r="M479" s="360">
        <v>2021</v>
      </c>
      <c r="N479" s="362">
        <f>INDEX('[1]Table 5.1 Fleet population'!$L$4:$L$41,MATCH(G479,'[1]Table 5.1 Fleet population'!$H$4:$H$41,0),1)</f>
        <v>185</v>
      </c>
      <c r="O479" s="364">
        <v>1</v>
      </c>
      <c r="P479" s="363">
        <f t="shared" si="28"/>
        <v>185</v>
      </c>
      <c r="Q479" s="362">
        <v>139</v>
      </c>
      <c r="R479" s="350">
        <f t="shared" si="29"/>
        <v>0.75135135135135134</v>
      </c>
      <c r="S479" s="350">
        <f t="shared" si="30"/>
        <v>0.75135135135135134</v>
      </c>
      <c r="T479" s="361">
        <f t="shared" si="31"/>
        <v>1</v>
      </c>
      <c r="U479" s="360"/>
    </row>
    <row r="480" spans="1:21" s="359" customFormat="1" ht="15.75" customHeight="1" x14ac:dyDescent="0.25">
      <c r="A480" s="365" t="s">
        <v>144</v>
      </c>
      <c r="B480" s="365" t="s">
        <v>875</v>
      </c>
      <c r="C480" s="365" t="s">
        <v>666</v>
      </c>
      <c r="D480" s="365" t="s">
        <v>338</v>
      </c>
      <c r="E480" s="365" t="s">
        <v>184</v>
      </c>
      <c r="F480" s="365" t="s">
        <v>531</v>
      </c>
      <c r="G480" s="365" t="s">
        <v>1964</v>
      </c>
      <c r="H480" s="365" t="s">
        <v>555</v>
      </c>
      <c r="I480" s="365" t="s">
        <v>1979</v>
      </c>
      <c r="J480" s="365" t="s">
        <v>425</v>
      </c>
      <c r="K480" s="366">
        <v>1</v>
      </c>
      <c r="L480" s="365" t="s">
        <v>1980</v>
      </c>
      <c r="M480" s="360">
        <v>2021</v>
      </c>
      <c r="N480" s="362">
        <f>INDEX('[1]Table 5.1 Fleet population'!$L$4:$L$41,MATCH(G480,'[1]Table 5.1 Fleet population'!$H$4:$H$41,0),1)</f>
        <v>37</v>
      </c>
      <c r="O480" s="364">
        <v>1</v>
      </c>
      <c r="P480" s="363">
        <f t="shared" si="28"/>
        <v>37</v>
      </c>
      <c r="Q480" s="362">
        <v>28</v>
      </c>
      <c r="R480" s="350">
        <f t="shared" si="29"/>
        <v>0.7567567567567568</v>
      </c>
      <c r="S480" s="350">
        <f t="shared" si="30"/>
        <v>0.7567567567567568</v>
      </c>
      <c r="T480" s="361">
        <f t="shared" si="31"/>
        <v>1</v>
      </c>
      <c r="U480" s="360"/>
    </row>
    <row r="481" spans="1:21" s="359" customFormat="1" ht="15.75" customHeight="1" x14ac:dyDescent="0.25">
      <c r="A481" s="365" t="s">
        <v>144</v>
      </c>
      <c r="B481" s="365" t="s">
        <v>875</v>
      </c>
      <c r="C481" s="365" t="s">
        <v>666</v>
      </c>
      <c r="D481" s="365" t="s">
        <v>338</v>
      </c>
      <c r="E481" s="365" t="s">
        <v>184</v>
      </c>
      <c r="F481" s="365" t="s">
        <v>531</v>
      </c>
      <c r="G481" s="365" t="s">
        <v>1938</v>
      </c>
      <c r="H481" s="365" t="s">
        <v>534</v>
      </c>
      <c r="I481" s="365" t="s">
        <v>1982</v>
      </c>
      <c r="J481" s="365" t="s">
        <v>425</v>
      </c>
      <c r="K481" s="366">
        <v>1</v>
      </c>
      <c r="L481" s="365"/>
      <c r="M481" s="360">
        <v>2021</v>
      </c>
      <c r="N481" s="362">
        <f>INDEX('[1]Table 5.1 Fleet population'!$L$4:$L$41,MATCH(G481,'[1]Table 5.1 Fleet population'!$H$4:$H$41,0),1)</f>
        <v>125</v>
      </c>
      <c r="O481" s="364">
        <v>1</v>
      </c>
      <c r="P481" s="363">
        <f t="shared" si="28"/>
        <v>125</v>
      </c>
      <c r="Q481" s="362">
        <v>95</v>
      </c>
      <c r="R481" s="350">
        <f t="shared" si="29"/>
        <v>0.76</v>
      </c>
      <c r="S481" s="350">
        <f t="shared" si="30"/>
        <v>0.76</v>
      </c>
      <c r="T481" s="361">
        <f t="shared" si="31"/>
        <v>1</v>
      </c>
      <c r="U481" s="360"/>
    </row>
    <row r="482" spans="1:21" s="359" customFormat="1" ht="15.75" customHeight="1" x14ac:dyDescent="0.25">
      <c r="A482" s="365" t="s">
        <v>144</v>
      </c>
      <c r="B482" s="365" t="s">
        <v>875</v>
      </c>
      <c r="C482" s="365" t="s">
        <v>666</v>
      </c>
      <c r="D482" s="365" t="s">
        <v>338</v>
      </c>
      <c r="E482" s="365" t="s">
        <v>184</v>
      </c>
      <c r="F482" s="365" t="s">
        <v>531</v>
      </c>
      <c r="G482" s="365" t="s">
        <v>1924</v>
      </c>
      <c r="H482" s="365" t="s">
        <v>1988</v>
      </c>
      <c r="I482" s="365" t="s">
        <v>1979</v>
      </c>
      <c r="J482" s="365" t="s">
        <v>425</v>
      </c>
      <c r="K482" s="366">
        <v>1</v>
      </c>
      <c r="L482" s="365"/>
      <c r="M482" s="360">
        <v>2021</v>
      </c>
      <c r="N482" s="362">
        <f>INDEX('[1]Table 5.1 Fleet population'!$L$4:$L$41,MATCH(G482,'[1]Table 5.1 Fleet population'!$H$4:$H$41,0),1)</f>
        <v>13</v>
      </c>
      <c r="O482" s="364">
        <v>1</v>
      </c>
      <c r="P482" s="363">
        <f t="shared" si="28"/>
        <v>13</v>
      </c>
      <c r="Q482" s="362">
        <v>10</v>
      </c>
      <c r="R482" s="350">
        <f t="shared" si="29"/>
        <v>0.76923076923076927</v>
      </c>
      <c r="S482" s="350">
        <f t="shared" si="30"/>
        <v>0.76923076923076927</v>
      </c>
      <c r="T482" s="361">
        <f t="shared" si="31"/>
        <v>1</v>
      </c>
      <c r="U482" s="360"/>
    </row>
    <row r="483" spans="1:21" s="359" customFormat="1" ht="15.75" customHeight="1" x14ac:dyDescent="0.25">
      <c r="A483" s="365" t="s">
        <v>144</v>
      </c>
      <c r="B483" s="365" t="s">
        <v>875</v>
      </c>
      <c r="C483" s="365" t="s">
        <v>666</v>
      </c>
      <c r="D483" s="365" t="s">
        <v>338</v>
      </c>
      <c r="E483" s="365" t="s">
        <v>184</v>
      </c>
      <c r="F483" s="365" t="s">
        <v>531</v>
      </c>
      <c r="G483" s="365" t="s">
        <v>1926</v>
      </c>
      <c r="H483" s="365" t="s">
        <v>530</v>
      </c>
      <c r="I483" s="365" t="s">
        <v>1979</v>
      </c>
      <c r="J483" s="365" t="s">
        <v>425</v>
      </c>
      <c r="K483" s="366">
        <v>1</v>
      </c>
      <c r="L483" s="365"/>
      <c r="M483" s="360">
        <v>2021</v>
      </c>
      <c r="N483" s="362">
        <f>INDEX('[1]Table 5.1 Fleet population'!$L$4:$L$41,MATCH(G483,'[1]Table 5.1 Fleet population'!$H$4:$H$41,0),1)</f>
        <v>22</v>
      </c>
      <c r="O483" s="364">
        <v>1</v>
      </c>
      <c r="P483" s="363">
        <f t="shared" si="28"/>
        <v>22</v>
      </c>
      <c r="Q483" s="362">
        <v>17</v>
      </c>
      <c r="R483" s="350">
        <f t="shared" si="29"/>
        <v>0.77272727272727271</v>
      </c>
      <c r="S483" s="350">
        <f t="shared" si="30"/>
        <v>0.77272727272727271</v>
      </c>
      <c r="T483" s="361">
        <f t="shared" si="31"/>
        <v>1</v>
      </c>
      <c r="U483" s="360"/>
    </row>
    <row r="484" spans="1:21" s="359" customFormat="1" ht="15.75" customHeight="1" x14ac:dyDescent="0.25">
      <c r="A484" s="365" t="s">
        <v>144</v>
      </c>
      <c r="B484" s="365" t="s">
        <v>875</v>
      </c>
      <c r="C484" s="365" t="s">
        <v>666</v>
      </c>
      <c r="D484" s="365" t="s">
        <v>338</v>
      </c>
      <c r="E484" s="365" t="s">
        <v>184</v>
      </c>
      <c r="F484" s="365" t="s">
        <v>531</v>
      </c>
      <c r="G484" s="365" t="s">
        <v>1926</v>
      </c>
      <c r="H484" s="365" t="s">
        <v>534</v>
      </c>
      <c r="I484" s="365" t="s">
        <v>1982</v>
      </c>
      <c r="J484" s="365" t="s">
        <v>425</v>
      </c>
      <c r="K484" s="366">
        <v>1</v>
      </c>
      <c r="L484" s="365"/>
      <c r="M484" s="360">
        <v>2021</v>
      </c>
      <c r="N484" s="362">
        <f>INDEX('[1]Table 5.1 Fleet population'!$L$4:$L$41,MATCH(G484,'[1]Table 5.1 Fleet population'!$H$4:$H$41,0),1)</f>
        <v>22</v>
      </c>
      <c r="O484" s="364">
        <v>1</v>
      </c>
      <c r="P484" s="363">
        <f t="shared" si="28"/>
        <v>22</v>
      </c>
      <c r="Q484" s="362">
        <v>17</v>
      </c>
      <c r="R484" s="350">
        <f t="shared" si="29"/>
        <v>0.77272727272727271</v>
      </c>
      <c r="S484" s="350">
        <f t="shared" si="30"/>
        <v>0.77272727272727271</v>
      </c>
      <c r="T484" s="361">
        <f t="shared" si="31"/>
        <v>1</v>
      </c>
      <c r="U484" s="360"/>
    </row>
    <row r="485" spans="1:21" s="359" customFormat="1" ht="15.75" customHeight="1" x14ac:dyDescent="0.25">
      <c r="A485" s="365" t="s">
        <v>144</v>
      </c>
      <c r="B485" s="365" t="s">
        <v>875</v>
      </c>
      <c r="C485" s="365" t="s">
        <v>666</v>
      </c>
      <c r="D485" s="365" t="s">
        <v>338</v>
      </c>
      <c r="E485" s="365" t="s">
        <v>184</v>
      </c>
      <c r="F485" s="365" t="s">
        <v>531</v>
      </c>
      <c r="G485" s="365" t="s">
        <v>1926</v>
      </c>
      <c r="H485" s="365" t="s">
        <v>535</v>
      </c>
      <c r="I485" s="365" t="s">
        <v>1979</v>
      </c>
      <c r="J485" s="365" t="s">
        <v>425</v>
      </c>
      <c r="K485" s="366">
        <v>1</v>
      </c>
      <c r="L485" s="365"/>
      <c r="M485" s="360">
        <v>2021</v>
      </c>
      <c r="N485" s="362">
        <f>INDEX('[1]Table 5.1 Fleet population'!$L$4:$L$41,MATCH(G485,'[1]Table 5.1 Fleet population'!$H$4:$H$41,0),1)</f>
        <v>22</v>
      </c>
      <c r="O485" s="364">
        <v>1</v>
      </c>
      <c r="P485" s="363">
        <f t="shared" si="28"/>
        <v>22</v>
      </c>
      <c r="Q485" s="362">
        <v>17</v>
      </c>
      <c r="R485" s="350">
        <f t="shared" si="29"/>
        <v>0.77272727272727271</v>
      </c>
      <c r="S485" s="350">
        <f t="shared" si="30"/>
        <v>0.77272727272727271</v>
      </c>
      <c r="T485" s="361">
        <f t="shared" si="31"/>
        <v>1</v>
      </c>
      <c r="U485" s="360"/>
    </row>
    <row r="486" spans="1:21" s="359" customFormat="1" ht="15.75" customHeight="1" x14ac:dyDescent="0.25">
      <c r="A486" s="365" t="s">
        <v>144</v>
      </c>
      <c r="B486" s="365" t="s">
        <v>875</v>
      </c>
      <c r="C486" s="365" t="s">
        <v>666</v>
      </c>
      <c r="D486" s="365" t="s">
        <v>338</v>
      </c>
      <c r="E486" s="365" t="s">
        <v>184</v>
      </c>
      <c r="F486" s="365" t="s">
        <v>531</v>
      </c>
      <c r="G486" s="365" t="s">
        <v>1926</v>
      </c>
      <c r="H486" s="365" t="s">
        <v>559</v>
      </c>
      <c r="I486" s="365" t="s">
        <v>1979</v>
      </c>
      <c r="J486" s="365" t="s">
        <v>425</v>
      </c>
      <c r="K486" s="366">
        <v>1</v>
      </c>
      <c r="L486" s="365"/>
      <c r="M486" s="360">
        <v>2021</v>
      </c>
      <c r="N486" s="362">
        <f>INDEX('[1]Table 5.1 Fleet population'!$L$4:$L$41,MATCH(G486,'[1]Table 5.1 Fleet population'!$H$4:$H$41,0),1)</f>
        <v>22</v>
      </c>
      <c r="O486" s="364">
        <v>1</v>
      </c>
      <c r="P486" s="363">
        <f t="shared" si="28"/>
        <v>22</v>
      </c>
      <c r="Q486" s="362">
        <v>17</v>
      </c>
      <c r="R486" s="350">
        <f t="shared" si="29"/>
        <v>0.77272727272727271</v>
      </c>
      <c r="S486" s="350">
        <f t="shared" si="30"/>
        <v>0.77272727272727271</v>
      </c>
      <c r="T486" s="361">
        <f t="shared" si="31"/>
        <v>1</v>
      </c>
      <c r="U486" s="360"/>
    </row>
    <row r="487" spans="1:21" s="359" customFormat="1" ht="15.75" customHeight="1" x14ac:dyDescent="0.25">
      <c r="A487" s="365" t="s">
        <v>144</v>
      </c>
      <c r="B487" s="365" t="s">
        <v>875</v>
      </c>
      <c r="C487" s="365" t="s">
        <v>666</v>
      </c>
      <c r="D487" s="365" t="s">
        <v>338</v>
      </c>
      <c r="E487" s="365" t="s">
        <v>184</v>
      </c>
      <c r="F487" s="365" t="s">
        <v>531</v>
      </c>
      <c r="G487" s="365" t="s">
        <v>1934</v>
      </c>
      <c r="H487" s="365" t="s">
        <v>534</v>
      </c>
      <c r="I487" s="365" t="s">
        <v>1982</v>
      </c>
      <c r="J487" s="365" t="s">
        <v>425</v>
      </c>
      <c r="K487" s="366">
        <v>1</v>
      </c>
      <c r="L487" s="365"/>
      <c r="M487" s="360">
        <v>2021</v>
      </c>
      <c r="N487" s="362">
        <f>INDEX('[1]Table 5.1 Fleet population'!$L$4:$L$41,MATCH(G487,'[1]Table 5.1 Fleet population'!$H$4:$H$41,0),1)</f>
        <v>23</v>
      </c>
      <c r="O487" s="364">
        <v>1</v>
      </c>
      <c r="P487" s="363">
        <f t="shared" si="28"/>
        <v>23</v>
      </c>
      <c r="Q487" s="362">
        <v>18</v>
      </c>
      <c r="R487" s="350">
        <f t="shared" si="29"/>
        <v>0.78260869565217395</v>
      </c>
      <c r="S487" s="350">
        <f t="shared" si="30"/>
        <v>0.78260869565217395</v>
      </c>
      <c r="T487" s="361">
        <f t="shared" si="31"/>
        <v>1</v>
      </c>
      <c r="U487" s="360"/>
    </row>
    <row r="488" spans="1:21" s="359" customFormat="1" ht="15.75" customHeight="1" x14ac:dyDescent="0.25">
      <c r="A488" s="365" t="s">
        <v>144</v>
      </c>
      <c r="B488" s="365" t="s">
        <v>875</v>
      </c>
      <c r="C488" s="365" t="s">
        <v>666</v>
      </c>
      <c r="D488" s="365" t="s">
        <v>338</v>
      </c>
      <c r="E488" s="365" t="s">
        <v>184</v>
      </c>
      <c r="F488" s="365" t="s">
        <v>531</v>
      </c>
      <c r="G488" s="365" t="s">
        <v>1934</v>
      </c>
      <c r="H488" s="365" t="s">
        <v>535</v>
      </c>
      <c r="I488" s="365" t="s">
        <v>1979</v>
      </c>
      <c r="J488" s="365" t="s">
        <v>425</v>
      </c>
      <c r="K488" s="366">
        <v>1</v>
      </c>
      <c r="L488" s="365"/>
      <c r="M488" s="360">
        <v>2021</v>
      </c>
      <c r="N488" s="362">
        <f>INDEX('[1]Table 5.1 Fleet population'!$L$4:$L$41,MATCH(G488,'[1]Table 5.1 Fleet population'!$H$4:$H$41,0),1)</f>
        <v>23</v>
      </c>
      <c r="O488" s="364">
        <v>1</v>
      </c>
      <c r="P488" s="363">
        <f t="shared" si="28"/>
        <v>23</v>
      </c>
      <c r="Q488" s="362">
        <v>18</v>
      </c>
      <c r="R488" s="350">
        <f t="shared" si="29"/>
        <v>0.78260869565217395</v>
      </c>
      <c r="S488" s="350">
        <f t="shared" si="30"/>
        <v>0.78260869565217395</v>
      </c>
      <c r="T488" s="361">
        <f t="shared" si="31"/>
        <v>1</v>
      </c>
      <c r="U488" s="360"/>
    </row>
    <row r="489" spans="1:21" s="359" customFormat="1" ht="15.75" customHeight="1" x14ac:dyDescent="0.25">
      <c r="A489" s="365" t="s">
        <v>144</v>
      </c>
      <c r="B489" s="365" t="s">
        <v>875</v>
      </c>
      <c r="C489" s="365" t="s">
        <v>666</v>
      </c>
      <c r="D489" s="365" t="s">
        <v>338</v>
      </c>
      <c r="E489" s="365" t="s">
        <v>184</v>
      </c>
      <c r="F489" s="365" t="s">
        <v>531</v>
      </c>
      <c r="G489" s="365" t="s">
        <v>1934</v>
      </c>
      <c r="H489" s="365" t="s">
        <v>1988</v>
      </c>
      <c r="I489" s="365" t="s">
        <v>1979</v>
      </c>
      <c r="J489" s="365" t="s">
        <v>425</v>
      </c>
      <c r="K489" s="366">
        <v>1</v>
      </c>
      <c r="L489" s="365"/>
      <c r="M489" s="360">
        <v>2021</v>
      </c>
      <c r="N489" s="362">
        <f>INDEX('[1]Table 5.1 Fleet population'!$L$4:$L$41,MATCH(G489,'[1]Table 5.1 Fleet population'!$H$4:$H$41,0),1)</f>
        <v>23</v>
      </c>
      <c r="O489" s="364">
        <v>1</v>
      </c>
      <c r="P489" s="363">
        <f t="shared" si="28"/>
        <v>23</v>
      </c>
      <c r="Q489" s="362">
        <v>18</v>
      </c>
      <c r="R489" s="350">
        <f t="shared" si="29"/>
        <v>0.78260869565217395</v>
      </c>
      <c r="S489" s="350">
        <f t="shared" si="30"/>
        <v>0.78260869565217395</v>
      </c>
      <c r="T489" s="361">
        <f t="shared" si="31"/>
        <v>1</v>
      </c>
      <c r="U489" s="360"/>
    </row>
    <row r="490" spans="1:21" s="359" customFormat="1" ht="15.75" customHeight="1" x14ac:dyDescent="0.25">
      <c r="A490" s="365" t="s">
        <v>144</v>
      </c>
      <c r="B490" s="365" t="s">
        <v>875</v>
      </c>
      <c r="C490" s="365" t="s">
        <v>666</v>
      </c>
      <c r="D490" s="365" t="s">
        <v>338</v>
      </c>
      <c r="E490" s="365" t="s">
        <v>184</v>
      </c>
      <c r="F490" s="365" t="s">
        <v>531</v>
      </c>
      <c r="G490" s="365" t="s">
        <v>1934</v>
      </c>
      <c r="H490" s="365" t="s">
        <v>551</v>
      </c>
      <c r="I490" s="365" t="s">
        <v>1979</v>
      </c>
      <c r="J490" s="365" t="s">
        <v>425</v>
      </c>
      <c r="K490" s="366">
        <v>1</v>
      </c>
      <c r="L490" s="365"/>
      <c r="M490" s="360">
        <v>2021</v>
      </c>
      <c r="N490" s="362">
        <f>INDEX('[1]Table 5.1 Fleet population'!$L$4:$L$41,MATCH(G490,'[1]Table 5.1 Fleet population'!$H$4:$H$41,0),1)</f>
        <v>23</v>
      </c>
      <c r="O490" s="364">
        <v>1</v>
      </c>
      <c r="P490" s="363">
        <f t="shared" si="28"/>
        <v>23</v>
      </c>
      <c r="Q490" s="362">
        <v>18</v>
      </c>
      <c r="R490" s="350">
        <f t="shared" si="29"/>
        <v>0.78260869565217395</v>
      </c>
      <c r="S490" s="350">
        <f t="shared" si="30"/>
        <v>0.78260869565217395</v>
      </c>
      <c r="T490" s="361">
        <f t="shared" si="31"/>
        <v>1</v>
      </c>
      <c r="U490" s="360"/>
    </row>
    <row r="491" spans="1:21" s="359" customFormat="1" ht="15.75" customHeight="1" x14ac:dyDescent="0.25">
      <c r="A491" s="365" t="s">
        <v>144</v>
      </c>
      <c r="B491" s="365" t="s">
        <v>875</v>
      </c>
      <c r="C491" s="365" t="s">
        <v>666</v>
      </c>
      <c r="D491" s="365" t="s">
        <v>338</v>
      </c>
      <c r="E491" s="365" t="s">
        <v>184</v>
      </c>
      <c r="F491" s="365" t="s">
        <v>531</v>
      </c>
      <c r="G491" s="365" t="s">
        <v>1956</v>
      </c>
      <c r="H491" s="365" t="s">
        <v>530</v>
      </c>
      <c r="I491" s="365" t="s">
        <v>1979</v>
      </c>
      <c r="J491" s="365" t="s">
        <v>425</v>
      </c>
      <c r="K491" s="366">
        <v>1</v>
      </c>
      <c r="L491" s="365" t="s">
        <v>1980</v>
      </c>
      <c r="M491" s="360">
        <v>2021</v>
      </c>
      <c r="N491" s="362">
        <f>INDEX('[1]Table 5.1 Fleet population'!$L$4:$L$41,MATCH(G491,'[1]Table 5.1 Fleet population'!$H$4:$H$41,0),1)</f>
        <v>5</v>
      </c>
      <c r="O491" s="364">
        <v>1</v>
      </c>
      <c r="P491" s="363">
        <f t="shared" si="28"/>
        <v>5</v>
      </c>
      <c r="Q491" s="362">
        <v>4</v>
      </c>
      <c r="R491" s="350">
        <f t="shared" si="29"/>
        <v>0.8</v>
      </c>
      <c r="S491" s="350">
        <f t="shared" si="30"/>
        <v>0.8</v>
      </c>
      <c r="T491" s="361">
        <f t="shared" si="31"/>
        <v>1</v>
      </c>
      <c r="U491" s="360"/>
    </row>
    <row r="492" spans="1:21" s="359" customFormat="1" ht="15.75" customHeight="1" x14ac:dyDescent="0.25">
      <c r="A492" s="365" t="s">
        <v>144</v>
      </c>
      <c r="B492" s="365" t="s">
        <v>875</v>
      </c>
      <c r="C492" s="365" t="s">
        <v>666</v>
      </c>
      <c r="D492" s="365" t="s">
        <v>338</v>
      </c>
      <c r="E492" s="365" t="s">
        <v>184</v>
      </c>
      <c r="F492" s="365" t="s">
        <v>531</v>
      </c>
      <c r="G492" s="365" t="s">
        <v>1956</v>
      </c>
      <c r="H492" s="365" t="s">
        <v>535</v>
      </c>
      <c r="I492" s="365" t="s">
        <v>1979</v>
      </c>
      <c r="J492" s="365" t="s">
        <v>425</v>
      </c>
      <c r="K492" s="366">
        <v>1</v>
      </c>
      <c r="L492" s="365" t="s">
        <v>1980</v>
      </c>
      <c r="M492" s="360">
        <v>2021</v>
      </c>
      <c r="N492" s="362">
        <f>INDEX('[1]Table 5.1 Fleet population'!$L$4:$L$41,MATCH(G492,'[1]Table 5.1 Fleet population'!$H$4:$H$41,0),1)</f>
        <v>5</v>
      </c>
      <c r="O492" s="364">
        <v>1</v>
      </c>
      <c r="P492" s="363">
        <f t="shared" si="28"/>
        <v>5</v>
      </c>
      <c r="Q492" s="362">
        <v>4</v>
      </c>
      <c r="R492" s="350">
        <f t="shared" si="29"/>
        <v>0.8</v>
      </c>
      <c r="S492" s="350">
        <f t="shared" si="30"/>
        <v>0.8</v>
      </c>
      <c r="T492" s="361">
        <f t="shared" si="31"/>
        <v>1</v>
      </c>
      <c r="U492" s="360"/>
    </row>
    <row r="493" spans="1:21" s="359" customFormat="1" ht="15.75" customHeight="1" x14ac:dyDescent="0.25">
      <c r="A493" s="365" t="s">
        <v>144</v>
      </c>
      <c r="B493" s="365" t="s">
        <v>875</v>
      </c>
      <c r="C493" s="365" t="s">
        <v>666</v>
      </c>
      <c r="D493" s="365" t="s">
        <v>338</v>
      </c>
      <c r="E493" s="365" t="s">
        <v>184</v>
      </c>
      <c r="F493" s="365" t="s">
        <v>531</v>
      </c>
      <c r="G493" s="365" t="s">
        <v>1946</v>
      </c>
      <c r="H493" s="365" t="s">
        <v>536</v>
      </c>
      <c r="I493" s="365" t="s">
        <v>1979</v>
      </c>
      <c r="J493" s="365" t="s">
        <v>425</v>
      </c>
      <c r="K493" s="366">
        <v>1</v>
      </c>
      <c r="L493" s="365" t="s">
        <v>1980</v>
      </c>
      <c r="M493" s="360">
        <v>2021</v>
      </c>
      <c r="N493" s="362">
        <f>INDEX('[1]Table 5.1 Fleet population'!$L$4:$L$41,MATCH(G493,'[1]Table 5.1 Fleet population'!$H$4:$H$41,0),1)</f>
        <v>5</v>
      </c>
      <c r="O493" s="364">
        <v>1</v>
      </c>
      <c r="P493" s="363">
        <f t="shared" si="28"/>
        <v>5</v>
      </c>
      <c r="Q493" s="362">
        <v>4</v>
      </c>
      <c r="R493" s="350">
        <f t="shared" si="29"/>
        <v>0.8</v>
      </c>
      <c r="S493" s="350">
        <f t="shared" si="30"/>
        <v>0.8</v>
      </c>
      <c r="T493" s="361">
        <f t="shared" si="31"/>
        <v>1</v>
      </c>
      <c r="U493" s="360"/>
    </row>
    <row r="494" spans="1:21" s="359" customFormat="1" ht="15.75" customHeight="1" x14ac:dyDescent="0.25">
      <c r="A494" s="365" t="s">
        <v>144</v>
      </c>
      <c r="B494" s="365" t="s">
        <v>875</v>
      </c>
      <c r="C494" s="365" t="s">
        <v>666</v>
      </c>
      <c r="D494" s="365" t="s">
        <v>338</v>
      </c>
      <c r="E494" s="365" t="s">
        <v>184</v>
      </c>
      <c r="F494" s="365" t="s">
        <v>531</v>
      </c>
      <c r="G494" s="365" t="s">
        <v>1956</v>
      </c>
      <c r="H494" s="365" t="s">
        <v>536</v>
      </c>
      <c r="I494" s="365" t="s">
        <v>1979</v>
      </c>
      <c r="J494" s="365" t="s">
        <v>425</v>
      </c>
      <c r="K494" s="366">
        <v>1</v>
      </c>
      <c r="L494" s="365" t="s">
        <v>1980</v>
      </c>
      <c r="M494" s="360">
        <v>2021</v>
      </c>
      <c r="N494" s="362">
        <f>INDEX('[1]Table 5.1 Fleet population'!$L$4:$L$41,MATCH(G494,'[1]Table 5.1 Fleet population'!$H$4:$H$41,0),1)</f>
        <v>5</v>
      </c>
      <c r="O494" s="364">
        <v>1</v>
      </c>
      <c r="P494" s="363">
        <f t="shared" si="28"/>
        <v>5</v>
      </c>
      <c r="Q494" s="362">
        <v>4</v>
      </c>
      <c r="R494" s="350">
        <f t="shared" si="29"/>
        <v>0.8</v>
      </c>
      <c r="S494" s="350">
        <f t="shared" si="30"/>
        <v>0.8</v>
      </c>
      <c r="T494" s="361">
        <f t="shared" si="31"/>
        <v>1</v>
      </c>
      <c r="U494" s="360"/>
    </row>
    <row r="495" spans="1:21" s="359" customFormat="1" ht="15.75" customHeight="1" x14ac:dyDescent="0.25">
      <c r="A495" s="365" t="s">
        <v>144</v>
      </c>
      <c r="B495" s="365" t="s">
        <v>875</v>
      </c>
      <c r="C495" s="365" t="s">
        <v>666</v>
      </c>
      <c r="D495" s="365" t="s">
        <v>338</v>
      </c>
      <c r="E495" s="365" t="s">
        <v>184</v>
      </c>
      <c r="F495" s="365" t="s">
        <v>531</v>
      </c>
      <c r="G495" s="365" t="s">
        <v>1946</v>
      </c>
      <c r="H495" s="365" t="s">
        <v>540</v>
      </c>
      <c r="I495" s="365" t="s">
        <v>1979</v>
      </c>
      <c r="J495" s="365" t="s">
        <v>425</v>
      </c>
      <c r="K495" s="366">
        <v>1</v>
      </c>
      <c r="L495" s="365" t="s">
        <v>1980</v>
      </c>
      <c r="M495" s="360">
        <v>2021</v>
      </c>
      <c r="N495" s="362">
        <f>INDEX('[1]Table 5.1 Fleet population'!$L$4:$L$41,MATCH(G495,'[1]Table 5.1 Fleet population'!$H$4:$H$41,0),1)</f>
        <v>5</v>
      </c>
      <c r="O495" s="364">
        <v>1</v>
      </c>
      <c r="P495" s="363">
        <f t="shared" si="28"/>
        <v>5</v>
      </c>
      <c r="Q495" s="362">
        <v>4</v>
      </c>
      <c r="R495" s="350">
        <f t="shared" si="29"/>
        <v>0.8</v>
      </c>
      <c r="S495" s="350">
        <f t="shared" si="30"/>
        <v>0.8</v>
      </c>
      <c r="T495" s="361">
        <f t="shared" si="31"/>
        <v>1</v>
      </c>
      <c r="U495" s="360"/>
    </row>
    <row r="496" spans="1:21" s="359" customFormat="1" ht="15.75" customHeight="1" x14ac:dyDescent="0.25">
      <c r="A496" s="365" t="s">
        <v>144</v>
      </c>
      <c r="B496" s="365" t="s">
        <v>875</v>
      </c>
      <c r="C496" s="365" t="s">
        <v>666</v>
      </c>
      <c r="D496" s="365" t="s">
        <v>338</v>
      </c>
      <c r="E496" s="365" t="s">
        <v>184</v>
      </c>
      <c r="F496" s="365" t="s">
        <v>531</v>
      </c>
      <c r="G496" s="365" t="s">
        <v>1946</v>
      </c>
      <c r="H496" s="365" t="s">
        <v>1988</v>
      </c>
      <c r="I496" s="365" t="s">
        <v>1979</v>
      </c>
      <c r="J496" s="365" t="s">
        <v>425</v>
      </c>
      <c r="K496" s="366">
        <v>1</v>
      </c>
      <c r="L496" s="365" t="s">
        <v>1980</v>
      </c>
      <c r="M496" s="360">
        <v>2021</v>
      </c>
      <c r="N496" s="362">
        <f>INDEX('[1]Table 5.1 Fleet population'!$L$4:$L$41,MATCH(G496,'[1]Table 5.1 Fleet population'!$H$4:$H$41,0),1)</f>
        <v>5</v>
      </c>
      <c r="O496" s="364">
        <v>1</v>
      </c>
      <c r="P496" s="363">
        <f t="shared" si="28"/>
        <v>5</v>
      </c>
      <c r="Q496" s="362">
        <v>4</v>
      </c>
      <c r="R496" s="350">
        <f t="shared" si="29"/>
        <v>0.8</v>
      </c>
      <c r="S496" s="350">
        <f t="shared" si="30"/>
        <v>0.8</v>
      </c>
      <c r="T496" s="361">
        <f t="shared" si="31"/>
        <v>1</v>
      </c>
      <c r="U496" s="360"/>
    </row>
    <row r="497" spans="1:21" s="359" customFormat="1" ht="15.75" customHeight="1" x14ac:dyDescent="0.25">
      <c r="A497" s="365" t="s">
        <v>144</v>
      </c>
      <c r="B497" s="365" t="s">
        <v>875</v>
      </c>
      <c r="C497" s="365" t="s">
        <v>666</v>
      </c>
      <c r="D497" s="365" t="s">
        <v>338</v>
      </c>
      <c r="E497" s="365" t="s">
        <v>184</v>
      </c>
      <c r="F497" s="365" t="s">
        <v>531</v>
      </c>
      <c r="G497" s="365" t="s">
        <v>1946</v>
      </c>
      <c r="H497" s="365" t="s">
        <v>1989</v>
      </c>
      <c r="I497" s="365" t="s">
        <v>1979</v>
      </c>
      <c r="J497" s="365" t="s">
        <v>425</v>
      </c>
      <c r="K497" s="366">
        <v>1</v>
      </c>
      <c r="L497" s="365" t="s">
        <v>1980</v>
      </c>
      <c r="M497" s="360">
        <v>2021</v>
      </c>
      <c r="N497" s="362">
        <f>INDEX('[1]Table 5.1 Fleet population'!$L$4:$L$41,MATCH(G497,'[1]Table 5.1 Fleet population'!$H$4:$H$41,0),1)</f>
        <v>5</v>
      </c>
      <c r="O497" s="364">
        <v>1</v>
      </c>
      <c r="P497" s="363">
        <f t="shared" si="28"/>
        <v>5</v>
      </c>
      <c r="Q497" s="362">
        <v>4</v>
      </c>
      <c r="R497" s="350">
        <f t="shared" si="29"/>
        <v>0.8</v>
      </c>
      <c r="S497" s="350">
        <f t="shared" si="30"/>
        <v>0.8</v>
      </c>
      <c r="T497" s="361">
        <f t="shared" si="31"/>
        <v>1</v>
      </c>
      <c r="U497" s="360"/>
    </row>
    <row r="498" spans="1:21" s="359" customFormat="1" ht="15.75" customHeight="1" x14ac:dyDescent="0.25">
      <c r="A498" s="365" t="s">
        <v>144</v>
      </c>
      <c r="B498" s="365" t="s">
        <v>875</v>
      </c>
      <c r="C498" s="365" t="s">
        <v>666</v>
      </c>
      <c r="D498" s="365" t="s">
        <v>338</v>
      </c>
      <c r="E498" s="365" t="s">
        <v>184</v>
      </c>
      <c r="F498" s="365" t="s">
        <v>531</v>
      </c>
      <c r="G498" s="365" t="s">
        <v>1956</v>
      </c>
      <c r="H498" s="365" t="s">
        <v>1989</v>
      </c>
      <c r="I498" s="365" t="s">
        <v>1979</v>
      </c>
      <c r="J498" s="365" t="s">
        <v>425</v>
      </c>
      <c r="K498" s="366">
        <v>1</v>
      </c>
      <c r="L498" s="365" t="s">
        <v>1980</v>
      </c>
      <c r="M498" s="360">
        <v>2021</v>
      </c>
      <c r="N498" s="362">
        <f>INDEX('[1]Table 5.1 Fleet population'!$L$4:$L$41,MATCH(G498,'[1]Table 5.1 Fleet population'!$H$4:$H$41,0),1)</f>
        <v>5</v>
      </c>
      <c r="O498" s="364">
        <v>1</v>
      </c>
      <c r="P498" s="363">
        <f t="shared" si="28"/>
        <v>5</v>
      </c>
      <c r="Q498" s="362">
        <v>4</v>
      </c>
      <c r="R498" s="350">
        <f t="shared" si="29"/>
        <v>0.8</v>
      </c>
      <c r="S498" s="350">
        <f t="shared" si="30"/>
        <v>0.8</v>
      </c>
      <c r="T498" s="361">
        <f t="shared" si="31"/>
        <v>1</v>
      </c>
      <c r="U498" s="360"/>
    </row>
    <row r="499" spans="1:21" s="359" customFormat="1" ht="15.75" customHeight="1" x14ac:dyDescent="0.25">
      <c r="A499" s="365" t="s">
        <v>144</v>
      </c>
      <c r="B499" s="365" t="s">
        <v>875</v>
      </c>
      <c r="C499" s="365" t="s">
        <v>666</v>
      </c>
      <c r="D499" s="365" t="s">
        <v>338</v>
      </c>
      <c r="E499" s="365" t="s">
        <v>184</v>
      </c>
      <c r="F499" s="365" t="s">
        <v>531</v>
      </c>
      <c r="G499" s="365" t="s">
        <v>1946</v>
      </c>
      <c r="H499" s="365" t="s">
        <v>551</v>
      </c>
      <c r="I499" s="365" t="s">
        <v>1979</v>
      </c>
      <c r="J499" s="365" t="s">
        <v>425</v>
      </c>
      <c r="K499" s="366">
        <v>1</v>
      </c>
      <c r="L499" s="365" t="s">
        <v>1980</v>
      </c>
      <c r="M499" s="360">
        <v>2021</v>
      </c>
      <c r="N499" s="362">
        <f>INDEX('[1]Table 5.1 Fleet population'!$L$4:$L$41,MATCH(G499,'[1]Table 5.1 Fleet population'!$H$4:$H$41,0),1)</f>
        <v>5</v>
      </c>
      <c r="O499" s="364">
        <v>1</v>
      </c>
      <c r="P499" s="363">
        <f t="shared" si="28"/>
        <v>5</v>
      </c>
      <c r="Q499" s="362">
        <v>4</v>
      </c>
      <c r="R499" s="350">
        <f t="shared" si="29"/>
        <v>0.8</v>
      </c>
      <c r="S499" s="350">
        <f t="shared" si="30"/>
        <v>0.8</v>
      </c>
      <c r="T499" s="361">
        <f t="shared" si="31"/>
        <v>1</v>
      </c>
      <c r="U499" s="360"/>
    </row>
    <row r="500" spans="1:21" s="359" customFormat="1" ht="15.75" customHeight="1" x14ac:dyDescent="0.25">
      <c r="A500" s="365" t="s">
        <v>144</v>
      </c>
      <c r="B500" s="365" t="s">
        <v>875</v>
      </c>
      <c r="C500" s="365" t="s">
        <v>666</v>
      </c>
      <c r="D500" s="365" t="s">
        <v>338</v>
      </c>
      <c r="E500" s="365" t="s">
        <v>184</v>
      </c>
      <c r="F500" s="365" t="s">
        <v>531</v>
      </c>
      <c r="G500" s="365" t="s">
        <v>1956</v>
      </c>
      <c r="H500" s="365" t="s">
        <v>551</v>
      </c>
      <c r="I500" s="365" t="s">
        <v>1979</v>
      </c>
      <c r="J500" s="365" t="s">
        <v>425</v>
      </c>
      <c r="K500" s="366">
        <v>1</v>
      </c>
      <c r="L500" s="365" t="s">
        <v>1980</v>
      </c>
      <c r="M500" s="360">
        <v>2021</v>
      </c>
      <c r="N500" s="362">
        <f>INDEX('[1]Table 5.1 Fleet population'!$L$4:$L$41,MATCH(G500,'[1]Table 5.1 Fleet population'!$H$4:$H$41,0),1)</f>
        <v>5</v>
      </c>
      <c r="O500" s="364">
        <v>1</v>
      </c>
      <c r="P500" s="363">
        <f t="shared" si="28"/>
        <v>5</v>
      </c>
      <c r="Q500" s="362">
        <v>4</v>
      </c>
      <c r="R500" s="350">
        <f t="shared" si="29"/>
        <v>0.8</v>
      </c>
      <c r="S500" s="350">
        <f t="shared" si="30"/>
        <v>0.8</v>
      </c>
      <c r="T500" s="361">
        <f t="shared" si="31"/>
        <v>1</v>
      </c>
      <c r="U500" s="360"/>
    </row>
    <row r="501" spans="1:21" s="359" customFormat="1" ht="15.75" customHeight="1" x14ac:dyDescent="0.25">
      <c r="A501" s="365" t="s">
        <v>144</v>
      </c>
      <c r="B501" s="365" t="s">
        <v>875</v>
      </c>
      <c r="C501" s="365" t="s">
        <v>666</v>
      </c>
      <c r="D501" s="365" t="s">
        <v>338</v>
      </c>
      <c r="E501" s="365" t="s">
        <v>184</v>
      </c>
      <c r="F501" s="365" t="s">
        <v>531</v>
      </c>
      <c r="G501" s="365" t="s">
        <v>1946</v>
      </c>
      <c r="H501" s="365" t="s">
        <v>552</v>
      </c>
      <c r="I501" s="365" t="s">
        <v>1979</v>
      </c>
      <c r="J501" s="365" t="s">
        <v>425</v>
      </c>
      <c r="K501" s="366">
        <v>1</v>
      </c>
      <c r="L501" s="365" t="s">
        <v>1980</v>
      </c>
      <c r="M501" s="360">
        <v>2021</v>
      </c>
      <c r="N501" s="362">
        <f>INDEX('[1]Table 5.1 Fleet population'!$L$4:$L$41,MATCH(G501,'[1]Table 5.1 Fleet population'!$H$4:$H$41,0),1)</f>
        <v>5</v>
      </c>
      <c r="O501" s="364">
        <v>1</v>
      </c>
      <c r="P501" s="363">
        <f t="shared" si="28"/>
        <v>5</v>
      </c>
      <c r="Q501" s="362">
        <v>4</v>
      </c>
      <c r="R501" s="350">
        <f t="shared" si="29"/>
        <v>0.8</v>
      </c>
      <c r="S501" s="350">
        <f t="shared" si="30"/>
        <v>0.8</v>
      </c>
      <c r="T501" s="361">
        <f t="shared" si="31"/>
        <v>1</v>
      </c>
      <c r="U501" s="360" t="s">
        <v>1992</v>
      </c>
    </row>
    <row r="502" spans="1:21" s="359" customFormat="1" ht="15.75" customHeight="1" x14ac:dyDescent="0.25">
      <c r="A502" s="365" t="s">
        <v>144</v>
      </c>
      <c r="B502" s="365" t="s">
        <v>875</v>
      </c>
      <c r="C502" s="365" t="s">
        <v>666</v>
      </c>
      <c r="D502" s="365" t="s">
        <v>338</v>
      </c>
      <c r="E502" s="365" t="s">
        <v>184</v>
      </c>
      <c r="F502" s="365" t="s">
        <v>531</v>
      </c>
      <c r="G502" s="365" t="s">
        <v>1956</v>
      </c>
      <c r="H502" s="365" t="s">
        <v>553</v>
      </c>
      <c r="I502" s="365" t="s">
        <v>1979</v>
      </c>
      <c r="J502" s="365" t="s">
        <v>425</v>
      </c>
      <c r="K502" s="366">
        <v>1</v>
      </c>
      <c r="L502" s="365" t="s">
        <v>1980</v>
      </c>
      <c r="M502" s="360">
        <v>2021</v>
      </c>
      <c r="N502" s="362">
        <f>INDEX('[1]Table 5.1 Fleet population'!$L$4:$L$41,MATCH(G502,'[1]Table 5.1 Fleet population'!$H$4:$H$41,0),1)</f>
        <v>5</v>
      </c>
      <c r="O502" s="364">
        <v>1</v>
      </c>
      <c r="P502" s="363">
        <f t="shared" si="28"/>
        <v>5</v>
      </c>
      <c r="Q502" s="362">
        <v>4</v>
      </c>
      <c r="R502" s="350">
        <f t="shared" si="29"/>
        <v>0.8</v>
      </c>
      <c r="S502" s="350">
        <f t="shared" si="30"/>
        <v>0.8</v>
      </c>
      <c r="T502" s="361">
        <f t="shared" si="31"/>
        <v>1</v>
      </c>
      <c r="U502" s="360"/>
    </row>
    <row r="503" spans="1:21" s="359" customFormat="1" ht="15.75" customHeight="1" x14ac:dyDescent="0.25">
      <c r="A503" s="365" t="s">
        <v>144</v>
      </c>
      <c r="B503" s="365" t="s">
        <v>875</v>
      </c>
      <c r="C503" s="365" t="s">
        <v>666</v>
      </c>
      <c r="D503" s="365" t="s">
        <v>338</v>
      </c>
      <c r="E503" s="365" t="s">
        <v>184</v>
      </c>
      <c r="F503" s="365" t="s">
        <v>531</v>
      </c>
      <c r="G503" s="365" t="s">
        <v>1946</v>
      </c>
      <c r="H503" s="365" t="s">
        <v>558</v>
      </c>
      <c r="I503" s="365" t="s">
        <v>1979</v>
      </c>
      <c r="J503" s="365" t="s">
        <v>425</v>
      </c>
      <c r="K503" s="366">
        <v>1</v>
      </c>
      <c r="L503" s="365" t="s">
        <v>1980</v>
      </c>
      <c r="M503" s="360">
        <v>2021</v>
      </c>
      <c r="N503" s="362">
        <f>INDEX('[1]Table 5.1 Fleet population'!$L$4:$L$41,MATCH(G503,'[1]Table 5.1 Fleet population'!$H$4:$H$41,0),1)</f>
        <v>5</v>
      </c>
      <c r="O503" s="364">
        <v>1</v>
      </c>
      <c r="P503" s="363">
        <f t="shared" si="28"/>
        <v>5</v>
      </c>
      <c r="Q503" s="362">
        <v>4</v>
      </c>
      <c r="R503" s="350">
        <f t="shared" si="29"/>
        <v>0.8</v>
      </c>
      <c r="S503" s="350">
        <f t="shared" si="30"/>
        <v>0.8</v>
      </c>
      <c r="T503" s="361">
        <f t="shared" si="31"/>
        <v>1</v>
      </c>
      <c r="U503" s="360"/>
    </row>
    <row r="504" spans="1:21" s="359" customFormat="1" ht="15.75" customHeight="1" x14ac:dyDescent="0.25">
      <c r="A504" s="365" t="s">
        <v>144</v>
      </c>
      <c r="B504" s="365" t="s">
        <v>875</v>
      </c>
      <c r="C504" s="365" t="s">
        <v>666</v>
      </c>
      <c r="D504" s="365" t="s">
        <v>338</v>
      </c>
      <c r="E504" s="365" t="s">
        <v>184</v>
      </c>
      <c r="F504" s="365" t="s">
        <v>531</v>
      </c>
      <c r="G504" s="365" t="s">
        <v>1956</v>
      </c>
      <c r="H504" s="365" t="s">
        <v>558</v>
      </c>
      <c r="I504" s="365" t="s">
        <v>1979</v>
      </c>
      <c r="J504" s="365" t="s">
        <v>425</v>
      </c>
      <c r="K504" s="366">
        <v>1</v>
      </c>
      <c r="L504" s="365" t="s">
        <v>1980</v>
      </c>
      <c r="M504" s="360">
        <v>2021</v>
      </c>
      <c r="N504" s="362">
        <f>INDEX('[1]Table 5.1 Fleet population'!$L$4:$L$41,MATCH(G504,'[1]Table 5.1 Fleet population'!$H$4:$H$41,0),1)</f>
        <v>5</v>
      </c>
      <c r="O504" s="364">
        <v>1</v>
      </c>
      <c r="P504" s="363">
        <f t="shared" si="28"/>
        <v>5</v>
      </c>
      <c r="Q504" s="362">
        <v>4</v>
      </c>
      <c r="R504" s="350">
        <f t="shared" si="29"/>
        <v>0.8</v>
      </c>
      <c r="S504" s="350">
        <f t="shared" si="30"/>
        <v>0.8</v>
      </c>
      <c r="T504" s="361">
        <f t="shared" si="31"/>
        <v>1</v>
      </c>
      <c r="U504" s="360"/>
    </row>
    <row r="505" spans="1:21" s="359" customFormat="1" ht="15.75" customHeight="1" x14ac:dyDescent="0.25">
      <c r="A505" s="365" t="s">
        <v>144</v>
      </c>
      <c r="B505" s="365" t="s">
        <v>875</v>
      </c>
      <c r="C505" s="365" t="s">
        <v>666</v>
      </c>
      <c r="D505" s="365" t="s">
        <v>338</v>
      </c>
      <c r="E505" s="365" t="s">
        <v>184</v>
      </c>
      <c r="F505" s="365" t="s">
        <v>531</v>
      </c>
      <c r="G505" s="365" t="s">
        <v>1956</v>
      </c>
      <c r="H505" s="365" t="s">
        <v>559</v>
      </c>
      <c r="I505" s="365" t="s">
        <v>1979</v>
      </c>
      <c r="J505" s="365" t="s">
        <v>425</v>
      </c>
      <c r="K505" s="366">
        <v>1</v>
      </c>
      <c r="L505" s="365" t="s">
        <v>1980</v>
      </c>
      <c r="M505" s="360">
        <v>2021</v>
      </c>
      <c r="N505" s="362">
        <f>INDEX('[1]Table 5.1 Fleet population'!$L$4:$L$41,MATCH(G505,'[1]Table 5.1 Fleet population'!$H$4:$H$41,0),1)</f>
        <v>5</v>
      </c>
      <c r="O505" s="364">
        <v>1</v>
      </c>
      <c r="P505" s="363">
        <f t="shared" si="28"/>
        <v>5</v>
      </c>
      <c r="Q505" s="362">
        <v>4</v>
      </c>
      <c r="R505" s="350">
        <f t="shared" si="29"/>
        <v>0.8</v>
      </c>
      <c r="S505" s="350">
        <f t="shared" si="30"/>
        <v>0.8</v>
      </c>
      <c r="T505" s="361">
        <f t="shared" si="31"/>
        <v>1</v>
      </c>
      <c r="U505" s="360"/>
    </row>
    <row r="506" spans="1:21" s="359" customFormat="1" ht="15.75" customHeight="1" x14ac:dyDescent="0.25">
      <c r="A506" s="365" t="s">
        <v>144</v>
      </c>
      <c r="B506" s="365" t="s">
        <v>875</v>
      </c>
      <c r="C506" s="365" t="s">
        <v>666</v>
      </c>
      <c r="D506" s="365" t="s">
        <v>338</v>
      </c>
      <c r="E506" s="365" t="s">
        <v>184</v>
      </c>
      <c r="F506" s="365" t="s">
        <v>531</v>
      </c>
      <c r="G506" s="365" t="s">
        <v>1946</v>
      </c>
      <c r="H506" s="365" t="s">
        <v>561</v>
      </c>
      <c r="I506" s="365" t="s">
        <v>1979</v>
      </c>
      <c r="J506" s="365" t="s">
        <v>425</v>
      </c>
      <c r="K506" s="366">
        <v>1</v>
      </c>
      <c r="L506" s="365" t="s">
        <v>1980</v>
      </c>
      <c r="M506" s="360">
        <v>2021</v>
      </c>
      <c r="N506" s="362">
        <f>INDEX('[1]Table 5.1 Fleet population'!$L$4:$L$41,MATCH(G506,'[1]Table 5.1 Fleet population'!$H$4:$H$41,0),1)</f>
        <v>5</v>
      </c>
      <c r="O506" s="364">
        <v>1</v>
      </c>
      <c r="P506" s="363">
        <f t="shared" si="28"/>
        <v>5</v>
      </c>
      <c r="Q506" s="362">
        <v>4</v>
      </c>
      <c r="R506" s="350">
        <f t="shared" si="29"/>
        <v>0.8</v>
      </c>
      <c r="S506" s="350">
        <f t="shared" si="30"/>
        <v>0.8</v>
      </c>
      <c r="T506" s="361">
        <f t="shared" si="31"/>
        <v>1</v>
      </c>
      <c r="U506" s="360"/>
    </row>
    <row r="507" spans="1:21" s="359" customFormat="1" ht="15.75" customHeight="1" x14ac:dyDescent="0.25">
      <c r="A507" s="365" t="s">
        <v>144</v>
      </c>
      <c r="B507" s="365" t="s">
        <v>875</v>
      </c>
      <c r="C507" s="365" t="s">
        <v>666</v>
      </c>
      <c r="D507" s="365" t="s">
        <v>338</v>
      </c>
      <c r="E507" s="365" t="s">
        <v>184</v>
      </c>
      <c r="F507" s="365" t="s">
        <v>531</v>
      </c>
      <c r="G507" s="365" t="s">
        <v>1956</v>
      </c>
      <c r="H507" s="365" t="s">
        <v>561</v>
      </c>
      <c r="I507" s="365" t="s">
        <v>1979</v>
      </c>
      <c r="J507" s="365" t="s">
        <v>425</v>
      </c>
      <c r="K507" s="366">
        <v>1</v>
      </c>
      <c r="L507" s="365" t="s">
        <v>1980</v>
      </c>
      <c r="M507" s="360">
        <v>2021</v>
      </c>
      <c r="N507" s="362">
        <f>INDEX('[1]Table 5.1 Fleet population'!$L$4:$L$41,MATCH(G507,'[1]Table 5.1 Fleet population'!$H$4:$H$41,0),1)</f>
        <v>5</v>
      </c>
      <c r="O507" s="364">
        <v>1</v>
      </c>
      <c r="P507" s="363">
        <f t="shared" si="28"/>
        <v>5</v>
      </c>
      <c r="Q507" s="362">
        <v>4</v>
      </c>
      <c r="R507" s="350">
        <f t="shared" si="29"/>
        <v>0.8</v>
      </c>
      <c r="S507" s="350">
        <f t="shared" si="30"/>
        <v>0.8</v>
      </c>
      <c r="T507" s="361">
        <f t="shared" si="31"/>
        <v>1</v>
      </c>
      <c r="U507" s="360"/>
    </row>
    <row r="508" spans="1:21" s="359" customFormat="1" ht="15.75" customHeight="1" x14ac:dyDescent="0.25">
      <c r="A508" s="365" t="s">
        <v>144</v>
      </c>
      <c r="B508" s="365" t="s">
        <v>875</v>
      </c>
      <c r="C508" s="365" t="s">
        <v>666</v>
      </c>
      <c r="D508" s="365" t="s">
        <v>338</v>
      </c>
      <c r="E508" s="365" t="s">
        <v>184</v>
      </c>
      <c r="F508" s="365" t="s">
        <v>531</v>
      </c>
      <c r="G508" s="365" t="s">
        <v>1964</v>
      </c>
      <c r="H508" s="365" t="s">
        <v>537</v>
      </c>
      <c r="I508" s="365" t="s">
        <v>1979</v>
      </c>
      <c r="J508" s="365" t="s">
        <v>425</v>
      </c>
      <c r="K508" s="366">
        <v>1</v>
      </c>
      <c r="L508" s="365" t="s">
        <v>1980</v>
      </c>
      <c r="M508" s="360">
        <v>2021</v>
      </c>
      <c r="N508" s="362">
        <f>INDEX('[1]Table 5.1 Fleet population'!$L$4:$L$41,MATCH(G508,'[1]Table 5.1 Fleet population'!$H$4:$H$41,0),1)</f>
        <v>37</v>
      </c>
      <c r="O508" s="364">
        <v>1</v>
      </c>
      <c r="P508" s="363">
        <f t="shared" si="28"/>
        <v>37</v>
      </c>
      <c r="Q508" s="362">
        <v>30</v>
      </c>
      <c r="R508" s="350">
        <f t="shared" si="29"/>
        <v>0.81081081081081086</v>
      </c>
      <c r="S508" s="350">
        <f t="shared" si="30"/>
        <v>0.81081081081081086</v>
      </c>
      <c r="T508" s="361">
        <f t="shared" si="31"/>
        <v>1</v>
      </c>
      <c r="U508" s="360"/>
    </row>
    <row r="509" spans="1:21" s="359" customFormat="1" ht="15.75" customHeight="1" x14ac:dyDescent="0.25">
      <c r="A509" s="365" t="s">
        <v>144</v>
      </c>
      <c r="B509" s="365" t="s">
        <v>875</v>
      </c>
      <c r="C509" s="365" t="s">
        <v>666</v>
      </c>
      <c r="D509" s="365" t="s">
        <v>338</v>
      </c>
      <c r="E509" s="365" t="s">
        <v>184</v>
      </c>
      <c r="F509" s="365" t="s">
        <v>531</v>
      </c>
      <c r="G509" s="365" t="s">
        <v>1964</v>
      </c>
      <c r="H509" s="365" t="s">
        <v>539</v>
      </c>
      <c r="I509" s="365" t="s">
        <v>1979</v>
      </c>
      <c r="J509" s="365" t="s">
        <v>425</v>
      </c>
      <c r="K509" s="366">
        <v>1</v>
      </c>
      <c r="L509" s="365" t="s">
        <v>1980</v>
      </c>
      <c r="M509" s="360">
        <v>2021</v>
      </c>
      <c r="N509" s="362">
        <f>INDEX('[1]Table 5.1 Fleet population'!$L$4:$L$41,MATCH(G509,'[1]Table 5.1 Fleet population'!$H$4:$H$41,0),1)</f>
        <v>37</v>
      </c>
      <c r="O509" s="364">
        <v>1</v>
      </c>
      <c r="P509" s="363">
        <f t="shared" si="28"/>
        <v>37</v>
      </c>
      <c r="Q509" s="362">
        <v>30</v>
      </c>
      <c r="R509" s="350">
        <f t="shared" si="29"/>
        <v>0.81081081081081086</v>
      </c>
      <c r="S509" s="350">
        <f t="shared" si="30"/>
        <v>0.81081081081081086</v>
      </c>
      <c r="T509" s="361">
        <f t="shared" si="31"/>
        <v>1</v>
      </c>
      <c r="U509" s="360" t="s">
        <v>1983</v>
      </c>
    </row>
    <row r="510" spans="1:21" s="359" customFormat="1" ht="15.75" customHeight="1" x14ac:dyDescent="0.25">
      <c r="A510" s="365" t="s">
        <v>144</v>
      </c>
      <c r="B510" s="365" t="s">
        <v>875</v>
      </c>
      <c r="C510" s="365" t="s">
        <v>666</v>
      </c>
      <c r="D510" s="365" t="s">
        <v>338</v>
      </c>
      <c r="E510" s="365" t="s">
        <v>184</v>
      </c>
      <c r="F510" s="365" t="s">
        <v>531</v>
      </c>
      <c r="G510" s="365" t="s">
        <v>1964</v>
      </c>
      <c r="H510" s="365" t="s">
        <v>545</v>
      </c>
      <c r="I510" s="365" t="s">
        <v>1979</v>
      </c>
      <c r="J510" s="365" t="s">
        <v>425</v>
      </c>
      <c r="K510" s="366">
        <v>1</v>
      </c>
      <c r="L510" s="365" t="s">
        <v>1980</v>
      </c>
      <c r="M510" s="360">
        <v>2021</v>
      </c>
      <c r="N510" s="362">
        <f>INDEX('[1]Table 5.1 Fleet population'!$L$4:$L$41,MATCH(G510,'[1]Table 5.1 Fleet population'!$H$4:$H$41,0),1)</f>
        <v>37</v>
      </c>
      <c r="O510" s="364">
        <v>1</v>
      </c>
      <c r="P510" s="363">
        <f t="shared" si="28"/>
        <v>37</v>
      </c>
      <c r="Q510" s="362">
        <v>30</v>
      </c>
      <c r="R510" s="350">
        <f t="shared" si="29"/>
        <v>0.81081081081081086</v>
      </c>
      <c r="S510" s="350">
        <f t="shared" si="30"/>
        <v>0.81081081081081086</v>
      </c>
      <c r="T510" s="361">
        <f t="shared" si="31"/>
        <v>1</v>
      </c>
      <c r="U510" s="360" t="s">
        <v>1995</v>
      </c>
    </row>
    <row r="511" spans="1:21" s="359" customFormat="1" ht="15.75" customHeight="1" x14ac:dyDescent="0.25">
      <c r="A511" s="365" t="s">
        <v>144</v>
      </c>
      <c r="B511" s="365" t="s">
        <v>875</v>
      </c>
      <c r="C511" s="365" t="s">
        <v>666</v>
      </c>
      <c r="D511" s="365" t="s">
        <v>338</v>
      </c>
      <c r="E511" s="365" t="s">
        <v>184</v>
      </c>
      <c r="F511" s="365" t="s">
        <v>531</v>
      </c>
      <c r="G511" s="365" t="s">
        <v>1964</v>
      </c>
      <c r="H511" s="365" t="s">
        <v>546</v>
      </c>
      <c r="I511" s="365" t="s">
        <v>1979</v>
      </c>
      <c r="J511" s="365" t="s">
        <v>425</v>
      </c>
      <c r="K511" s="366">
        <v>1</v>
      </c>
      <c r="L511" s="365" t="s">
        <v>1980</v>
      </c>
      <c r="M511" s="360">
        <v>2021</v>
      </c>
      <c r="N511" s="362">
        <f>INDEX('[1]Table 5.1 Fleet population'!$L$4:$L$41,MATCH(G511,'[1]Table 5.1 Fleet population'!$H$4:$H$41,0),1)</f>
        <v>37</v>
      </c>
      <c r="O511" s="364">
        <v>1</v>
      </c>
      <c r="P511" s="363">
        <f t="shared" si="28"/>
        <v>37</v>
      </c>
      <c r="Q511" s="362">
        <v>30</v>
      </c>
      <c r="R511" s="350">
        <f t="shared" si="29"/>
        <v>0.81081081081081086</v>
      </c>
      <c r="S511" s="350">
        <f t="shared" si="30"/>
        <v>0.81081081081081086</v>
      </c>
      <c r="T511" s="361">
        <f t="shared" si="31"/>
        <v>1</v>
      </c>
      <c r="U511" s="360"/>
    </row>
    <row r="512" spans="1:21" s="359" customFormat="1" ht="15.75" customHeight="1" x14ac:dyDescent="0.25">
      <c r="A512" s="365" t="s">
        <v>144</v>
      </c>
      <c r="B512" s="365" t="s">
        <v>875</v>
      </c>
      <c r="C512" s="365" t="s">
        <v>666</v>
      </c>
      <c r="D512" s="365" t="s">
        <v>338</v>
      </c>
      <c r="E512" s="365" t="s">
        <v>184</v>
      </c>
      <c r="F512" s="365" t="s">
        <v>531</v>
      </c>
      <c r="G512" s="365" t="s">
        <v>1964</v>
      </c>
      <c r="H512" s="365" t="s">
        <v>550</v>
      </c>
      <c r="I512" s="365" t="s">
        <v>1979</v>
      </c>
      <c r="J512" s="365" t="s">
        <v>425</v>
      </c>
      <c r="K512" s="366">
        <v>1</v>
      </c>
      <c r="L512" s="365" t="s">
        <v>1980</v>
      </c>
      <c r="M512" s="360">
        <v>2021</v>
      </c>
      <c r="N512" s="362">
        <f>INDEX('[1]Table 5.1 Fleet population'!$L$4:$L$41,MATCH(G512,'[1]Table 5.1 Fleet population'!$H$4:$H$41,0),1)</f>
        <v>37</v>
      </c>
      <c r="O512" s="364">
        <v>1</v>
      </c>
      <c r="P512" s="363">
        <f t="shared" si="28"/>
        <v>37</v>
      </c>
      <c r="Q512" s="362">
        <v>30</v>
      </c>
      <c r="R512" s="350">
        <f t="shared" si="29"/>
        <v>0.81081081081081086</v>
      </c>
      <c r="S512" s="350">
        <f t="shared" si="30"/>
        <v>0.81081081081081086</v>
      </c>
      <c r="T512" s="361">
        <f t="shared" si="31"/>
        <v>1</v>
      </c>
      <c r="U512" s="360"/>
    </row>
    <row r="513" spans="1:21" s="359" customFormat="1" ht="15.75" customHeight="1" x14ac:dyDescent="0.25">
      <c r="A513" s="365" t="s">
        <v>144</v>
      </c>
      <c r="B513" s="365" t="s">
        <v>875</v>
      </c>
      <c r="C513" s="365" t="s">
        <v>666</v>
      </c>
      <c r="D513" s="365" t="s">
        <v>338</v>
      </c>
      <c r="E513" s="365" t="s">
        <v>184</v>
      </c>
      <c r="F513" s="365" t="s">
        <v>531</v>
      </c>
      <c r="G513" s="365" t="s">
        <v>1924</v>
      </c>
      <c r="H513" s="365" t="s">
        <v>530</v>
      </c>
      <c r="I513" s="365" t="s">
        <v>1979</v>
      </c>
      <c r="J513" s="365" t="s">
        <v>425</v>
      </c>
      <c r="K513" s="366">
        <v>1</v>
      </c>
      <c r="L513" s="365"/>
      <c r="M513" s="360">
        <v>2021</v>
      </c>
      <c r="N513" s="362">
        <f>INDEX('[1]Table 5.1 Fleet population'!$L$4:$L$41,MATCH(G513,'[1]Table 5.1 Fleet population'!$H$4:$H$41,0),1)</f>
        <v>13</v>
      </c>
      <c r="O513" s="364">
        <v>1</v>
      </c>
      <c r="P513" s="363">
        <f t="shared" si="28"/>
        <v>13</v>
      </c>
      <c r="Q513" s="362">
        <v>11</v>
      </c>
      <c r="R513" s="350">
        <f t="shared" si="29"/>
        <v>0.84615384615384615</v>
      </c>
      <c r="S513" s="350">
        <f t="shared" si="30"/>
        <v>0.84615384615384615</v>
      </c>
      <c r="T513" s="361">
        <f t="shared" si="31"/>
        <v>1</v>
      </c>
      <c r="U513" s="360"/>
    </row>
    <row r="514" spans="1:21" s="359" customFormat="1" ht="15.75" customHeight="1" x14ac:dyDescent="0.25">
      <c r="A514" s="365" t="s">
        <v>144</v>
      </c>
      <c r="B514" s="365" t="s">
        <v>875</v>
      </c>
      <c r="C514" s="365" t="s">
        <v>666</v>
      </c>
      <c r="D514" s="365" t="s">
        <v>338</v>
      </c>
      <c r="E514" s="365" t="s">
        <v>184</v>
      </c>
      <c r="F514" s="365" t="s">
        <v>531</v>
      </c>
      <c r="G514" s="365" t="s">
        <v>1924</v>
      </c>
      <c r="H514" s="365" t="s">
        <v>534</v>
      </c>
      <c r="I514" s="365" t="s">
        <v>1982</v>
      </c>
      <c r="J514" s="365" t="s">
        <v>425</v>
      </c>
      <c r="K514" s="366">
        <v>1</v>
      </c>
      <c r="L514" s="365"/>
      <c r="M514" s="360">
        <v>2021</v>
      </c>
      <c r="N514" s="362">
        <f>INDEX('[1]Table 5.1 Fleet population'!$L$4:$L$41,MATCH(G514,'[1]Table 5.1 Fleet population'!$H$4:$H$41,0),1)</f>
        <v>13</v>
      </c>
      <c r="O514" s="364">
        <v>1</v>
      </c>
      <c r="P514" s="363">
        <f t="shared" si="28"/>
        <v>13</v>
      </c>
      <c r="Q514" s="362">
        <v>11</v>
      </c>
      <c r="R514" s="350">
        <f t="shared" si="29"/>
        <v>0.84615384615384615</v>
      </c>
      <c r="S514" s="350">
        <f t="shared" si="30"/>
        <v>0.84615384615384615</v>
      </c>
      <c r="T514" s="361">
        <f t="shared" si="31"/>
        <v>1</v>
      </c>
      <c r="U514" s="360"/>
    </row>
    <row r="515" spans="1:21" s="359" customFormat="1" ht="15.75" customHeight="1" x14ac:dyDescent="0.25">
      <c r="A515" s="365" t="s">
        <v>144</v>
      </c>
      <c r="B515" s="365" t="s">
        <v>875</v>
      </c>
      <c r="C515" s="365" t="s">
        <v>666</v>
      </c>
      <c r="D515" s="365" t="s">
        <v>338</v>
      </c>
      <c r="E515" s="365" t="s">
        <v>184</v>
      </c>
      <c r="F515" s="365" t="s">
        <v>531</v>
      </c>
      <c r="G515" s="365" t="s">
        <v>1924</v>
      </c>
      <c r="H515" s="365" t="s">
        <v>535</v>
      </c>
      <c r="I515" s="365" t="s">
        <v>1979</v>
      </c>
      <c r="J515" s="365" t="s">
        <v>425</v>
      </c>
      <c r="K515" s="366">
        <v>1</v>
      </c>
      <c r="L515" s="365"/>
      <c r="M515" s="360">
        <v>2021</v>
      </c>
      <c r="N515" s="362">
        <f>INDEX('[1]Table 5.1 Fleet population'!$L$4:$L$41,MATCH(G515,'[1]Table 5.1 Fleet population'!$H$4:$H$41,0),1)</f>
        <v>13</v>
      </c>
      <c r="O515" s="364">
        <v>1</v>
      </c>
      <c r="P515" s="363">
        <f t="shared" ref="P515:P578" si="32">ROUNDUP(N515*O515,0)</f>
        <v>13</v>
      </c>
      <c r="Q515" s="362">
        <v>11</v>
      </c>
      <c r="R515" s="350">
        <f t="shared" ref="R515:R578" si="33">Q515/P515</f>
        <v>0.84615384615384615</v>
      </c>
      <c r="S515" s="350">
        <f t="shared" ref="S515:S578" si="34">Q515/N515</f>
        <v>0.84615384615384615</v>
      </c>
      <c r="T515" s="361">
        <f t="shared" ref="T515:T578" si="35">O515/K515</f>
        <v>1</v>
      </c>
      <c r="U515" s="360"/>
    </row>
    <row r="516" spans="1:21" s="359" customFormat="1" ht="15.75" customHeight="1" x14ac:dyDescent="0.25">
      <c r="A516" s="365" t="s">
        <v>144</v>
      </c>
      <c r="B516" s="365" t="s">
        <v>875</v>
      </c>
      <c r="C516" s="365" t="s">
        <v>666</v>
      </c>
      <c r="D516" s="365" t="s">
        <v>338</v>
      </c>
      <c r="E516" s="365" t="s">
        <v>184</v>
      </c>
      <c r="F516" s="365" t="s">
        <v>531</v>
      </c>
      <c r="G516" s="365" t="s">
        <v>1924</v>
      </c>
      <c r="H516" s="365" t="s">
        <v>536</v>
      </c>
      <c r="I516" s="365" t="s">
        <v>1979</v>
      </c>
      <c r="J516" s="365" t="s">
        <v>425</v>
      </c>
      <c r="K516" s="366">
        <v>1</v>
      </c>
      <c r="L516" s="365"/>
      <c r="M516" s="360">
        <v>2021</v>
      </c>
      <c r="N516" s="362">
        <f>INDEX('[1]Table 5.1 Fleet population'!$L$4:$L$41,MATCH(G516,'[1]Table 5.1 Fleet population'!$H$4:$H$41,0),1)</f>
        <v>13</v>
      </c>
      <c r="O516" s="364">
        <v>1</v>
      </c>
      <c r="P516" s="363">
        <f t="shared" si="32"/>
        <v>13</v>
      </c>
      <c r="Q516" s="362">
        <v>11</v>
      </c>
      <c r="R516" s="350">
        <f t="shared" si="33"/>
        <v>0.84615384615384615</v>
      </c>
      <c r="S516" s="350">
        <f t="shared" si="34"/>
        <v>0.84615384615384615</v>
      </c>
      <c r="T516" s="361">
        <f t="shared" si="35"/>
        <v>1</v>
      </c>
      <c r="U516" s="360"/>
    </row>
    <row r="517" spans="1:21" s="359" customFormat="1" ht="15.75" customHeight="1" x14ac:dyDescent="0.25">
      <c r="A517" s="365" t="s">
        <v>144</v>
      </c>
      <c r="B517" s="365" t="s">
        <v>875</v>
      </c>
      <c r="C517" s="365" t="s">
        <v>666</v>
      </c>
      <c r="D517" s="365" t="s">
        <v>338</v>
      </c>
      <c r="E517" s="365" t="s">
        <v>184</v>
      </c>
      <c r="F517" s="365" t="s">
        <v>531</v>
      </c>
      <c r="G517" s="365" t="s">
        <v>1924</v>
      </c>
      <c r="H517" s="365" t="s">
        <v>1989</v>
      </c>
      <c r="I517" s="365" t="s">
        <v>1979</v>
      </c>
      <c r="J517" s="365" t="s">
        <v>425</v>
      </c>
      <c r="K517" s="366">
        <v>1</v>
      </c>
      <c r="L517" s="365"/>
      <c r="M517" s="360">
        <v>2021</v>
      </c>
      <c r="N517" s="362">
        <f>INDEX('[1]Table 5.1 Fleet population'!$L$4:$L$41,MATCH(G517,'[1]Table 5.1 Fleet population'!$H$4:$H$41,0),1)</f>
        <v>13</v>
      </c>
      <c r="O517" s="364">
        <v>1</v>
      </c>
      <c r="P517" s="363">
        <f t="shared" si="32"/>
        <v>13</v>
      </c>
      <c r="Q517" s="362">
        <v>11</v>
      </c>
      <c r="R517" s="350">
        <f t="shared" si="33"/>
        <v>0.84615384615384615</v>
      </c>
      <c r="S517" s="350">
        <f t="shared" si="34"/>
        <v>0.84615384615384615</v>
      </c>
      <c r="T517" s="361">
        <f t="shared" si="35"/>
        <v>1</v>
      </c>
      <c r="U517" s="360"/>
    </row>
    <row r="518" spans="1:21" s="359" customFormat="1" ht="15.75" customHeight="1" x14ac:dyDescent="0.25">
      <c r="A518" s="365" t="s">
        <v>144</v>
      </c>
      <c r="B518" s="365" t="s">
        <v>875</v>
      </c>
      <c r="C518" s="365" t="s">
        <v>666</v>
      </c>
      <c r="D518" s="365" t="s">
        <v>338</v>
      </c>
      <c r="E518" s="365" t="s">
        <v>184</v>
      </c>
      <c r="F518" s="365" t="s">
        <v>531</v>
      </c>
      <c r="G518" s="365" t="s">
        <v>1924</v>
      </c>
      <c r="H518" s="365" t="s">
        <v>551</v>
      </c>
      <c r="I518" s="365" t="s">
        <v>1979</v>
      </c>
      <c r="J518" s="365" t="s">
        <v>425</v>
      </c>
      <c r="K518" s="366">
        <v>1</v>
      </c>
      <c r="L518" s="365"/>
      <c r="M518" s="360">
        <v>2021</v>
      </c>
      <c r="N518" s="362">
        <f>INDEX('[1]Table 5.1 Fleet population'!$L$4:$L$41,MATCH(G518,'[1]Table 5.1 Fleet population'!$H$4:$H$41,0),1)</f>
        <v>13</v>
      </c>
      <c r="O518" s="364">
        <v>1</v>
      </c>
      <c r="P518" s="363">
        <f t="shared" si="32"/>
        <v>13</v>
      </c>
      <c r="Q518" s="362">
        <v>11</v>
      </c>
      <c r="R518" s="350">
        <f t="shared" si="33"/>
        <v>0.84615384615384615</v>
      </c>
      <c r="S518" s="350">
        <f t="shared" si="34"/>
        <v>0.84615384615384615</v>
      </c>
      <c r="T518" s="361">
        <f t="shared" si="35"/>
        <v>1</v>
      </c>
      <c r="U518" s="360"/>
    </row>
    <row r="519" spans="1:21" s="359" customFormat="1" ht="15.75" customHeight="1" x14ac:dyDescent="0.25">
      <c r="A519" s="365" t="s">
        <v>144</v>
      </c>
      <c r="B519" s="365" t="s">
        <v>875</v>
      </c>
      <c r="C519" s="365" t="s">
        <v>666</v>
      </c>
      <c r="D519" s="365" t="s">
        <v>338</v>
      </c>
      <c r="E519" s="365" t="s">
        <v>184</v>
      </c>
      <c r="F519" s="365" t="s">
        <v>531</v>
      </c>
      <c r="G519" s="365" t="s">
        <v>1924</v>
      </c>
      <c r="H519" s="365" t="s">
        <v>558</v>
      </c>
      <c r="I519" s="365" t="s">
        <v>1979</v>
      </c>
      <c r="J519" s="365" t="s">
        <v>425</v>
      </c>
      <c r="K519" s="366">
        <v>1</v>
      </c>
      <c r="L519" s="365"/>
      <c r="M519" s="360">
        <v>2021</v>
      </c>
      <c r="N519" s="362">
        <f>INDEX('[1]Table 5.1 Fleet population'!$L$4:$L$41,MATCH(G519,'[1]Table 5.1 Fleet population'!$H$4:$H$41,0),1)</f>
        <v>13</v>
      </c>
      <c r="O519" s="364">
        <v>1</v>
      </c>
      <c r="P519" s="363">
        <f t="shared" si="32"/>
        <v>13</v>
      </c>
      <c r="Q519" s="362">
        <v>11</v>
      </c>
      <c r="R519" s="350">
        <f t="shared" si="33"/>
        <v>0.84615384615384615</v>
      </c>
      <c r="S519" s="350">
        <f t="shared" si="34"/>
        <v>0.84615384615384615</v>
      </c>
      <c r="T519" s="361">
        <f t="shared" si="35"/>
        <v>1</v>
      </c>
      <c r="U519" s="360"/>
    </row>
    <row r="520" spans="1:21" s="359" customFormat="1" ht="15.75" customHeight="1" x14ac:dyDescent="0.25">
      <c r="A520" s="365" t="s">
        <v>144</v>
      </c>
      <c r="B520" s="365" t="s">
        <v>875</v>
      </c>
      <c r="C520" s="365" t="s">
        <v>666</v>
      </c>
      <c r="D520" s="365" t="s">
        <v>338</v>
      </c>
      <c r="E520" s="365" t="s">
        <v>184</v>
      </c>
      <c r="F520" s="365" t="s">
        <v>531</v>
      </c>
      <c r="G520" s="365" t="s">
        <v>1924</v>
      </c>
      <c r="H520" s="365" t="s">
        <v>559</v>
      </c>
      <c r="I520" s="365" t="s">
        <v>1979</v>
      </c>
      <c r="J520" s="365" t="s">
        <v>425</v>
      </c>
      <c r="K520" s="366">
        <v>1</v>
      </c>
      <c r="L520" s="365"/>
      <c r="M520" s="360">
        <v>2021</v>
      </c>
      <c r="N520" s="362">
        <f>INDEX('[1]Table 5.1 Fleet population'!$L$4:$L$41,MATCH(G520,'[1]Table 5.1 Fleet population'!$H$4:$H$41,0),1)</f>
        <v>13</v>
      </c>
      <c r="O520" s="364">
        <v>1</v>
      </c>
      <c r="P520" s="363">
        <f t="shared" si="32"/>
        <v>13</v>
      </c>
      <c r="Q520" s="362">
        <v>11</v>
      </c>
      <c r="R520" s="350">
        <f t="shared" si="33"/>
        <v>0.84615384615384615</v>
      </c>
      <c r="S520" s="350">
        <f t="shared" si="34"/>
        <v>0.84615384615384615</v>
      </c>
      <c r="T520" s="361">
        <f t="shared" si="35"/>
        <v>1</v>
      </c>
      <c r="U520" s="360"/>
    </row>
    <row r="521" spans="1:21" s="359" customFormat="1" ht="15.75" customHeight="1" x14ac:dyDescent="0.25">
      <c r="A521" s="365" t="s">
        <v>144</v>
      </c>
      <c r="B521" s="365" t="s">
        <v>875</v>
      </c>
      <c r="C521" s="365" t="s">
        <v>666</v>
      </c>
      <c r="D521" s="365" t="s">
        <v>338</v>
      </c>
      <c r="E521" s="365" t="s">
        <v>184</v>
      </c>
      <c r="F521" s="365" t="s">
        <v>531</v>
      </c>
      <c r="G521" s="365" t="s">
        <v>1924</v>
      </c>
      <c r="H521" s="365" t="s">
        <v>561</v>
      </c>
      <c r="I521" s="365" t="s">
        <v>1979</v>
      </c>
      <c r="J521" s="365" t="s">
        <v>425</v>
      </c>
      <c r="K521" s="366">
        <v>1</v>
      </c>
      <c r="L521" s="365"/>
      <c r="M521" s="360">
        <v>2021</v>
      </c>
      <c r="N521" s="362">
        <f>INDEX('[1]Table 5.1 Fleet population'!$L$4:$L$41,MATCH(G521,'[1]Table 5.1 Fleet population'!$H$4:$H$41,0),1)</f>
        <v>13</v>
      </c>
      <c r="O521" s="364">
        <v>1</v>
      </c>
      <c r="P521" s="363">
        <f t="shared" si="32"/>
        <v>13</v>
      </c>
      <c r="Q521" s="362">
        <v>11</v>
      </c>
      <c r="R521" s="350">
        <f t="shared" si="33"/>
        <v>0.84615384615384615</v>
      </c>
      <c r="S521" s="350">
        <f t="shared" si="34"/>
        <v>0.84615384615384615</v>
      </c>
      <c r="T521" s="361">
        <f t="shared" si="35"/>
        <v>1</v>
      </c>
      <c r="U521" s="360"/>
    </row>
    <row r="522" spans="1:21" s="359" customFormat="1" ht="15.75" customHeight="1" x14ac:dyDescent="0.25">
      <c r="A522" s="365" t="s">
        <v>144</v>
      </c>
      <c r="B522" s="365" t="s">
        <v>875</v>
      </c>
      <c r="C522" s="365" t="s">
        <v>666</v>
      </c>
      <c r="D522" s="365" t="s">
        <v>338</v>
      </c>
      <c r="E522" s="365" t="s">
        <v>184</v>
      </c>
      <c r="F522" s="365" t="s">
        <v>531</v>
      </c>
      <c r="G522" s="365" t="s">
        <v>1927</v>
      </c>
      <c r="H522" s="365" t="s">
        <v>537</v>
      </c>
      <c r="I522" s="365" t="s">
        <v>1979</v>
      </c>
      <c r="J522" s="365" t="s">
        <v>425</v>
      </c>
      <c r="K522" s="366">
        <v>1</v>
      </c>
      <c r="L522" s="365"/>
      <c r="M522" s="360">
        <v>2021</v>
      </c>
      <c r="N522" s="362">
        <f>INDEX('[1]Table 5.1 Fleet population'!$L$4:$L$41,MATCH(G522,'[1]Table 5.1 Fleet population'!$H$4:$H$41,0),1)</f>
        <v>63</v>
      </c>
      <c r="O522" s="364">
        <v>1</v>
      </c>
      <c r="P522" s="363">
        <f t="shared" si="32"/>
        <v>63</v>
      </c>
      <c r="Q522" s="362">
        <v>54</v>
      </c>
      <c r="R522" s="350">
        <f t="shared" si="33"/>
        <v>0.8571428571428571</v>
      </c>
      <c r="S522" s="350">
        <f t="shared" si="34"/>
        <v>0.8571428571428571</v>
      </c>
      <c r="T522" s="361">
        <f t="shared" si="35"/>
        <v>1</v>
      </c>
      <c r="U522" s="360"/>
    </row>
    <row r="523" spans="1:21" s="359" customFormat="1" ht="15.75" customHeight="1" x14ac:dyDescent="0.25">
      <c r="A523" s="365" t="s">
        <v>144</v>
      </c>
      <c r="B523" s="365" t="s">
        <v>875</v>
      </c>
      <c r="C523" s="365" t="s">
        <v>666</v>
      </c>
      <c r="D523" s="365" t="s">
        <v>338</v>
      </c>
      <c r="E523" s="365" t="s">
        <v>184</v>
      </c>
      <c r="F523" s="365" t="s">
        <v>531</v>
      </c>
      <c r="G523" s="365" t="s">
        <v>1959</v>
      </c>
      <c r="H523" s="365" t="s">
        <v>537</v>
      </c>
      <c r="I523" s="365" t="s">
        <v>1979</v>
      </c>
      <c r="J523" s="365" t="s">
        <v>425</v>
      </c>
      <c r="K523" s="366">
        <v>1</v>
      </c>
      <c r="L523" s="365" t="s">
        <v>1980</v>
      </c>
      <c r="M523" s="360">
        <v>2021</v>
      </c>
      <c r="N523" s="362">
        <f>INDEX('[1]Table 5.1 Fleet population'!$L$4:$L$41,MATCH(G523,'[1]Table 5.1 Fleet population'!$H$4:$H$41,0),1)</f>
        <v>7</v>
      </c>
      <c r="O523" s="364">
        <v>1</v>
      </c>
      <c r="P523" s="363">
        <f t="shared" si="32"/>
        <v>7</v>
      </c>
      <c r="Q523" s="362">
        <v>6</v>
      </c>
      <c r="R523" s="350">
        <f t="shared" si="33"/>
        <v>0.8571428571428571</v>
      </c>
      <c r="S523" s="350">
        <f t="shared" si="34"/>
        <v>0.8571428571428571</v>
      </c>
      <c r="T523" s="361">
        <f t="shared" si="35"/>
        <v>1</v>
      </c>
      <c r="U523" s="360"/>
    </row>
    <row r="524" spans="1:21" s="359" customFormat="1" ht="15.75" customHeight="1" x14ac:dyDescent="0.25">
      <c r="A524" s="365" t="s">
        <v>144</v>
      </c>
      <c r="B524" s="365" t="s">
        <v>875</v>
      </c>
      <c r="C524" s="365" t="s">
        <v>666</v>
      </c>
      <c r="D524" s="365" t="s">
        <v>338</v>
      </c>
      <c r="E524" s="365" t="s">
        <v>184</v>
      </c>
      <c r="F524" s="365" t="s">
        <v>531</v>
      </c>
      <c r="G524" s="365" t="s">
        <v>1927</v>
      </c>
      <c r="H524" s="365" t="s">
        <v>539</v>
      </c>
      <c r="I524" s="365" t="s">
        <v>1979</v>
      </c>
      <c r="J524" s="365" t="s">
        <v>425</v>
      </c>
      <c r="K524" s="366">
        <v>1</v>
      </c>
      <c r="L524" s="365"/>
      <c r="M524" s="360">
        <v>2021</v>
      </c>
      <c r="N524" s="362">
        <f>INDEX('[1]Table 5.1 Fleet population'!$L$4:$L$41,MATCH(G524,'[1]Table 5.1 Fleet population'!$H$4:$H$41,0),1)</f>
        <v>63</v>
      </c>
      <c r="O524" s="364">
        <v>1</v>
      </c>
      <c r="P524" s="363">
        <f t="shared" si="32"/>
        <v>63</v>
      </c>
      <c r="Q524" s="362">
        <v>54</v>
      </c>
      <c r="R524" s="350">
        <f t="shared" si="33"/>
        <v>0.8571428571428571</v>
      </c>
      <c r="S524" s="350">
        <f t="shared" si="34"/>
        <v>0.8571428571428571</v>
      </c>
      <c r="T524" s="361">
        <f t="shared" si="35"/>
        <v>1</v>
      </c>
      <c r="U524" s="360" t="s">
        <v>1996</v>
      </c>
    </row>
    <row r="525" spans="1:21" s="359" customFormat="1" ht="15.75" customHeight="1" x14ac:dyDescent="0.25">
      <c r="A525" s="365" t="s">
        <v>144</v>
      </c>
      <c r="B525" s="365" t="s">
        <v>875</v>
      </c>
      <c r="C525" s="365" t="s">
        <v>666</v>
      </c>
      <c r="D525" s="365" t="s">
        <v>338</v>
      </c>
      <c r="E525" s="365" t="s">
        <v>184</v>
      </c>
      <c r="F525" s="365" t="s">
        <v>531</v>
      </c>
      <c r="G525" s="365" t="s">
        <v>1959</v>
      </c>
      <c r="H525" s="365" t="s">
        <v>539</v>
      </c>
      <c r="I525" s="365" t="s">
        <v>1979</v>
      </c>
      <c r="J525" s="365" t="s">
        <v>425</v>
      </c>
      <c r="K525" s="366">
        <v>1</v>
      </c>
      <c r="L525" s="365" t="s">
        <v>1980</v>
      </c>
      <c r="M525" s="360">
        <v>2021</v>
      </c>
      <c r="N525" s="362">
        <f>INDEX('[1]Table 5.1 Fleet population'!$L$4:$L$41,MATCH(G525,'[1]Table 5.1 Fleet population'!$H$4:$H$41,0),1)</f>
        <v>7</v>
      </c>
      <c r="O525" s="364">
        <v>1</v>
      </c>
      <c r="P525" s="363">
        <f t="shared" si="32"/>
        <v>7</v>
      </c>
      <c r="Q525" s="362">
        <v>6</v>
      </c>
      <c r="R525" s="350">
        <f t="shared" si="33"/>
        <v>0.8571428571428571</v>
      </c>
      <c r="S525" s="350">
        <f t="shared" si="34"/>
        <v>0.8571428571428571</v>
      </c>
      <c r="T525" s="361">
        <f t="shared" si="35"/>
        <v>1</v>
      </c>
      <c r="U525" s="360" t="s">
        <v>1983</v>
      </c>
    </row>
    <row r="526" spans="1:21" s="359" customFormat="1" ht="15.75" customHeight="1" x14ac:dyDescent="0.25">
      <c r="A526" s="365" t="s">
        <v>144</v>
      </c>
      <c r="B526" s="365" t="s">
        <v>875</v>
      </c>
      <c r="C526" s="365" t="s">
        <v>666</v>
      </c>
      <c r="D526" s="365" t="s">
        <v>338</v>
      </c>
      <c r="E526" s="365" t="s">
        <v>184</v>
      </c>
      <c r="F526" s="365" t="s">
        <v>531</v>
      </c>
      <c r="G526" s="365" t="s">
        <v>1927</v>
      </c>
      <c r="H526" s="365" t="s">
        <v>545</v>
      </c>
      <c r="I526" s="365" t="s">
        <v>1979</v>
      </c>
      <c r="J526" s="365" t="s">
        <v>425</v>
      </c>
      <c r="K526" s="366">
        <v>1</v>
      </c>
      <c r="L526" s="365"/>
      <c r="M526" s="360">
        <v>2021</v>
      </c>
      <c r="N526" s="362">
        <f>INDEX('[1]Table 5.1 Fleet population'!$L$4:$L$41,MATCH(G526,'[1]Table 5.1 Fleet population'!$H$4:$H$41,0),1)</f>
        <v>63</v>
      </c>
      <c r="O526" s="364">
        <v>1</v>
      </c>
      <c r="P526" s="363">
        <f t="shared" si="32"/>
        <v>63</v>
      </c>
      <c r="Q526" s="362">
        <v>54</v>
      </c>
      <c r="R526" s="350">
        <f t="shared" si="33"/>
        <v>0.8571428571428571</v>
      </c>
      <c r="S526" s="350">
        <f t="shared" si="34"/>
        <v>0.8571428571428571</v>
      </c>
      <c r="T526" s="361">
        <f t="shared" si="35"/>
        <v>1</v>
      </c>
      <c r="U526" s="360" t="s">
        <v>1995</v>
      </c>
    </row>
    <row r="527" spans="1:21" s="359" customFormat="1" ht="15.75" customHeight="1" x14ac:dyDescent="0.25">
      <c r="A527" s="365" t="s">
        <v>144</v>
      </c>
      <c r="B527" s="365" t="s">
        <v>875</v>
      </c>
      <c r="C527" s="365" t="s">
        <v>666</v>
      </c>
      <c r="D527" s="365" t="s">
        <v>338</v>
      </c>
      <c r="E527" s="365" t="s">
        <v>184</v>
      </c>
      <c r="F527" s="365" t="s">
        <v>531</v>
      </c>
      <c r="G527" s="365" t="s">
        <v>1959</v>
      </c>
      <c r="H527" s="365" t="s">
        <v>545</v>
      </c>
      <c r="I527" s="365" t="s">
        <v>1979</v>
      </c>
      <c r="J527" s="365" t="s">
        <v>425</v>
      </c>
      <c r="K527" s="366">
        <v>1</v>
      </c>
      <c r="L527" s="365" t="s">
        <v>1980</v>
      </c>
      <c r="M527" s="360">
        <v>2021</v>
      </c>
      <c r="N527" s="362">
        <f>INDEX('[1]Table 5.1 Fleet population'!$L$4:$L$41,MATCH(G527,'[1]Table 5.1 Fleet population'!$H$4:$H$41,0),1)</f>
        <v>7</v>
      </c>
      <c r="O527" s="364">
        <v>1</v>
      </c>
      <c r="P527" s="363">
        <f t="shared" si="32"/>
        <v>7</v>
      </c>
      <c r="Q527" s="362">
        <v>6</v>
      </c>
      <c r="R527" s="350">
        <f t="shared" si="33"/>
        <v>0.8571428571428571</v>
      </c>
      <c r="S527" s="350">
        <f t="shared" si="34"/>
        <v>0.8571428571428571</v>
      </c>
      <c r="T527" s="361">
        <f t="shared" si="35"/>
        <v>1</v>
      </c>
      <c r="U527" s="360" t="s">
        <v>1995</v>
      </c>
    </row>
    <row r="528" spans="1:21" s="359" customFormat="1" ht="15.75" customHeight="1" x14ac:dyDescent="0.25">
      <c r="A528" s="365" t="s">
        <v>144</v>
      </c>
      <c r="B528" s="365" t="s">
        <v>875</v>
      </c>
      <c r="C528" s="365" t="s">
        <v>666</v>
      </c>
      <c r="D528" s="365" t="s">
        <v>338</v>
      </c>
      <c r="E528" s="365" t="s">
        <v>184</v>
      </c>
      <c r="F528" s="365" t="s">
        <v>531</v>
      </c>
      <c r="G528" s="365" t="s">
        <v>1927</v>
      </c>
      <c r="H528" s="365" t="s">
        <v>546</v>
      </c>
      <c r="I528" s="365" t="s">
        <v>1979</v>
      </c>
      <c r="J528" s="365" t="s">
        <v>425</v>
      </c>
      <c r="K528" s="366">
        <v>1</v>
      </c>
      <c r="L528" s="365"/>
      <c r="M528" s="360">
        <v>2021</v>
      </c>
      <c r="N528" s="362">
        <f>INDEX('[1]Table 5.1 Fleet population'!$L$4:$L$41,MATCH(G528,'[1]Table 5.1 Fleet population'!$H$4:$H$41,0),1)</f>
        <v>63</v>
      </c>
      <c r="O528" s="364">
        <v>1</v>
      </c>
      <c r="P528" s="363">
        <f t="shared" si="32"/>
        <v>63</v>
      </c>
      <c r="Q528" s="362">
        <v>54</v>
      </c>
      <c r="R528" s="350">
        <f t="shared" si="33"/>
        <v>0.8571428571428571</v>
      </c>
      <c r="S528" s="350">
        <f t="shared" si="34"/>
        <v>0.8571428571428571</v>
      </c>
      <c r="T528" s="361">
        <f t="shared" si="35"/>
        <v>1</v>
      </c>
      <c r="U528" s="360"/>
    </row>
    <row r="529" spans="1:21" s="359" customFormat="1" ht="15.75" customHeight="1" x14ac:dyDescent="0.25">
      <c r="A529" s="365" t="s">
        <v>144</v>
      </c>
      <c r="B529" s="365" t="s">
        <v>875</v>
      </c>
      <c r="C529" s="365" t="s">
        <v>666</v>
      </c>
      <c r="D529" s="365" t="s">
        <v>338</v>
      </c>
      <c r="E529" s="365" t="s">
        <v>184</v>
      </c>
      <c r="F529" s="365" t="s">
        <v>531</v>
      </c>
      <c r="G529" s="365" t="s">
        <v>1959</v>
      </c>
      <c r="H529" s="365" t="s">
        <v>546</v>
      </c>
      <c r="I529" s="365" t="s">
        <v>1979</v>
      </c>
      <c r="J529" s="365" t="s">
        <v>425</v>
      </c>
      <c r="K529" s="366">
        <v>1</v>
      </c>
      <c r="L529" s="365" t="s">
        <v>1980</v>
      </c>
      <c r="M529" s="360">
        <v>2021</v>
      </c>
      <c r="N529" s="362">
        <f>INDEX('[1]Table 5.1 Fleet population'!$L$4:$L$41,MATCH(G529,'[1]Table 5.1 Fleet population'!$H$4:$H$41,0),1)</f>
        <v>7</v>
      </c>
      <c r="O529" s="364">
        <v>1</v>
      </c>
      <c r="P529" s="363">
        <f t="shared" si="32"/>
        <v>7</v>
      </c>
      <c r="Q529" s="362">
        <v>6</v>
      </c>
      <c r="R529" s="350">
        <f t="shared" si="33"/>
        <v>0.8571428571428571</v>
      </c>
      <c r="S529" s="350">
        <f t="shared" si="34"/>
        <v>0.8571428571428571</v>
      </c>
      <c r="T529" s="361">
        <f t="shared" si="35"/>
        <v>1</v>
      </c>
      <c r="U529" s="360"/>
    </row>
    <row r="530" spans="1:21" s="359" customFormat="1" ht="15.75" customHeight="1" x14ac:dyDescent="0.25">
      <c r="A530" s="365" t="s">
        <v>144</v>
      </c>
      <c r="B530" s="365" t="s">
        <v>875</v>
      </c>
      <c r="C530" s="365" t="s">
        <v>666</v>
      </c>
      <c r="D530" s="365" t="s">
        <v>338</v>
      </c>
      <c r="E530" s="365" t="s">
        <v>184</v>
      </c>
      <c r="F530" s="365" t="s">
        <v>531</v>
      </c>
      <c r="G530" s="365" t="s">
        <v>1927</v>
      </c>
      <c r="H530" s="365" t="s">
        <v>550</v>
      </c>
      <c r="I530" s="365" t="s">
        <v>1979</v>
      </c>
      <c r="J530" s="365" t="s">
        <v>425</v>
      </c>
      <c r="K530" s="366">
        <v>1</v>
      </c>
      <c r="L530" s="365"/>
      <c r="M530" s="360">
        <v>2021</v>
      </c>
      <c r="N530" s="362">
        <f>INDEX('[1]Table 5.1 Fleet population'!$L$4:$L$41,MATCH(G530,'[1]Table 5.1 Fleet population'!$H$4:$H$41,0),1)</f>
        <v>63</v>
      </c>
      <c r="O530" s="364">
        <v>1</v>
      </c>
      <c r="P530" s="363">
        <f t="shared" si="32"/>
        <v>63</v>
      </c>
      <c r="Q530" s="362">
        <v>54</v>
      </c>
      <c r="R530" s="350">
        <f t="shared" si="33"/>
        <v>0.8571428571428571</v>
      </c>
      <c r="S530" s="350">
        <f t="shared" si="34"/>
        <v>0.8571428571428571</v>
      </c>
      <c r="T530" s="361">
        <f t="shared" si="35"/>
        <v>1</v>
      </c>
      <c r="U530" s="360"/>
    </row>
    <row r="531" spans="1:21" s="359" customFormat="1" ht="15.75" customHeight="1" x14ac:dyDescent="0.25">
      <c r="A531" s="365" t="s">
        <v>144</v>
      </c>
      <c r="B531" s="365" t="s">
        <v>875</v>
      </c>
      <c r="C531" s="365" t="s">
        <v>666</v>
      </c>
      <c r="D531" s="365" t="s">
        <v>338</v>
      </c>
      <c r="E531" s="365" t="s">
        <v>184</v>
      </c>
      <c r="F531" s="365" t="s">
        <v>531</v>
      </c>
      <c r="G531" s="365" t="s">
        <v>1959</v>
      </c>
      <c r="H531" s="365" t="s">
        <v>550</v>
      </c>
      <c r="I531" s="365" t="s">
        <v>1979</v>
      </c>
      <c r="J531" s="365" t="s">
        <v>425</v>
      </c>
      <c r="K531" s="366">
        <v>1</v>
      </c>
      <c r="L531" s="365" t="s">
        <v>1980</v>
      </c>
      <c r="M531" s="360">
        <v>2021</v>
      </c>
      <c r="N531" s="362">
        <f>INDEX('[1]Table 5.1 Fleet population'!$L$4:$L$41,MATCH(G531,'[1]Table 5.1 Fleet population'!$H$4:$H$41,0),1)</f>
        <v>7</v>
      </c>
      <c r="O531" s="364">
        <v>1</v>
      </c>
      <c r="P531" s="363">
        <f t="shared" si="32"/>
        <v>7</v>
      </c>
      <c r="Q531" s="362">
        <v>6</v>
      </c>
      <c r="R531" s="350">
        <f t="shared" si="33"/>
        <v>0.8571428571428571</v>
      </c>
      <c r="S531" s="350">
        <f t="shared" si="34"/>
        <v>0.8571428571428571</v>
      </c>
      <c r="T531" s="361">
        <f t="shared" si="35"/>
        <v>1</v>
      </c>
      <c r="U531" s="360"/>
    </row>
    <row r="532" spans="1:21" s="359" customFormat="1" ht="15.75" customHeight="1" x14ac:dyDescent="0.25">
      <c r="A532" s="365" t="s">
        <v>144</v>
      </c>
      <c r="B532" s="365" t="s">
        <v>875</v>
      </c>
      <c r="C532" s="365" t="s">
        <v>666</v>
      </c>
      <c r="D532" s="365" t="s">
        <v>338</v>
      </c>
      <c r="E532" s="365" t="s">
        <v>184</v>
      </c>
      <c r="F532" s="365" t="s">
        <v>531</v>
      </c>
      <c r="G532" s="365" t="s">
        <v>1927</v>
      </c>
      <c r="H532" s="365" t="s">
        <v>555</v>
      </c>
      <c r="I532" s="365" t="s">
        <v>1979</v>
      </c>
      <c r="J532" s="365" t="s">
        <v>425</v>
      </c>
      <c r="K532" s="366">
        <v>1</v>
      </c>
      <c r="L532" s="365"/>
      <c r="M532" s="360">
        <v>2021</v>
      </c>
      <c r="N532" s="362">
        <f>INDEX('[1]Table 5.1 Fleet population'!$L$4:$L$41,MATCH(G532,'[1]Table 5.1 Fleet population'!$H$4:$H$41,0),1)</f>
        <v>63</v>
      </c>
      <c r="O532" s="364">
        <v>1</v>
      </c>
      <c r="P532" s="363">
        <f t="shared" si="32"/>
        <v>63</v>
      </c>
      <c r="Q532" s="362">
        <v>54</v>
      </c>
      <c r="R532" s="350">
        <f t="shared" si="33"/>
        <v>0.8571428571428571</v>
      </c>
      <c r="S532" s="350">
        <f t="shared" si="34"/>
        <v>0.8571428571428571</v>
      </c>
      <c r="T532" s="361">
        <f t="shared" si="35"/>
        <v>1</v>
      </c>
      <c r="U532" s="360"/>
    </row>
    <row r="533" spans="1:21" s="359" customFormat="1" ht="15.75" customHeight="1" x14ac:dyDescent="0.25">
      <c r="A533" s="365" t="s">
        <v>144</v>
      </c>
      <c r="B533" s="365" t="s">
        <v>875</v>
      </c>
      <c r="C533" s="365" t="s">
        <v>666</v>
      </c>
      <c r="D533" s="365" t="s">
        <v>338</v>
      </c>
      <c r="E533" s="365" t="s">
        <v>184</v>
      </c>
      <c r="F533" s="365" t="s">
        <v>531</v>
      </c>
      <c r="G533" s="365" t="s">
        <v>1928</v>
      </c>
      <c r="H533" s="365" t="s">
        <v>537</v>
      </c>
      <c r="I533" s="365" t="s">
        <v>1979</v>
      </c>
      <c r="J533" s="365" t="s">
        <v>425</v>
      </c>
      <c r="K533" s="366">
        <v>1</v>
      </c>
      <c r="L533" s="365"/>
      <c r="M533" s="360">
        <v>2021</v>
      </c>
      <c r="N533" s="362">
        <f>INDEX('[1]Table 5.1 Fleet population'!$L$4:$L$41,MATCH(G533,'[1]Table 5.1 Fleet population'!$H$4:$H$41,0),1)</f>
        <v>30</v>
      </c>
      <c r="O533" s="364">
        <v>1</v>
      </c>
      <c r="P533" s="363">
        <f t="shared" si="32"/>
        <v>30</v>
      </c>
      <c r="Q533" s="362">
        <v>26</v>
      </c>
      <c r="R533" s="350">
        <f t="shared" si="33"/>
        <v>0.8666666666666667</v>
      </c>
      <c r="S533" s="350">
        <f t="shared" si="34"/>
        <v>0.8666666666666667</v>
      </c>
      <c r="T533" s="361">
        <f t="shared" si="35"/>
        <v>1</v>
      </c>
      <c r="U533" s="360"/>
    </row>
    <row r="534" spans="1:21" s="359" customFormat="1" ht="15.75" customHeight="1" x14ac:dyDescent="0.25">
      <c r="A534" s="365" t="s">
        <v>144</v>
      </c>
      <c r="B534" s="365" t="s">
        <v>875</v>
      </c>
      <c r="C534" s="365" t="s">
        <v>666</v>
      </c>
      <c r="D534" s="365" t="s">
        <v>338</v>
      </c>
      <c r="E534" s="365" t="s">
        <v>184</v>
      </c>
      <c r="F534" s="365" t="s">
        <v>531</v>
      </c>
      <c r="G534" s="365" t="s">
        <v>1928</v>
      </c>
      <c r="H534" s="365" t="s">
        <v>539</v>
      </c>
      <c r="I534" s="365" t="s">
        <v>1979</v>
      </c>
      <c r="J534" s="365" t="s">
        <v>425</v>
      </c>
      <c r="K534" s="366">
        <v>1</v>
      </c>
      <c r="L534" s="365"/>
      <c r="M534" s="360">
        <v>2021</v>
      </c>
      <c r="N534" s="362">
        <f>INDEX('[1]Table 5.1 Fleet population'!$L$4:$L$41,MATCH(G534,'[1]Table 5.1 Fleet population'!$H$4:$H$41,0),1)</f>
        <v>30</v>
      </c>
      <c r="O534" s="364">
        <v>1</v>
      </c>
      <c r="P534" s="363">
        <f t="shared" si="32"/>
        <v>30</v>
      </c>
      <c r="Q534" s="362">
        <v>26</v>
      </c>
      <c r="R534" s="350">
        <f t="shared" si="33"/>
        <v>0.8666666666666667</v>
      </c>
      <c r="S534" s="350">
        <f t="shared" si="34"/>
        <v>0.8666666666666667</v>
      </c>
      <c r="T534" s="361">
        <f t="shared" si="35"/>
        <v>1</v>
      </c>
      <c r="U534" s="360" t="s">
        <v>1996</v>
      </c>
    </row>
    <row r="535" spans="1:21" s="359" customFormat="1" ht="15.75" customHeight="1" x14ac:dyDescent="0.25">
      <c r="A535" s="365" t="s">
        <v>144</v>
      </c>
      <c r="B535" s="365" t="s">
        <v>875</v>
      </c>
      <c r="C535" s="365" t="s">
        <v>666</v>
      </c>
      <c r="D535" s="365" t="s">
        <v>338</v>
      </c>
      <c r="E535" s="365" t="s">
        <v>184</v>
      </c>
      <c r="F535" s="365" t="s">
        <v>531</v>
      </c>
      <c r="G535" s="365" t="s">
        <v>1928</v>
      </c>
      <c r="H535" s="365" t="s">
        <v>545</v>
      </c>
      <c r="I535" s="365" t="s">
        <v>1979</v>
      </c>
      <c r="J535" s="365" t="s">
        <v>425</v>
      </c>
      <c r="K535" s="366">
        <v>1</v>
      </c>
      <c r="L535" s="365"/>
      <c r="M535" s="360">
        <v>2021</v>
      </c>
      <c r="N535" s="362">
        <f>INDEX('[1]Table 5.1 Fleet population'!$L$4:$L$41,MATCH(G535,'[1]Table 5.1 Fleet population'!$H$4:$H$41,0),1)</f>
        <v>30</v>
      </c>
      <c r="O535" s="364">
        <v>1</v>
      </c>
      <c r="P535" s="363">
        <f t="shared" si="32"/>
        <v>30</v>
      </c>
      <c r="Q535" s="362">
        <v>26</v>
      </c>
      <c r="R535" s="350">
        <f t="shared" si="33"/>
        <v>0.8666666666666667</v>
      </c>
      <c r="S535" s="350">
        <f t="shared" si="34"/>
        <v>0.8666666666666667</v>
      </c>
      <c r="T535" s="361">
        <f t="shared" si="35"/>
        <v>1</v>
      </c>
      <c r="U535" s="360" t="s">
        <v>1995</v>
      </c>
    </row>
    <row r="536" spans="1:21" s="359" customFormat="1" ht="15.75" customHeight="1" x14ac:dyDescent="0.25">
      <c r="A536" s="365" t="s">
        <v>144</v>
      </c>
      <c r="B536" s="365" t="s">
        <v>875</v>
      </c>
      <c r="C536" s="365" t="s">
        <v>666</v>
      </c>
      <c r="D536" s="365" t="s">
        <v>338</v>
      </c>
      <c r="E536" s="365" t="s">
        <v>184</v>
      </c>
      <c r="F536" s="365" t="s">
        <v>531</v>
      </c>
      <c r="G536" s="365" t="s">
        <v>1928</v>
      </c>
      <c r="H536" s="365" t="s">
        <v>546</v>
      </c>
      <c r="I536" s="365" t="s">
        <v>1979</v>
      </c>
      <c r="J536" s="365" t="s">
        <v>425</v>
      </c>
      <c r="K536" s="366">
        <v>1</v>
      </c>
      <c r="L536" s="365"/>
      <c r="M536" s="360">
        <v>2021</v>
      </c>
      <c r="N536" s="362">
        <f>INDEX('[1]Table 5.1 Fleet population'!$L$4:$L$41,MATCH(G536,'[1]Table 5.1 Fleet population'!$H$4:$H$41,0),1)</f>
        <v>30</v>
      </c>
      <c r="O536" s="364">
        <v>1</v>
      </c>
      <c r="P536" s="363">
        <f t="shared" si="32"/>
        <v>30</v>
      </c>
      <c r="Q536" s="362">
        <v>26</v>
      </c>
      <c r="R536" s="350">
        <f t="shared" si="33"/>
        <v>0.8666666666666667</v>
      </c>
      <c r="S536" s="350">
        <f t="shared" si="34"/>
        <v>0.8666666666666667</v>
      </c>
      <c r="T536" s="361">
        <f t="shared" si="35"/>
        <v>1</v>
      </c>
      <c r="U536" s="360"/>
    </row>
    <row r="537" spans="1:21" s="359" customFormat="1" ht="15.75" customHeight="1" x14ac:dyDescent="0.25">
      <c r="A537" s="365" t="s">
        <v>144</v>
      </c>
      <c r="B537" s="365" t="s">
        <v>875</v>
      </c>
      <c r="C537" s="365" t="s">
        <v>666</v>
      </c>
      <c r="D537" s="365" t="s">
        <v>338</v>
      </c>
      <c r="E537" s="365" t="s">
        <v>184</v>
      </c>
      <c r="F537" s="365" t="s">
        <v>531</v>
      </c>
      <c r="G537" s="365" t="s">
        <v>1928</v>
      </c>
      <c r="H537" s="365" t="s">
        <v>550</v>
      </c>
      <c r="I537" s="365" t="s">
        <v>1979</v>
      </c>
      <c r="J537" s="365" t="s">
        <v>425</v>
      </c>
      <c r="K537" s="366">
        <v>1</v>
      </c>
      <c r="L537" s="365"/>
      <c r="M537" s="360">
        <v>2021</v>
      </c>
      <c r="N537" s="362">
        <f>INDEX('[1]Table 5.1 Fleet population'!$L$4:$L$41,MATCH(G537,'[1]Table 5.1 Fleet population'!$H$4:$H$41,0),1)</f>
        <v>30</v>
      </c>
      <c r="O537" s="364">
        <v>1</v>
      </c>
      <c r="P537" s="363">
        <f t="shared" si="32"/>
        <v>30</v>
      </c>
      <c r="Q537" s="362">
        <v>26</v>
      </c>
      <c r="R537" s="350">
        <f t="shared" si="33"/>
        <v>0.8666666666666667</v>
      </c>
      <c r="S537" s="350">
        <f t="shared" si="34"/>
        <v>0.8666666666666667</v>
      </c>
      <c r="T537" s="361">
        <f t="shared" si="35"/>
        <v>1</v>
      </c>
      <c r="U537" s="360"/>
    </row>
    <row r="538" spans="1:21" s="359" customFormat="1" ht="15.75" customHeight="1" x14ac:dyDescent="0.25">
      <c r="A538" s="365" t="s">
        <v>144</v>
      </c>
      <c r="B538" s="365" t="s">
        <v>875</v>
      </c>
      <c r="C538" s="365" t="s">
        <v>666</v>
      </c>
      <c r="D538" s="365" t="s">
        <v>338</v>
      </c>
      <c r="E538" s="365" t="s">
        <v>184</v>
      </c>
      <c r="F538" s="365" t="s">
        <v>531</v>
      </c>
      <c r="G538" s="365" t="s">
        <v>1928</v>
      </c>
      <c r="H538" s="365" t="s">
        <v>555</v>
      </c>
      <c r="I538" s="365" t="s">
        <v>1979</v>
      </c>
      <c r="J538" s="365" t="s">
        <v>425</v>
      </c>
      <c r="K538" s="366">
        <v>1</v>
      </c>
      <c r="L538" s="365"/>
      <c r="M538" s="360">
        <v>2021</v>
      </c>
      <c r="N538" s="362">
        <f>INDEX('[1]Table 5.1 Fleet population'!$L$4:$L$41,MATCH(G538,'[1]Table 5.1 Fleet population'!$H$4:$H$41,0),1)</f>
        <v>30</v>
      </c>
      <c r="O538" s="364">
        <v>1</v>
      </c>
      <c r="P538" s="363">
        <f t="shared" si="32"/>
        <v>30</v>
      </c>
      <c r="Q538" s="362">
        <v>26</v>
      </c>
      <c r="R538" s="350">
        <f t="shared" si="33"/>
        <v>0.8666666666666667</v>
      </c>
      <c r="S538" s="350">
        <f t="shared" si="34"/>
        <v>0.8666666666666667</v>
      </c>
      <c r="T538" s="361">
        <f t="shared" si="35"/>
        <v>1</v>
      </c>
      <c r="U538" s="360"/>
    </row>
    <row r="539" spans="1:21" s="359" customFormat="1" ht="15.75" customHeight="1" x14ac:dyDescent="0.25">
      <c r="A539" s="365" t="s">
        <v>144</v>
      </c>
      <c r="B539" s="365" t="s">
        <v>875</v>
      </c>
      <c r="C539" s="365" t="s">
        <v>666</v>
      </c>
      <c r="D539" s="365" t="s">
        <v>338</v>
      </c>
      <c r="E539" s="365" t="s">
        <v>184</v>
      </c>
      <c r="F539" s="365" t="s">
        <v>531</v>
      </c>
      <c r="G539" s="365" t="s">
        <v>1948</v>
      </c>
      <c r="H539" s="365" t="s">
        <v>535</v>
      </c>
      <c r="I539" s="365" t="s">
        <v>1979</v>
      </c>
      <c r="J539" s="365" t="s">
        <v>425</v>
      </c>
      <c r="K539" s="366">
        <v>1</v>
      </c>
      <c r="L539" s="365" t="s">
        <v>1980</v>
      </c>
      <c r="M539" s="360">
        <v>2021</v>
      </c>
      <c r="N539" s="362">
        <f>INDEX('[1]Table 5.1 Fleet population'!$L$4:$L$41,MATCH(G539,'[1]Table 5.1 Fleet population'!$H$4:$H$41,0),1)</f>
        <v>10</v>
      </c>
      <c r="O539" s="364">
        <v>1</v>
      </c>
      <c r="P539" s="363">
        <f t="shared" si="32"/>
        <v>10</v>
      </c>
      <c r="Q539" s="362">
        <v>9</v>
      </c>
      <c r="R539" s="350">
        <f t="shared" si="33"/>
        <v>0.9</v>
      </c>
      <c r="S539" s="350">
        <f t="shared" si="34"/>
        <v>0.9</v>
      </c>
      <c r="T539" s="361">
        <f t="shared" si="35"/>
        <v>1</v>
      </c>
      <c r="U539" s="360"/>
    </row>
    <row r="540" spans="1:21" s="359" customFormat="1" ht="15.75" customHeight="1" x14ac:dyDescent="0.25">
      <c r="A540" s="365" t="s">
        <v>144</v>
      </c>
      <c r="B540" s="365" t="s">
        <v>875</v>
      </c>
      <c r="C540" s="365" t="s">
        <v>666</v>
      </c>
      <c r="D540" s="365" t="s">
        <v>338</v>
      </c>
      <c r="E540" s="365" t="s">
        <v>184</v>
      </c>
      <c r="F540" s="365" t="s">
        <v>531</v>
      </c>
      <c r="G540" s="365" t="s">
        <v>1948</v>
      </c>
      <c r="H540" s="365" t="s">
        <v>536</v>
      </c>
      <c r="I540" s="365" t="s">
        <v>1979</v>
      </c>
      <c r="J540" s="365" t="s">
        <v>425</v>
      </c>
      <c r="K540" s="366">
        <v>1</v>
      </c>
      <c r="L540" s="365" t="s">
        <v>1980</v>
      </c>
      <c r="M540" s="360">
        <v>2021</v>
      </c>
      <c r="N540" s="362">
        <f>INDEX('[1]Table 5.1 Fleet population'!$L$4:$L$41,MATCH(G540,'[1]Table 5.1 Fleet population'!$H$4:$H$41,0),1)</f>
        <v>10</v>
      </c>
      <c r="O540" s="364">
        <v>1</v>
      </c>
      <c r="P540" s="363">
        <f t="shared" si="32"/>
        <v>10</v>
      </c>
      <c r="Q540" s="362">
        <v>9</v>
      </c>
      <c r="R540" s="350">
        <f t="shared" si="33"/>
        <v>0.9</v>
      </c>
      <c r="S540" s="350">
        <f t="shared" si="34"/>
        <v>0.9</v>
      </c>
      <c r="T540" s="361">
        <f t="shared" si="35"/>
        <v>1</v>
      </c>
      <c r="U540" s="360"/>
    </row>
    <row r="541" spans="1:21" s="359" customFormat="1" ht="15.75" customHeight="1" x14ac:dyDescent="0.25">
      <c r="A541" s="365" t="s">
        <v>144</v>
      </c>
      <c r="B541" s="365" t="s">
        <v>875</v>
      </c>
      <c r="C541" s="365" t="s">
        <v>666</v>
      </c>
      <c r="D541" s="365" t="s">
        <v>338</v>
      </c>
      <c r="E541" s="365" t="s">
        <v>184</v>
      </c>
      <c r="F541" s="365" t="s">
        <v>531</v>
      </c>
      <c r="G541" s="365" t="s">
        <v>1948</v>
      </c>
      <c r="H541" s="365" t="s">
        <v>537</v>
      </c>
      <c r="I541" s="365" t="s">
        <v>1979</v>
      </c>
      <c r="J541" s="365" t="s">
        <v>425</v>
      </c>
      <c r="K541" s="366">
        <v>1</v>
      </c>
      <c r="L541" s="365" t="s">
        <v>1980</v>
      </c>
      <c r="M541" s="360">
        <v>2021</v>
      </c>
      <c r="N541" s="362">
        <f>INDEX('[1]Table 5.1 Fleet population'!$L$4:$L$41,MATCH(G541,'[1]Table 5.1 Fleet population'!$H$4:$H$41,0),1)</f>
        <v>10</v>
      </c>
      <c r="O541" s="364">
        <v>1</v>
      </c>
      <c r="P541" s="363">
        <f t="shared" si="32"/>
        <v>10</v>
      </c>
      <c r="Q541" s="362">
        <v>9</v>
      </c>
      <c r="R541" s="350">
        <f t="shared" si="33"/>
        <v>0.9</v>
      </c>
      <c r="S541" s="350">
        <f t="shared" si="34"/>
        <v>0.9</v>
      </c>
      <c r="T541" s="361">
        <f t="shared" si="35"/>
        <v>1</v>
      </c>
      <c r="U541" s="360"/>
    </row>
    <row r="542" spans="1:21" s="359" customFormat="1" ht="15.75" customHeight="1" x14ac:dyDescent="0.25">
      <c r="A542" s="365" t="s">
        <v>144</v>
      </c>
      <c r="B542" s="365" t="s">
        <v>875</v>
      </c>
      <c r="C542" s="365" t="s">
        <v>666</v>
      </c>
      <c r="D542" s="365" t="s">
        <v>338</v>
      </c>
      <c r="E542" s="365" t="s">
        <v>184</v>
      </c>
      <c r="F542" s="365" t="s">
        <v>531</v>
      </c>
      <c r="G542" s="365" t="s">
        <v>1948</v>
      </c>
      <c r="H542" s="365" t="s">
        <v>539</v>
      </c>
      <c r="I542" s="365" t="s">
        <v>1979</v>
      </c>
      <c r="J542" s="365" t="s">
        <v>425</v>
      </c>
      <c r="K542" s="366">
        <v>1</v>
      </c>
      <c r="L542" s="365" t="s">
        <v>1980</v>
      </c>
      <c r="M542" s="360">
        <v>2021</v>
      </c>
      <c r="N542" s="362">
        <f>INDEX('[1]Table 5.1 Fleet population'!$L$4:$L$41,MATCH(G542,'[1]Table 5.1 Fleet population'!$H$4:$H$41,0),1)</f>
        <v>10</v>
      </c>
      <c r="O542" s="364">
        <v>1</v>
      </c>
      <c r="P542" s="363">
        <f t="shared" si="32"/>
        <v>10</v>
      </c>
      <c r="Q542" s="362">
        <v>9</v>
      </c>
      <c r="R542" s="350">
        <f t="shared" si="33"/>
        <v>0.9</v>
      </c>
      <c r="S542" s="350">
        <f t="shared" si="34"/>
        <v>0.9</v>
      </c>
      <c r="T542" s="361">
        <f t="shared" si="35"/>
        <v>1</v>
      </c>
      <c r="U542" s="360" t="s">
        <v>1996</v>
      </c>
    </row>
    <row r="543" spans="1:21" s="359" customFormat="1" ht="15.75" customHeight="1" x14ac:dyDescent="0.25">
      <c r="A543" s="365" t="s">
        <v>144</v>
      </c>
      <c r="B543" s="365" t="s">
        <v>875</v>
      </c>
      <c r="C543" s="365" t="s">
        <v>666</v>
      </c>
      <c r="D543" s="365" t="s">
        <v>338</v>
      </c>
      <c r="E543" s="365" t="s">
        <v>184</v>
      </c>
      <c r="F543" s="365" t="s">
        <v>531</v>
      </c>
      <c r="G543" s="365" t="s">
        <v>1948</v>
      </c>
      <c r="H543" s="365" t="s">
        <v>545</v>
      </c>
      <c r="I543" s="365" t="s">
        <v>1979</v>
      </c>
      <c r="J543" s="365" t="s">
        <v>425</v>
      </c>
      <c r="K543" s="366">
        <v>1</v>
      </c>
      <c r="L543" s="365" t="s">
        <v>1980</v>
      </c>
      <c r="M543" s="360">
        <v>2021</v>
      </c>
      <c r="N543" s="362">
        <f>INDEX('[1]Table 5.1 Fleet population'!$L$4:$L$41,MATCH(G543,'[1]Table 5.1 Fleet population'!$H$4:$H$41,0),1)</f>
        <v>10</v>
      </c>
      <c r="O543" s="364">
        <v>1</v>
      </c>
      <c r="P543" s="363">
        <f t="shared" si="32"/>
        <v>10</v>
      </c>
      <c r="Q543" s="362">
        <v>9</v>
      </c>
      <c r="R543" s="350">
        <f t="shared" si="33"/>
        <v>0.9</v>
      </c>
      <c r="S543" s="350">
        <f t="shared" si="34"/>
        <v>0.9</v>
      </c>
      <c r="T543" s="361">
        <f t="shared" si="35"/>
        <v>1</v>
      </c>
      <c r="U543" s="360" t="s">
        <v>1995</v>
      </c>
    </row>
    <row r="544" spans="1:21" s="359" customFormat="1" ht="15.75" customHeight="1" x14ac:dyDescent="0.25">
      <c r="A544" s="365" t="s">
        <v>144</v>
      </c>
      <c r="B544" s="365" t="s">
        <v>875</v>
      </c>
      <c r="C544" s="365" t="s">
        <v>666</v>
      </c>
      <c r="D544" s="365" t="s">
        <v>338</v>
      </c>
      <c r="E544" s="365" t="s">
        <v>184</v>
      </c>
      <c r="F544" s="365" t="s">
        <v>531</v>
      </c>
      <c r="G544" s="365" t="s">
        <v>1948</v>
      </c>
      <c r="H544" s="365" t="s">
        <v>546</v>
      </c>
      <c r="I544" s="365" t="s">
        <v>1979</v>
      </c>
      <c r="J544" s="365" t="s">
        <v>425</v>
      </c>
      <c r="K544" s="366">
        <v>1</v>
      </c>
      <c r="L544" s="365" t="s">
        <v>1980</v>
      </c>
      <c r="M544" s="360">
        <v>2021</v>
      </c>
      <c r="N544" s="362">
        <f>INDEX('[1]Table 5.1 Fleet population'!$L$4:$L$41,MATCH(G544,'[1]Table 5.1 Fleet population'!$H$4:$H$41,0),1)</f>
        <v>10</v>
      </c>
      <c r="O544" s="364">
        <v>1</v>
      </c>
      <c r="P544" s="363">
        <f t="shared" si="32"/>
        <v>10</v>
      </c>
      <c r="Q544" s="362">
        <v>9</v>
      </c>
      <c r="R544" s="350">
        <f t="shared" si="33"/>
        <v>0.9</v>
      </c>
      <c r="S544" s="350">
        <f t="shared" si="34"/>
        <v>0.9</v>
      </c>
      <c r="T544" s="361">
        <f t="shared" si="35"/>
        <v>1</v>
      </c>
      <c r="U544" s="360"/>
    </row>
    <row r="545" spans="1:21" s="359" customFormat="1" ht="15.75" customHeight="1" x14ac:dyDescent="0.25">
      <c r="A545" s="365" t="s">
        <v>144</v>
      </c>
      <c r="B545" s="365" t="s">
        <v>875</v>
      </c>
      <c r="C545" s="365" t="s">
        <v>666</v>
      </c>
      <c r="D545" s="365" t="s">
        <v>338</v>
      </c>
      <c r="E545" s="365" t="s">
        <v>184</v>
      </c>
      <c r="F545" s="365" t="s">
        <v>531</v>
      </c>
      <c r="G545" s="365" t="s">
        <v>1948</v>
      </c>
      <c r="H545" s="365" t="s">
        <v>1987</v>
      </c>
      <c r="I545" s="365" t="s">
        <v>1979</v>
      </c>
      <c r="J545" s="365" t="s">
        <v>425</v>
      </c>
      <c r="K545" s="366">
        <v>1</v>
      </c>
      <c r="L545" s="365" t="s">
        <v>1980</v>
      </c>
      <c r="M545" s="360">
        <v>2021</v>
      </c>
      <c r="N545" s="362">
        <f>INDEX('[1]Table 5.1 Fleet population'!$L$4:$L$41,MATCH(G545,'[1]Table 5.1 Fleet population'!$H$4:$H$41,0),1)</f>
        <v>10</v>
      </c>
      <c r="O545" s="364">
        <v>1</v>
      </c>
      <c r="P545" s="363">
        <f t="shared" si="32"/>
        <v>10</v>
      </c>
      <c r="Q545" s="362">
        <v>9</v>
      </c>
      <c r="R545" s="350">
        <f t="shared" si="33"/>
        <v>0.9</v>
      </c>
      <c r="S545" s="350">
        <f t="shared" si="34"/>
        <v>0.9</v>
      </c>
      <c r="T545" s="361">
        <f t="shared" si="35"/>
        <v>1</v>
      </c>
      <c r="U545" s="360"/>
    </row>
    <row r="546" spans="1:21" s="359" customFormat="1" ht="15.75" customHeight="1" x14ac:dyDescent="0.25">
      <c r="A546" s="365" t="s">
        <v>144</v>
      </c>
      <c r="B546" s="365" t="s">
        <v>875</v>
      </c>
      <c r="C546" s="365" t="s">
        <v>666</v>
      </c>
      <c r="D546" s="365" t="s">
        <v>338</v>
      </c>
      <c r="E546" s="365" t="s">
        <v>184</v>
      </c>
      <c r="F546" s="365" t="s">
        <v>531</v>
      </c>
      <c r="G546" s="365" t="s">
        <v>1948</v>
      </c>
      <c r="H546" s="365" t="s">
        <v>1988</v>
      </c>
      <c r="I546" s="365" t="s">
        <v>1979</v>
      </c>
      <c r="J546" s="365" t="s">
        <v>425</v>
      </c>
      <c r="K546" s="366">
        <v>1</v>
      </c>
      <c r="L546" s="365" t="s">
        <v>1980</v>
      </c>
      <c r="M546" s="360">
        <v>2021</v>
      </c>
      <c r="N546" s="362">
        <f>INDEX('[1]Table 5.1 Fleet population'!$L$4:$L$41,MATCH(G546,'[1]Table 5.1 Fleet population'!$H$4:$H$41,0),1)</f>
        <v>10</v>
      </c>
      <c r="O546" s="364">
        <v>1</v>
      </c>
      <c r="P546" s="363">
        <f t="shared" si="32"/>
        <v>10</v>
      </c>
      <c r="Q546" s="362">
        <v>9</v>
      </c>
      <c r="R546" s="350">
        <f t="shared" si="33"/>
        <v>0.9</v>
      </c>
      <c r="S546" s="350">
        <f t="shared" si="34"/>
        <v>0.9</v>
      </c>
      <c r="T546" s="361">
        <f t="shared" si="35"/>
        <v>1</v>
      </c>
      <c r="U546" s="360"/>
    </row>
    <row r="547" spans="1:21" s="359" customFormat="1" ht="15.75" customHeight="1" x14ac:dyDescent="0.25">
      <c r="A547" s="365" t="s">
        <v>144</v>
      </c>
      <c r="B547" s="365" t="s">
        <v>875</v>
      </c>
      <c r="C547" s="365" t="s">
        <v>666</v>
      </c>
      <c r="D547" s="365" t="s">
        <v>338</v>
      </c>
      <c r="E547" s="365" t="s">
        <v>184</v>
      </c>
      <c r="F547" s="365" t="s">
        <v>531</v>
      </c>
      <c r="G547" s="365" t="s">
        <v>1948</v>
      </c>
      <c r="H547" s="365" t="s">
        <v>1989</v>
      </c>
      <c r="I547" s="365" t="s">
        <v>1979</v>
      </c>
      <c r="J547" s="365" t="s">
        <v>425</v>
      </c>
      <c r="K547" s="366">
        <v>1</v>
      </c>
      <c r="L547" s="365" t="s">
        <v>1980</v>
      </c>
      <c r="M547" s="360">
        <v>2021</v>
      </c>
      <c r="N547" s="362">
        <f>INDEX('[1]Table 5.1 Fleet population'!$L$4:$L$41,MATCH(G547,'[1]Table 5.1 Fleet population'!$H$4:$H$41,0),1)</f>
        <v>10</v>
      </c>
      <c r="O547" s="364">
        <v>1</v>
      </c>
      <c r="P547" s="363">
        <f t="shared" si="32"/>
        <v>10</v>
      </c>
      <c r="Q547" s="362">
        <v>9</v>
      </c>
      <c r="R547" s="350">
        <f t="shared" si="33"/>
        <v>0.9</v>
      </c>
      <c r="S547" s="350">
        <f t="shared" si="34"/>
        <v>0.9</v>
      </c>
      <c r="T547" s="361">
        <f t="shared" si="35"/>
        <v>1</v>
      </c>
      <c r="U547" s="360"/>
    </row>
    <row r="548" spans="1:21" s="359" customFormat="1" ht="15.75" customHeight="1" x14ac:dyDescent="0.25">
      <c r="A548" s="365" t="s">
        <v>144</v>
      </c>
      <c r="B548" s="365" t="s">
        <v>875</v>
      </c>
      <c r="C548" s="365" t="s">
        <v>666</v>
      </c>
      <c r="D548" s="365" t="s">
        <v>338</v>
      </c>
      <c r="E548" s="365" t="s">
        <v>184</v>
      </c>
      <c r="F548" s="365" t="s">
        <v>531</v>
      </c>
      <c r="G548" s="365" t="s">
        <v>1948</v>
      </c>
      <c r="H548" s="365" t="s">
        <v>550</v>
      </c>
      <c r="I548" s="365" t="s">
        <v>1979</v>
      </c>
      <c r="J548" s="365" t="s">
        <v>425</v>
      </c>
      <c r="K548" s="366">
        <v>1</v>
      </c>
      <c r="L548" s="365" t="s">
        <v>1980</v>
      </c>
      <c r="M548" s="360">
        <v>2021</v>
      </c>
      <c r="N548" s="362">
        <f>INDEX('[1]Table 5.1 Fleet population'!$L$4:$L$41,MATCH(G548,'[1]Table 5.1 Fleet population'!$H$4:$H$41,0),1)</f>
        <v>10</v>
      </c>
      <c r="O548" s="364">
        <v>1</v>
      </c>
      <c r="P548" s="363">
        <f t="shared" si="32"/>
        <v>10</v>
      </c>
      <c r="Q548" s="362">
        <v>9</v>
      </c>
      <c r="R548" s="350">
        <f t="shared" si="33"/>
        <v>0.9</v>
      </c>
      <c r="S548" s="350">
        <f t="shared" si="34"/>
        <v>0.9</v>
      </c>
      <c r="T548" s="361">
        <f t="shared" si="35"/>
        <v>1</v>
      </c>
      <c r="U548" s="360"/>
    </row>
    <row r="549" spans="1:21" s="359" customFormat="1" ht="15.75" customHeight="1" x14ac:dyDescent="0.25">
      <c r="A549" s="365" t="s">
        <v>144</v>
      </c>
      <c r="B549" s="365" t="s">
        <v>875</v>
      </c>
      <c r="C549" s="365" t="s">
        <v>666</v>
      </c>
      <c r="D549" s="365" t="s">
        <v>338</v>
      </c>
      <c r="E549" s="365" t="s">
        <v>184</v>
      </c>
      <c r="F549" s="365" t="s">
        <v>531</v>
      </c>
      <c r="G549" s="365" t="s">
        <v>1948</v>
      </c>
      <c r="H549" s="365" t="s">
        <v>551</v>
      </c>
      <c r="I549" s="365" t="s">
        <v>1979</v>
      </c>
      <c r="J549" s="365" t="s">
        <v>425</v>
      </c>
      <c r="K549" s="366">
        <v>1</v>
      </c>
      <c r="L549" s="365" t="s">
        <v>1980</v>
      </c>
      <c r="M549" s="360">
        <v>2021</v>
      </c>
      <c r="N549" s="362">
        <f>INDEX('[1]Table 5.1 Fleet population'!$L$4:$L$41,MATCH(G549,'[1]Table 5.1 Fleet population'!$H$4:$H$41,0),1)</f>
        <v>10</v>
      </c>
      <c r="O549" s="364">
        <v>1</v>
      </c>
      <c r="P549" s="363">
        <f t="shared" si="32"/>
        <v>10</v>
      </c>
      <c r="Q549" s="362">
        <v>9</v>
      </c>
      <c r="R549" s="350">
        <f t="shared" si="33"/>
        <v>0.9</v>
      </c>
      <c r="S549" s="350">
        <f t="shared" si="34"/>
        <v>0.9</v>
      </c>
      <c r="T549" s="361">
        <f t="shared" si="35"/>
        <v>1</v>
      </c>
      <c r="U549" s="360"/>
    </row>
    <row r="550" spans="1:21" s="359" customFormat="1" ht="15.75" customHeight="1" x14ac:dyDescent="0.25">
      <c r="A550" s="365" t="s">
        <v>144</v>
      </c>
      <c r="B550" s="365" t="s">
        <v>875</v>
      </c>
      <c r="C550" s="365" t="s">
        <v>666</v>
      </c>
      <c r="D550" s="365" t="s">
        <v>338</v>
      </c>
      <c r="E550" s="365" t="s">
        <v>184</v>
      </c>
      <c r="F550" s="365" t="s">
        <v>531</v>
      </c>
      <c r="G550" s="365" t="s">
        <v>1948</v>
      </c>
      <c r="H550" s="365" t="s">
        <v>555</v>
      </c>
      <c r="I550" s="365" t="s">
        <v>1979</v>
      </c>
      <c r="J550" s="365" t="s">
        <v>425</v>
      </c>
      <c r="K550" s="366">
        <v>1</v>
      </c>
      <c r="L550" s="365" t="s">
        <v>1980</v>
      </c>
      <c r="M550" s="360">
        <v>2021</v>
      </c>
      <c r="N550" s="362">
        <f>INDEX('[1]Table 5.1 Fleet population'!$L$4:$L$41,MATCH(G550,'[1]Table 5.1 Fleet population'!$H$4:$H$41,0),1)</f>
        <v>10</v>
      </c>
      <c r="O550" s="364">
        <v>1</v>
      </c>
      <c r="P550" s="363">
        <f t="shared" si="32"/>
        <v>10</v>
      </c>
      <c r="Q550" s="362">
        <v>9</v>
      </c>
      <c r="R550" s="350">
        <f t="shared" si="33"/>
        <v>0.9</v>
      </c>
      <c r="S550" s="350">
        <f t="shared" si="34"/>
        <v>0.9</v>
      </c>
      <c r="T550" s="361">
        <f t="shared" si="35"/>
        <v>1</v>
      </c>
      <c r="U550" s="360"/>
    </row>
    <row r="551" spans="1:21" s="359" customFormat="1" ht="15.75" customHeight="1" x14ac:dyDescent="0.25">
      <c r="A551" s="365" t="s">
        <v>144</v>
      </c>
      <c r="B551" s="365" t="s">
        <v>875</v>
      </c>
      <c r="C551" s="365" t="s">
        <v>666</v>
      </c>
      <c r="D551" s="365" t="s">
        <v>338</v>
      </c>
      <c r="E551" s="365" t="s">
        <v>184</v>
      </c>
      <c r="F551" s="365" t="s">
        <v>531</v>
      </c>
      <c r="G551" s="365" t="s">
        <v>1948</v>
      </c>
      <c r="H551" s="365" t="s">
        <v>558</v>
      </c>
      <c r="I551" s="365" t="s">
        <v>1979</v>
      </c>
      <c r="J551" s="365" t="s">
        <v>425</v>
      </c>
      <c r="K551" s="366">
        <v>1</v>
      </c>
      <c r="L551" s="365" t="s">
        <v>1980</v>
      </c>
      <c r="M551" s="360">
        <v>2021</v>
      </c>
      <c r="N551" s="362">
        <f>INDEX('[1]Table 5.1 Fleet population'!$L$4:$L$41,MATCH(G551,'[1]Table 5.1 Fleet population'!$H$4:$H$41,0),1)</f>
        <v>10</v>
      </c>
      <c r="O551" s="364">
        <v>1</v>
      </c>
      <c r="P551" s="363">
        <f t="shared" si="32"/>
        <v>10</v>
      </c>
      <c r="Q551" s="362">
        <v>9</v>
      </c>
      <c r="R551" s="350">
        <f t="shared" si="33"/>
        <v>0.9</v>
      </c>
      <c r="S551" s="350">
        <f t="shared" si="34"/>
        <v>0.9</v>
      </c>
      <c r="T551" s="361">
        <f t="shared" si="35"/>
        <v>1</v>
      </c>
      <c r="U551" s="360"/>
    </row>
    <row r="552" spans="1:21" s="359" customFormat="1" ht="15.75" customHeight="1" x14ac:dyDescent="0.25">
      <c r="A552" s="365" t="s">
        <v>144</v>
      </c>
      <c r="B552" s="365" t="s">
        <v>875</v>
      </c>
      <c r="C552" s="365" t="s">
        <v>666</v>
      </c>
      <c r="D552" s="365" t="s">
        <v>338</v>
      </c>
      <c r="E552" s="365" t="s">
        <v>184</v>
      </c>
      <c r="F552" s="365" t="s">
        <v>531</v>
      </c>
      <c r="G552" s="365" t="s">
        <v>1948</v>
      </c>
      <c r="H552" s="365" t="s">
        <v>561</v>
      </c>
      <c r="I552" s="365" t="s">
        <v>1979</v>
      </c>
      <c r="J552" s="365" t="s">
        <v>425</v>
      </c>
      <c r="K552" s="366">
        <v>1</v>
      </c>
      <c r="L552" s="365" t="s">
        <v>1980</v>
      </c>
      <c r="M552" s="360">
        <v>2021</v>
      </c>
      <c r="N552" s="362">
        <f>INDEX('[1]Table 5.1 Fleet population'!$L$4:$L$41,MATCH(G552,'[1]Table 5.1 Fleet population'!$H$4:$H$41,0),1)</f>
        <v>10</v>
      </c>
      <c r="O552" s="364">
        <v>1</v>
      </c>
      <c r="P552" s="363">
        <f t="shared" si="32"/>
        <v>10</v>
      </c>
      <c r="Q552" s="362">
        <v>9</v>
      </c>
      <c r="R552" s="350">
        <f t="shared" si="33"/>
        <v>0.9</v>
      </c>
      <c r="S552" s="350">
        <f t="shared" si="34"/>
        <v>0.9</v>
      </c>
      <c r="T552" s="361">
        <f t="shared" si="35"/>
        <v>1</v>
      </c>
      <c r="U552" s="360"/>
    </row>
    <row r="553" spans="1:21" s="359" customFormat="1" ht="15.75" customHeight="1" x14ac:dyDescent="0.25">
      <c r="A553" s="365" t="s">
        <v>144</v>
      </c>
      <c r="B553" s="365" t="s">
        <v>875</v>
      </c>
      <c r="C553" s="365" t="s">
        <v>666</v>
      </c>
      <c r="D553" s="365" t="s">
        <v>338</v>
      </c>
      <c r="E553" s="365" t="s">
        <v>184</v>
      </c>
      <c r="F553" s="365" t="s">
        <v>531</v>
      </c>
      <c r="G553" s="365" t="s">
        <v>1926</v>
      </c>
      <c r="H553" s="365" t="s">
        <v>537</v>
      </c>
      <c r="I553" s="365" t="s">
        <v>1979</v>
      </c>
      <c r="J553" s="365" t="s">
        <v>425</v>
      </c>
      <c r="K553" s="366">
        <v>1</v>
      </c>
      <c r="L553" s="365"/>
      <c r="M553" s="360">
        <v>2021</v>
      </c>
      <c r="N553" s="362">
        <f>INDEX('[1]Table 5.1 Fleet population'!$L$4:$L$41,MATCH(G553,'[1]Table 5.1 Fleet population'!$H$4:$H$41,0),1)</f>
        <v>22</v>
      </c>
      <c r="O553" s="364">
        <v>1</v>
      </c>
      <c r="P553" s="363">
        <f t="shared" si="32"/>
        <v>22</v>
      </c>
      <c r="Q553" s="362">
        <v>21</v>
      </c>
      <c r="R553" s="350">
        <f t="shared" si="33"/>
        <v>0.95454545454545459</v>
      </c>
      <c r="S553" s="350">
        <f t="shared" si="34"/>
        <v>0.95454545454545459</v>
      </c>
      <c r="T553" s="361">
        <f t="shared" si="35"/>
        <v>1</v>
      </c>
      <c r="U553" s="360"/>
    </row>
    <row r="554" spans="1:21" s="359" customFormat="1" ht="15.75" customHeight="1" x14ac:dyDescent="0.25">
      <c r="A554" s="365" t="s">
        <v>144</v>
      </c>
      <c r="B554" s="365" t="s">
        <v>875</v>
      </c>
      <c r="C554" s="365" t="s">
        <v>666</v>
      </c>
      <c r="D554" s="365" t="s">
        <v>338</v>
      </c>
      <c r="E554" s="365" t="s">
        <v>184</v>
      </c>
      <c r="F554" s="365" t="s">
        <v>531</v>
      </c>
      <c r="G554" s="365" t="s">
        <v>1926</v>
      </c>
      <c r="H554" s="365" t="s">
        <v>539</v>
      </c>
      <c r="I554" s="365" t="s">
        <v>1979</v>
      </c>
      <c r="J554" s="365" t="s">
        <v>425</v>
      </c>
      <c r="K554" s="366">
        <v>1</v>
      </c>
      <c r="L554" s="365"/>
      <c r="M554" s="360">
        <v>2021</v>
      </c>
      <c r="N554" s="362">
        <f>INDEX('[1]Table 5.1 Fleet population'!$L$4:$L$41,MATCH(G554,'[1]Table 5.1 Fleet population'!$H$4:$H$41,0),1)</f>
        <v>22</v>
      </c>
      <c r="O554" s="364">
        <v>1</v>
      </c>
      <c r="P554" s="363">
        <f t="shared" si="32"/>
        <v>22</v>
      </c>
      <c r="Q554" s="362">
        <v>21</v>
      </c>
      <c r="R554" s="350">
        <f t="shared" si="33"/>
        <v>0.95454545454545459</v>
      </c>
      <c r="S554" s="350">
        <f t="shared" si="34"/>
        <v>0.95454545454545459</v>
      </c>
      <c r="T554" s="361">
        <f t="shared" si="35"/>
        <v>1</v>
      </c>
      <c r="U554" s="360" t="s">
        <v>1996</v>
      </c>
    </row>
    <row r="555" spans="1:21" s="359" customFormat="1" ht="15.75" customHeight="1" x14ac:dyDescent="0.25">
      <c r="A555" s="365" t="s">
        <v>144</v>
      </c>
      <c r="B555" s="365" t="s">
        <v>875</v>
      </c>
      <c r="C555" s="365" t="s">
        <v>666</v>
      </c>
      <c r="D555" s="365" t="s">
        <v>338</v>
      </c>
      <c r="E555" s="365" t="s">
        <v>184</v>
      </c>
      <c r="F555" s="365" t="s">
        <v>531</v>
      </c>
      <c r="G555" s="365" t="s">
        <v>1926</v>
      </c>
      <c r="H555" s="365" t="s">
        <v>545</v>
      </c>
      <c r="I555" s="365" t="s">
        <v>1979</v>
      </c>
      <c r="J555" s="365" t="s">
        <v>425</v>
      </c>
      <c r="K555" s="366">
        <v>1</v>
      </c>
      <c r="L555" s="365"/>
      <c r="M555" s="360">
        <v>2021</v>
      </c>
      <c r="N555" s="362">
        <f>INDEX('[1]Table 5.1 Fleet population'!$L$4:$L$41,MATCH(G555,'[1]Table 5.1 Fleet population'!$H$4:$H$41,0),1)</f>
        <v>22</v>
      </c>
      <c r="O555" s="364">
        <v>1</v>
      </c>
      <c r="P555" s="363">
        <f t="shared" si="32"/>
        <v>22</v>
      </c>
      <c r="Q555" s="362">
        <v>21</v>
      </c>
      <c r="R555" s="350">
        <f t="shared" si="33"/>
        <v>0.95454545454545459</v>
      </c>
      <c r="S555" s="350">
        <f t="shared" si="34"/>
        <v>0.95454545454545459</v>
      </c>
      <c r="T555" s="361">
        <f t="shared" si="35"/>
        <v>1</v>
      </c>
      <c r="U555" s="360" t="s">
        <v>1995</v>
      </c>
    </row>
    <row r="556" spans="1:21" s="359" customFormat="1" ht="15.75" customHeight="1" x14ac:dyDescent="0.25">
      <c r="A556" s="365" t="s">
        <v>144</v>
      </c>
      <c r="B556" s="365" t="s">
        <v>875</v>
      </c>
      <c r="C556" s="365" t="s">
        <v>666</v>
      </c>
      <c r="D556" s="365" t="s">
        <v>338</v>
      </c>
      <c r="E556" s="365" t="s">
        <v>184</v>
      </c>
      <c r="F556" s="365" t="s">
        <v>531</v>
      </c>
      <c r="G556" s="365" t="s">
        <v>1926</v>
      </c>
      <c r="H556" s="365" t="s">
        <v>546</v>
      </c>
      <c r="I556" s="365" t="s">
        <v>1979</v>
      </c>
      <c r="J556" s="365" t="s">
        <v>425</v>
      </c>
      <c r="K556" s="366">
        <v>1</v>
      </c>
      <c r="L556" s="365"/>
      <c r="M556" s="360">
        <v>2021</v>
      </c>
      <c r="N556" s="362">
        <f>INDEX('[1]Table 5.1 Fleet population'!$L$4:$L$41,MATCH(G556,'[1]Table 5.1 Fleet population'!$H$4:$H$41,0),1)</f>
        <v>22</v>
      </c>
      <c r="O556" s="364">
        <v>1</v>
      </c>
      <c r="P556" s="363">
        <f t="shared" si="32"/>
        <v>22</v>
      </c>
      <c r="Q556" s="362">
        <v>21</v>
      </c>
      <c r="R556" s="350">
        <f t="shared" si="33"/>
        <v>0.95454545454545459</v>
      </c>
      <c r="S556" s="350">
        <f t="shared" si="34"/>
        <v>0.95454545454545459</v>
      </c>
      <c r="T556" s="361">
        <f t="shared" si="35"/>
        <v>1</v>
      </c>
      <c r="U556" s="360"/>
    </row>
    <row r="557" spans="1:21" s="359" customFormat="1" ht="15.75" customHeight="1" x14ac:dyDescent="0.25">
      <c r="A557" s="365" t="s">
        <v>144</v>
      </c>
      <c r="B557" s="365" t="s">
        <v>875</v>
      </c>
      <c r="C557" s="365" t="s">
        <v>666</v>
      </c>
      <c r="D557" s="365" t="s">
        <v>338</v>
      </c>
      <c r="E557" s="365" t="s">
        <v>184</v>
      </c>
      <c r="F557" s="365" t="s">
        <v>531</v>
      </c>
      <c r="G557" s="365" t="s">
        <v>1926</v>
      </c>
      <c r="H557" s="365" t="s">
        <v>550</v>
      </c>
      <c r="I557" s="365" t="s">
        <v>1979</v>
      </c>
      <c r="J557" s="365" t="s">
        <v>425</v>
      </c>
      <c r="K557" s="366">
        <v>1</v>
      </c>
      <c r="L557" s="365"/>
      <c r="M557" s="360">
        <v>2021</v>
      </c>
      <c r="N557" s="362">
        <f>INDEX('[1]Table 5.1 Fleet population'!$L$4:$L$41,MATCH(G557,'[1]Table 5.1 Fleet population'!$H$4:$H$41,0),1)</f>
        <v>22</v>
      </c>
      <c r="O557" s="364">
        <v>1</v>
      </c>
      <c r="P557" s="363">
        <f t="shared" si="32"/>
        <v>22</v>
      </c>
      <c r="Q557" s="362">
        <v>21</v>
      </c>
      <c r="R557" s="350">
        <f t="shared" si="33"/>
        <v>0.95454545454545459</v>
      </c>
      <c r="S557" s="350">
        <f t="shared" si="34"/>
        <v>0.95454545454545459</v>
      </c>
      <c r="T557" s="361">
        <f t="shared" si="35"/>
        <v>1</v>
      </c>
      <c r="U557" s="360"/>
    </row>
    <row r="558" spans="1:21" s="359" customFormat="1" ht="15.75" customHeight="1" x14ac:dyDescent="0.25">
      <c r="A558" s="365" t="s">
        <v>144</v>
      </c>
      <c r="B558" s="365" t="s">
        <v>875</v>
      </c>
      <c r="C558" s="365" t="s">
        <v>666</v>
      </c>
      <c r="D558" s="365" t="s">
        <v>338</v>
      </c>
      <c r="E558" s="365" t="s">
        <v>184</v>
      </c>
      <c r="F558" s="365" t="s">
        <v>531</v>
      </c>
      <c r="G558" s="365" t="s">
        <v>1926</v>
      </c>
      <c r="H558" s="365" t="s">
        <v>555</v>
      </c>
      <c r="I558" s="365" t="s">
        <v>1979</v>
      </c>
      <c r="J558" s="365" t="s">
        <v>425</v>
      </c>
      <c r="K558" s="366">
        <v>1</v>
      </c>
      <c r="L558" s="365"/>
      <c r="M558" s="360">
        <v>2021</v>
      </c>
      <c r="N558" s="362">
        <f>INDEX('[1]Table 5.1 Fleet population'!$L$4:$L$41,MATCH(G558,'[1]Table 5.1 Fleet population'!$H$4:$H$41,0),1)</f>
        <v>22</v>
      </c>
      <c r="O558" s="364">
        <v>1</v>
      </c>
      <c r="P558" s="363">
        <f t="shared" si="32"/>
        <v>22</v>
      </c>
      <c r="Q558" s="362">
        <v>21</v>
      </c>
      <c r="R558" s="350">
        <f t="shared" si="33"/>
        <v>0.95454545454545459</v>
      </c>
      <c r="S558" s="350">
        <f t="shared" si="34"/>
        <v>0.95454545454545459</v>
      </c>
      <c r="T558" s="361">
        <f t="shared" si="35"/>
        <v>1</v>
      </c>
      <c r="U558" s="360"/>
    </row>
    <row r="559" spans="1:21" s="359" customFormat="1" ht="15.75" customHeight="1" x14ac:dyDescent="0.25">
      <c r="A559" s="365" t="s">
        <v>144</v>
      </c>
      <c r="B559" s="365" t="s">
        <v>875</v>
      </c>
      <c r="C559" s="365" t="s">
        <v>666</v>
      </c>
      <c r="D559" s="365" t="s">
        <v>338</v>
      </c>
      <c r="E559" s="365" t="s">
        <v>184</v>
      </c>
      <c r="F559" s="365" t="s">
        <v>531</v>
      </c>
      <c r="G559" s="365" t="s">
        <v>1946</v>
      </c>
      <c r="H559" s="365" t="s">
        <v>530</v>
      </c>
      <c r="I559" s="365" t="s">
        <v>1979</v>
      </c>
      <c r="J559" s="365" t="s">
        <v>425</v>
      </c>
      <c r="K559" s="366">
        <v>1</v>
      </c>
      <c r="L559" s="365" t="s">
        <v>1980</v>
      </c>
      <c r="M559" s="360">
        <v>2021</v>
      </c>
      <c r="N559" s="362">
        <f>INDEX('[1]Table 5.1 Fleet population'!$L$4:$L$41,MATCH(G559,'[1]Table 5.1 Fleet population'!$H$4:$H$41,0),1)</f>
        <v>5</v>
      </c>
      <c r="O559" s="364">
        <v>1</v>
      </c>
      <c r="P559" s="363">
        <f t="shared" si="32"/>
        <v>5</v>
      </c>
      <c r="Q559" s="362">
        <v>5</v>
      </c>
      <c r="R559" s="350">
        <f t="shared" si="33"/>
        <v>1</v>
      </c>
      <c r="S559" s="350">
        <f t="shared" si="34"/>
        <v>1</v>
      </c>
      <c r="T559" s="361">
        <f t="shared" si="35"/>
        <v>1</v>
      </c>
      <c r="U559" s="360"/>
    </row>
    <row r="560" spans="1:21" s="359" customFormat="1" ht="15.75" customHeight="1" x14ac:dyDescent="0.25">
      <c r="A560" s="365" t="s">
        <v>144</v>
      </c>
      <c r="B560" s="365" t="s">
        <v>875</v>
      </c>
      <c r="C560" s="365" t="s">
        <v>666</v>
      </c>
      <c r="D560" s="365" t="s">
        <v>338</v>
      </c>
      <c r="E560" s="365" t="s">
        <v>184</v>
      </c>
      <c r="F560" s="365" t="s">
        <v>531</v>
      </c>
      <c r="G560" s="365" t="s">
        <v>1951</v>
      </c>
      <c r="H560" s="365" t="s">
        <v>530</v>
      </c>
      <c r="I560" s="365" t="s">
        <v>1979</v>
      </c>
      <c r="J560" s="365" t="s">
        <v>425</v>
      </c>
      <c r="K560" s="366">
        <v>1</v>
      </c>
      <c r="L560" s="365" t="s">
        <v>1980</v>
      </c>
      <c r="M560" s="360">
        <v>2021</v>
      </c>
      <c r="N560" s="362">
        <f>INDEX('[1]Table 5.1 Fleet population'!$L$4:$L$41,MATCH(G560,'[1]Table 5.1 Fleet population'!$H$4:$H$41,0),1)</f>
        <v>1</v>
      </c>
      <c r="O560" s="364">
        <v>1</v>
      </c>
      <c r="P560" s="363">
        <f t="shared" si="32"/>
        <v>1</v>
      </c>
      <c r="Q560" s="362">
        <v>1</v>
      </c>
      <c r="R560" s="350">
        <f t="shared" si="33"/>
        <v>1</v>
      </c>
      <c r="S560" s="350">
        <f t="shared" si="34"/>
        <v>1</v>
      </c>
      <c r="T560" s="361">
        <f t="shared" si="35"/>
        <v>1</v>
      </c>
      <c r="U560" s="360"/>
    </row>
    <row r="561" spans="1:21" s="359" customFormat="1" ht="15.75" customHeight="1" x14ac:dyDescent="0.25">
      <c r="A561" s="365" t="s">
        <v>144</v>
      </c>
      <c r="B561" s="365" t="s">
        <v>875</v>
      </c>
      <c r="C561" s="365" t="s">
        <v>666</v>
      </c>
      <c r="D561" s="365" t="s">
        <v>338</v>
      </c>
      <c r="E561" s="365" t="s">
        <v>184</v>
      </c>
      <c r="F561" s="365" t="s">
        <v>531</v>
      </c>
      <c r="G561" s="365" t="s">
        <v>1962</v>
      </c>
      <c r="H561" s="365" t="s">
        <v>530</v>
      </c>
      <c r="I561" s="365" t="s">
        <v>1979</v>
      </c>
      <c r="J561" s="365" t="s">
        <v>425</v>
      </c>
      <c r="K561" s="366">
        <v>1</v>
      </c>
      <c r="L561" s="365" t="s">
        <v>1980</v>
      </c>
      <c r="M561" s="360">
        <v>2021</v>
      </c>
      <c r="N561" s="362">
        <f>INDEX('[1]Table 5.1 Fleet population'!$L$4:$L$41,MATCH(G561,'[1]Table 5.1 Fleet population'!$H$4:$H$41,0),1)</f>
        <v>1</v>
      </c>
      <c r="O561" s="364">
        <v>1</v>
      </c>
      <c r="P561" s="363">
        <f t="shared" si="32"/>
        <v>1</v>
      </c>
      <c r="Q561" s="362">
        <v>1</v>
      </c>
      <c r="R561" s="350">
        <f t="shared" si="33"/>
        <v>1</v>
      </c>
      <c r="S561" s="350">
        <f t="shared" si="34"/>
        <v>1</v>
      </c>
      <c r="T561" s="361">
        <f t="shared" si="35"/>
        <v>1</v>
      </c>
      <c r="U561" s="360"/>
    </row>
    <row r="562" spans="1:21" s="359" customFormat="1" ht="15.75" customHeight="1" x14ac:dyDescent="0.25">
      <c r="A562" s="365" t="s">
        <v>144</v>
      </c>
      <c r="B562" s="365" t="s">
        <v>875</v>
      </c>
      <c r="C562" s="365" t="s">
        <v>666</v>
      </c>
      <c r="D562" s="365" t="s">
        <v>338</v>
      </c>
      <c r="E562" s="365" t="s">
        <v>184</v>
      </c>
      <c r="F562" s="365" t="s">
        <v>531</v>
      </c>
      <c r="G562" s="365" t="s">
        <v>1932</v>
      </c>
      <c r="H562" s="365" t="s">
        <v>510</v>
      </c>
      <c r="I562" s="365" t="s">
        <v>1998</v>
      </c>
      <c r="J562" s="365" t="s">
        <v>425</v>
      </c>
      <c r="K562" s="366">
        <v>1</v>
      </c>
      <c r="L562" s="365"/>
      <c r="M562" s="360">
        <v>2021</v>
      </c>
      <c r="N562" s="362">
        <f>INDEX('[1]Table 5.1 Fleet population'!$L$4:$L$41,MATCH(G562,'[1]Table 5.1 Fleet population'!$H$4:$H$41,0),1)</f>
        <v>14</v>
      </c>
      <c r="O562" s="364">
        <v>1</v>
      </c>
      <c r="P562" s="363">
        <f t="shared" si="32"/>
        <v>14</v>
      </c>
      <c r="Q562" s="362">
        <v>14</v>
      </c>
      <c r="R562" s="350">
        <f t="shared" si="33"/>
        <v>1</v>
      </c>
      <c r="S562" s="350">
        <f t="shared" si="34"/>
        <v>1</v>
      </c>
      <c r="T562" s="361">
        <f t="shared" si="35"/>
        <v>1</v>
      </c>
      <c r="U562" s="360"/>
    </row>
    <row r="563" spans="1:21" s="359" customFormat="1" ht="15.75" customHeight="1" x14ac:dyDescent="0.25">
      <c r="A563" s="365" t="s">
        <v>144</v>
      </c>
      <c r="B563" s="365" t="s">
        <v>875</v>
      </c>
      <c r="C563" s="365" t="s">
        <v>666</v>
      </c>
      <c r="D563" s="365" t="s">
        <v>338</v>
      </c>
      <c r="E563" s="365" t="s">
        <v>184</v>
      </c>
      <c r="F563" s="365" t="s">
        <v>531</v>
      </c>
      <c r="G563" s="365" t="s">
        <v>1926</v>
      </c>
      <c r="H563" s="365" t="s">
        <v>510</v>
      </c>
      <c r="I563" s="365" t="s">
        <v>1998</v>
      </c>
      <c r="J563" s="365" t="s">
        <v>425</v>
      </c>
      <c r="K563" s="366">
        <v>1</v>
      </c>
      <c r="L563" s="365"/>
      <c r="M563" s="360">
        <v>2021</v>
      </c>
      <c r="N563" s="362">
        <f>INDEX('[1]Table 5.1 Fleet population'!$L$4:$L$41,MATCH(G563,'[1]Table 5.1 Fleet population'!$H$4:$H$41,0),1)</f>
        <v>22</v>
      </c>
      <c r="O563" s="364">
        <v>1</v>
      </c>
      <c r="P563" s="363">
        <f t="shared" si="32"/>
        <v>22</v>
      </c>
      <c r="Q563" s="362">
        <v>22</v>
      </c>
      <c r="R563" s="350">
        <f t="shared" si="33"/>
        <v>1</v>
      </c>
      <c r="S563" s="350">
        <f t="shared" si="34"/>
        <v>1</v>
      </c>
      <c r="T563" s="361">
        <f t="shared" si="35"/>
        <v>1</v>
      </c>
      <c r="U563" s="360"/>
    </row>
    <row r="564" spans="1:21" s="359" customFormat="1" ht="15.75" customHeight="1" x14ac:dyDescent="0.25">
      <c r="A564" s="365" t="s">
        <v>144</v>
      </c>
      <c r="B564" s="365" t="s">
        <v>875</v>
      </c>
      <c r="C564" s="365" t="s">
        <v>666</v>
      </c>
      <c r="D564" s="365" t="s">
        <v>338</v>
      </c>
      <c r="E564" s="365" t="s">
        <v>184</v>
      </c>
      <c r="F564" s="365" t="s">
        <v>531</v>
      </c>
      <c r="G564" s="365" t="s">
        <v>1927</v>
      </c>
      <c r="H564" s="365" t="s">
        <v>510</v>
      </c>
      <c r="I564" s="365" t="s">
        <v>1998</v>
      </c>
      <c r="J564" s="365" t="s">
        <v>425</v>
      </c>
      <c r="K564" s="366">
        <v>1</v>
      </c>
      <c r="L564" s="365"/>
      <c r="M564" s="360">
        <v>2021</v>
      </c>
      <c r="N564" s="362">
        <f>INDEX('[1]Table 5.1 Fleet population'!$L$4:$L$41,MATCH(G564,'[1]Table 5.1 Fleet population'!$H$4:$H$41,0),1)</f>
        <v>63</v>
      </c>
      <c r="O564" s="364">
        <v>1</v>
      </c>
      <c r="P564" s="363">
        <f t="shared" si="32"/>
        <v>63</v>
      </c>
      <c r="Q564" s="362">
        <v>63</v>
      </c>
      <c r="R564" s="350">
        <f t="shared" si="33"/>
        <v>1</v>
      </c>
      <c r="S564" s="350">
        <f t="shared" si="34"/>
        <v>1</v>
      </c>
      <c r="T564" s="361">
        <f t="shared" si="35"/>
        <v>1</v>
      </c>
      <c r="U564" s="360"/>
    </row>
    <row r="565" spans="1:21" s="359" customFormat="1" ht="15.75" customHeight="1" x14ac:dyDescent="0.25">
      <c r="A565" s="365" t="s">
        <v>144</v>
      </c>
      <c r="B565" s="365" t="s">
        <v>875</v>
      </c>
      <c r="C565" s="365" t="s">
        <v>666</v>
      </c>
      <c r="D565" s="365" t="s">
        <v>338</v>
      </c>
      <c r="E565" s="365" t="s">
        <v>184</v>
      </c>
      <c r="F565" s="365" t="s">
        <v>531</v>
      </c>
      <c r="G565" s="365" t="s">
        <v>1928</v>
      </c>
      <c r="H565" s="365" t="s">
        <v>510</v>
      </c>
      <c r="I565" s="365" t="s">
        <v>1998</v>
      </c>
      <c r="J565" s="365" t="s">
        <v>425</v>
      </c>
      <c r="K565" s="366">
        <v>1</v>
      </c>
      <c r="L565" s="365"/>
      <c r="M565" s="360">
        <v>2021</v>
      </c>
      <c r="N565" s="362">
        <f>INDEX('[1]Table 5.1 Fleet population'!$L$4:$L$41,MATCH(G565,'[1]Table 5.1 Fleet population'!$H$4:$H$41,0),1)</f>
        <v>30</v>
      </c>
      <c r="O565" s="364">
        <v>1</v>
      </c>
      <c r="P565" s="363">
        <f t="shared" si="32"/>
        <v>30</v>
      </c>
      <c r="Q565" s="362">
        <v>30</v>
      </c>
      <c r="R565" s="350">
        <f t="shared" si="33"/>
        <v>1</v>
      </c>
      <c r="S565" s="350">
        <f t="shared" si="34"/>
        <v>1</v>
      </c>
      <c r="T565" s="361">
        <f t="shared" si="35"/>
        <v>1</v>
      </c>
      <c r="U565" s="360"/>
    </row>
    <row r="566" spans="1:21" s="359" customFormat="1" ht="15.75" customHeight="1" x14ac:dyDescent="0.25">
      <c r="A566" s="365" t="s">
        <v>144</v>
      </c>
      <c r="B566" s="365" t="s">
        <v>875</v>
      </c>
      <c r="C566" s="365" t="s">
        <v>666</v>
      </c>
      <c r="D566" s="365" t="s">
        <v>338</v>
      </c>
      <c r="E566" s="365" t="s">
        <v>184</v>
      </c>
      <c r="F566" s="365" t="s">
        <v>531</v>
      </c>
      <c r="G566" s="365" t="s">
        <v>1924</v>
      </c>
      <c r="H566" s="365" t="s">
        <v>510</v>
      </c>
      <c r="I566" s="365" t="s">
        <v>1998</v>
      </c>
      <c r="J566" s="365" t="s">
        <v>425</v>
      </c>
      <c r="K566" s="366">
        <v>1</v>
      </c>
      <c r="L566" s="365"/>
      <c r="M566" s="360">
        <v>2021</v>
      </c>
      <c r="N566" s="362">
        <f>INDEX('[1]Table 5.1 Fleet population'!$L$4:$L$41,MATCH(G566,'[1]Table 5.1 Fleet population'!$H$4:$H$41,0),1)</f>
        <v>13</v>
      </c>
      <c r="O566" s="364">
        <v>1</v>
      </c>
      <c r="P566" s="363">
        <f t="shared" si="32"/>
        <v>13</v>
      </c>
      <c r="Q566" s="362">
        <v>13</v>
      </c>
      <c r="R566" s="350">
        <f t="shared" si="33"/>
        <v>1</v>
      </c>
      <c r="S566" s="350">
        <f t="shared" si="34"/>
        <v>1</v>
      </c>
      <c r="T566" s="361">
        <f t="shared" si="35"/>
        <v>1</v>
      </c>
      <c r="U566" s="360"/>
    </row>
    <row r="567" spans="1:21" s="359" customFormat="1" ht="15.75" customHeight="1" x14ac:dyDescent="0.25">
      <c r="A567" s="365" t="s">
        <v>144</v>
      </c>
      <c r="B567" s="365" t="s">
        <v>875</v>
      </c>
      <c r="C567" s="365" t="s">
        <v>666</v>
      </c>
      <c r="D567" s="365" t="s">
        <v>338</v>
      </c>
      <c r="E567" s="365" t="s">
        <v>184</v>
      </c>
      <c r="F567" s="365" t="s">
        <v>531</v>
      </c>
      <c r="G567" s="365" t="s">
        <v>1930</v>
      </c>
      <c r="H567" s="365" t="s">
        <v>510</v>
      </c>
      <c r="I567" s="365" t="s">
        <v>1998</v>
      </c>
      <c r="J567" s="365" t="s">
        <v>425</v>
      </c>
      <c r="K567" s="366">
        <v>1</v>
      </c>
      <c r="L567" s="365"/>
      <c r="M567" s="360">
        <v>2021</v>
      </c>
      <c r="N567" s="362">
        <f>INDEX('[1]Table 5.1 Fleet population'!$L$4:$L$41,MATCH(G567,'[1]Table 5.1 Fleet population'!$H$4:$H$41,0),1)</f>
        <v>28</v>
      </c>
      <c r="O567" s="364">
        <v>1</v>
      </c>
      <c r="P567" s="363">
        <f t="shared" si="32"/>
        <v>28</v>
      </c>
      <c r="Q567" s="362">
        <v>28</v>
      </c>
      <c r="R567" s="350">
        <f t="shared" si="33"/>
        <v>1</v>
      </c>
      <c r="S567" s="350">
        <f t="shared" si="34"/>
        <v>1</v>
      </c>
      <c r="T567" s="361">
        <f t="shared" si="35"/>
        <v>1</v>
      </c>
      <c r="U567" s="360"/>
    </row>
    <row r="568" spans="1:21" s="359" customFormat="1" ht="15.75" customHeight="1" x14ac:dyDescent="0.25">
      <c r="A568" s="365" t="s">
        <v>144</v>
      </c>
      <c r="B568" s="365" t="s">
        <v>875</v>
      </c>
      <c r="C568" s="365" t="s">
        <v>666</v>
      </c>
      <c r="D568" s="365" t="s">
        <v>338</v>
      </c>
      <c r="E568" s="365" t="s">
        <v>184</v>
      </c>
      <c r="F568" s="365" t="s">
        <v>531</v>
      </c>
      <c r="G568" s="365" t="s">
        <v>1934</v>
      </c>
      <c r="H568" s="365" t="s">
        <v>510</v>
      </c>
      <c r="I568" s="365" t="s">
        <v>1998</v>
      </c>
      <c r="J568" s="365" t="s">
        <v>425</v>
      </c>
      <c r="K568" s="366">
        <v>1</v>
      </c>
      <c r="L568" s="365"/>
      <c r="M568" s="360">
        <v>2021</v>
      </c>
      <c r="N568" s="362">
        <f>INDEX('[1]Table 5.1 Fleet population'!$L$4:$L$41,MATCH(G568,'[1]Table 5.1 Fleet population'!$H$4:$H$41,0),1)</f>
        <v>23</v>
      </c>
      <c r="O568" s="364">
        <v>1</v>
      </c>
      <c r="P568" s="363">
        <f t="shared" si="32"/>
        <v>23</v>
      </c>
      <c r="Q568" s="362">
        <v>23</v>
      </c>
      <c r="R568" s="350">
        <f t="shared" si="33"/>
        <v>1</v>
      </c>
      <c r="S568" s="350">
        <f t="shared" si="34"/>
        <v>1</v>
      </c>
      <c r="T568" s="361">
        <f t="shared" si="35"/>
        <v>1</v>
      </c>
      <c r="U568" s="360"/>
    </row>
    <row r="569" spans="1:21" s="359" customFormat="1" ht="15.75" customHeight="1" x14ac:dyDescent="0.25">
      <c r="A569" s="365" t="s">
        <v>144</v>
      </c>
      <c r="B569" s="365" t="s">
        <v>875</v>
      </c>
      <c r="C569" s="365" t="s">
        <v>666</v>
      </c>
      <c r="D569" s="365" t="s">
        <v>338</v>
      </c>
      <c r="E569" s="365" t="s">
        <v>184</v>
      </c>
      <c r="F569" s="365" t="s">
        <v>531</v>
      </c>
      <c r="G569" s="365" t="s">
        <v>1938</v>
      </c>
      <c r="H569" s="365" t="s">
        <v>510</v>
      </c>
      <c r="I569" s="365" t="s">
        <v>1998</v>
      </c>
      <c r="J569" s="365" t="s">
        <v>425</v>
      </c>
      <c r="K569" s="366">
        <v>1</v>
      </c>
      <c r="L569" s="365"/>
      <c r="M569" s="360">
        <v>2021</v>
      </c>
      <c r="N569" s="362">
        <f>INDEX('[1]Table 5.1 Fleet population'!$L$4:$L$41,MATCH(G569,'[1]Table 5.1 Fleet population'!$H$4:$H$41,0),1)</f>
        <v>125</v>
      </c>
      <c r="O569" s="364">
        <v>1</v>
      </c>
      <c r="P569" s="363">
        <f t="shared" si="32"/>
        <v>125</v>
      </c>
      <c r="Q569" s="362">
        <v>125</v>
      </c>
      <c r="R569" s="350">
        <f t="shared" si="33"/>
        <v>1</v>
      </c>
      <c r="S569" s="350">
        <f t="shared" si="34"/>
        <v>1</v>
      </c>
      <c r="T569" s="361">
        <f t="shared" si="35"/>
        <v>1</v>
      </c>
      <c r="U569" s="360"/>
    </row>
    <row r="570" spans="1:21" s="359" customFormat="1" ht="15.75" customHeight="1" x14ac:dyDescent="0.25">
      <c r="A570" s="365" t="s">
        <v>144</v>
      </c>
      <c r="B570" s="365" t="s">
        <v>875</v>
      </c>
      <c r="C570" s="365" t="s">
        <v>666</v>
      </c>
      <c r="D570" s="365" t="s">
        <v>338</v>
      </c>
      <c r="E570" s="365" t="s">
        <v>184</v>
      </c>
      <c r="F570" s="365" t="s">
        <v>531</v>
      </c>
      <c r="G570" s="365" t="s">
        <v>1935</v>
      </c>
      <c r="H570" s="365" t="s">
        <v>510</v>
      </c>
      <c r="I570" s="365" t="s">
        <v>1998</v>
      </c>
      <c r="J570" s="365" t="s">
        <v>425</v>
      </c>
      <c r="K570" s="366">
        <v>1</v>
      </c>
      <c r="L570" s="365"/>
      <c r="M570" s="360">
        <v>2021</v>
      </c>
      <c r="N570" s="362">
        <f>INDEX('[1]Table 5.1 Fleet population'!$L$4:$L$41,MATCH(G570,'[1]Table 5.1 Fleet population'!$H$4:$H$41,0),1)</f>
        <v>9</v>
      </c>
      <c r="O570" s="364">
        <v>1</v>
      </c>
      <c r="P570" s="363">
        <f t="shared" si="32"/>
        <v>9</v>
      </c>
      <c r="Q570" s="362">
        <v>9</v>
      </c>
      <c r="R570" s="350">
        <f t="shared" si="33"/>
        <v>1</v>
      </c>
      <c r="S570" s="350">
        <f t="shared" si="34"/>
        <v>1</v>
      </c>
      <c r="T570" s="361">
        <f t="shared" si="35"/>
        <v>1</v>
      </c>
      <c r="U570" s="360"/>
    </row>
    <row r="571" spans="1:21" s="359" customFormat="1" ht="15.75" customHeight="1" x14ac:dyDescent="0.25">
      <c r="A571" s="365" t="s">
        <v>144</v>
      </c>
      <c r="B571" s="365" t="s">
        <v>875</v>
      </c>
      <c r="C571" s="365" t="s">
        <v>666</v>
      </c>
      <c r="D571" s="365" t="s">
        <v>338</v>
      </c>
      <c r="E571" s="365" t="s">
        <v>184</v>
      </c>
      <c r="F571" s="365" t="s">
        <v>531</v>
      </c>
      <c r="G571" s="365" t="s">
        <v>1936</v>
      </c>
      <c r="H571" s="365" t="s">
        <v>510</v>
      </c>
      <c r="I571" s="365" t="s">
        <v>1998</v>
      </c>
      <c r="J571" s="365" t="s">
        <v>425</v>
      </c>
      <c r="K571" s="366">
        <v>1</v>
      </c>
      <c r="L571" s="365"/>
      <c r="M571" s="360">
        <v>2021</v>
      </c>
      <c r="N571" s="362">
        <f>INDEX('[1]Table 5.1 Fleet population'!$L$4:$L$41,MATCH(G571,'[1]Table 5.1 Fleet population'!$H$4:$H$41,0),1)</f>
        <v>8</v>
      </c>
      <c r="O571" s="364">
        <v>1</v>
      </c>
      <c r="P571" s="363">
        <f t="shared" si="32"/>
        <v>8</v>
      </c>
      <c r="Q571" s="362">
        <v>8</v>
      </c>
      <c r="R571" s="350">
        <f t="shared" si="33"/>
        <v>1</v>
      </c>
      <c r="S571" s="350">
        <f t="shared" si="34"/>
        <v>1</v>
      </c>
      <c r="T571" s="361">
        <f t="shared" si="35"/>
        <v>1</v>
      </c>
      <c r="U571" s="360"/>
    </row>
    <row r="572" spans="1:21" s="359" customFormat="1" ht="15.75" customHeight="1" x14ac:dyDescent="0.25">
      <c r="A572" s="365" t="s">
        <v>144</v>
      </c>
      <c r="B572" s="365" t="s">
        <v>875</v>
      </c>
      <c r="C572" s="365" t="s">
        <v>666</v>
      </c>
      <c r="D572" s="365" t="s">
        <v>338</v>
      </c>
      <c r="E572" s="365" t="s">
        <v>184</v>
      </c>
      <c r="F572" s="365" t="s">
        <v>531</v>
      </c>
      <c r="G572" s="365" t="s">
        <v>1939</v>
      </c>
      <c r="H572" s="365" t="s">
        <v>510</v>
      </c>
      <c r="I572" s="365" t="s">
        <v>1998</v>
      </c>
      <c r="J572" s="365" t="s">
        <v>425</v>
      </c>
      <c r="K572" s="366">
        <v>1</v>
      </c>
      <c r="L572" s="365"/>
      <c r="M572" s="360">
        <v>2021</v>
      </c>
      <c r="N572" s="362">
        <f>INDEX('[1]Table 5.1 Fleet population'!$L$4:$L$41,MATCH(G572,'[1]Table 5.1 Fleet population'!$H$4:$H$41,0),1)</f>
        <v>97</v>
      </c>
      <c r="O572" s="364">
        <v>1</v>
      </c>
      <c r="P572" s="363">
        <f t="shared" si="32"/>
        <v>97</v>
      </c>
      <c r="Q572" s="362">
        <v>97</v>
      </c>
      <c r="R572" s="350">
        <f t="shared" si="33"/>
        <v>1</v>
      </c>
      <c r="S572" s="350">
        <f t="shared" si="34"/>
        <v>1</v>
      </c>
      <c r="T572" s="361">
        <f t="shared" si="35"/>
        <v>1</v>
      </c>
      <c r="U572" s="360"/>
    </row>
    <row r="573" spans="1:21" s="359" customFormat="1" ht="15.75" customHeight="1" x14ac:dyDescent="0.25">
      <c r="A573" s="365" t="s">
        <v>144</v>
      </c>
      <c r="B573" s="365" t="s">
        <v>875</v>
      </c>
      <c r="C573" s="365" t="s">
        <v>666</v>
      </c>
      <c r="D573" s="365" t="s">
        <v>338</v>
      </c>
      <c r="E573" s="365" t="s">
        <v>184</v>
      </c>
      <c r="F573" s="365" t="s">
        <v>531</v>
      </c>
      <c r="G573" s="365" t="s">
        <v>1946</v>
      </c>
      <c r="H573" s="365" t="s">
        <v>510</v>
      </c>
      <c r="I573" s="365" t="s">
        <v>1998</v>
      </c>
      <c r="J573" s="365" t="s">
        <v>425</v>
      </c>
      <c r="K573" s="366">
        <v>1</v>
      </c>
      <c r="L573" s="365" t="s">
        <v>1999</v>
      </c>
      <c r="M573" s="360">
        <v>2021</v>
      </c>
      <c r="N573" s="362">
        <f>INDEX('[1]Table 5.1 Fleet population'!$L$4:$L$41,MATCH(G573,'[1]Table 5.1 Fleet population'!$H$4:$H$41,0),1)</f>
        <v>5</v>
      </c>
      <c r="O573" s="364">
        <v>1</v>
      </c>
      <c r="P573" s="363">
        <f t="shared" si="32"/>
        <v>5</v>
      </c>
      <c r="Q573" s="362">
        <v>5</v>
      </c>
      <c r="R573" s="350">
        <f t="shared" si="33"/>
        <v>1</v>
      </c>
      <c r="S573" s="350">
        <f t="shared" si="34"/>
        <v>1</v>
      </c>
      <c r="T573" s="361">
        <f t="shared" si="35"/>
        <v>1</v>
      </c>
      <c r="U573" s="360"/>
    </row>
    <row r="574" spans="1:21" s="359" customFormat="1" ht="15.75" customHeight="1" x14ac:dyDescent="0.25">
      <c r="A574" s="365" t="s">
        <v>144</v>
      </c>
      <c r="B574" s="365" t="s">
        <v>875</v>
      </c>
      <c r="C574" s="365" t="s">
        <v>666</v>
      </c>
      <c r="D574" s="365" t="s">
        <v>338</v>
      </c>
      <c r="E574" s="365" t="s">
        <v>184</v>
      </c>
      <c r="F574" s="365" t="s">
        <v>531</v>
      </c>
      <c r="G574" s="365" t="s">
        <v>1947</v>
      </c>
      <c r="H574" s="365" t="s">
        <v>510</v>
      </c>
      <c r="I574" s="365" t="s">
        <v>1998</v>
      </c>
      <c r="J574" s="365" t="s">
        <v>425</v>
      </c>
      <c r="K574" s="366">
        <v>1</v>
      </c>
      <c r="L574" s="365" t="s">
        <v>1999</v>
      </c>
      <c r="M574" s="360">
        <v>2021</v>
      </c>
      <c r="N574" s="362">
        <f>INDEX('[1]Table 5.1 Fleet population'!$L$4:$L$41,MATCH(G574,'[1]Table 5.1 Fleet population'!$H$4:$H$41,0),1)</f>
        <v>7</v>
      </c>
      <c r="O574" s="364">
        <v>1</v>
      </c>
      <c r="P574" s="363">
        <f t="shared" si="32"/>
        <v>7</v>
      </c>
      <c r="Q574" s="362">
        <v>7</v>
      </c>
      <c r="R574" s="350">
        <f t="shared" si="33"/>
        <v>1</v>
      </c>
      <c r="S574" s="350">
        <f t="shared" si="34"/>
        <v>1</v>
      </c>
      <c r="T574" s="361">
        <f t="shared" si="35"/>
        <v>1</v>
      </c>
      <c r="U574" s="360"/>
    </row>
    <row r="575" spans="1:21" s="359" customFormat="1" ht="15.75" customHeight="1" x14ac:dyDescent="0.25">
      <c r="A575" s="365" t="s">
        <v>144</v>
      </c>
      <c r="B575" s="365" t="s">
        <v>875</v>
      </c>
      <c r="C575" s="365" t="s">
        <v>666</v>
      </c>
      <c r="D575" s="365" t="s">
        <v>338</v>
      </c>
      <c r="E575" s="365" t="s">
        <v>184</v>
      </c>
      <c r="F575" s="365" t="s">
        <v>531</v>
      </c>
      <c r="G575" s="365" t="s">
        <v>1948</v>
      </c>
      <c r="H575" s="365" t="s">
        <v>510</v>
      </c>
      <c r="I575" s="365" t="s">
        <v>1998</v>
      </c>
      <c r="J575" s="365" t="s">
        <v>425</v>
      </c>
      <c r="K575" s="366">
        <v>1</v>
      </c>
      <c r="L575" s="365" t="s">
        <v>1999</v>
      </c>
      <c r="M575" s="360">
        <v>2021</v>
      </c>
      <c r="N575" s="362">
        <f>INDEX('[1]Table 5.1 Fleet population'!$L$4:$L$41,MATCH(G575,'[1]Table 5.1 Fleet population'!$H$4:$H$41,0),1)</f>
        <v>10</v>
      </c>
      <c r="O575" s="364">
        <v>1</v>
      </c>
      <c r="P575" s="363">
        <f t="shared" si="32"/>
        <v>10</v>
      </c>
      <c r="Q575" s="362">
        <v>10</v>
      </c>
      <c r="R575" s="350">
        <f t="shared" si="33"/>
        <v>1</v>
      </c>
      <c r="S575" s="350">
        <f t="shared" si="34"/>
        <v>1</v>
      </c>
      <c r="T575" s="361">
        <f t="shared" si="35"/>
        <v>1</v>
      </c>
      <c r="U575" s="360"/>
    </row>
    <row r="576" spans="1:21" s="359" customFormat="1" ht="15.75" customHeight="1" x14ac:dyDescent="0.25">
      <c r="A576" s="365" t="s">
        <v>144</v>
      </c>
      <c r="B576" s="365" t="s">
        <v>875</v>
      </c>
      <c r="C576" s="365" t="s">
        <v>666</v>
      </c>
      <c r="D576" s="365" t="s">
        <v>338</v>
      </c>
      <c r="E576" s="365" t="s">
        <v>184</v>
      </c>
      <c r="F576" s="365" t="s">
        <v>531</v>
      </c>
      <c r="G576" s="365" t="s">
        <v>1949</v>
      </c>
      <c r="H576" s="365" t="s">
        <v>510</v>
      </c>
      <c r="I576" s="365" t="s">
        <v>1998</v>
      </c>
      <c r="J576" s="365" t="s">
        <v>425</v>
      </c>
      <c r="K576" s="366">
        <v>1</v>
      </c>
      <c r="L576" s="365" t="s">
        <v>1999</v>
      </c>
      <c r="M576" s="360">
        <v>2021</v>
      </c>
      <c r="N576" s="362">
        <f>INDEX('[1]Table 5.1 Fleet population'!$L$4:$L$41,MATCH(G576,'[1]Table 5.1 Fleet population'!$H$4:$H$41,0),1)</f>
        <v>7</v>
      </c>
      <c r="O576" s="364">
        <v>1</v>
      </c>
      <c r="P576" s="363">
        <f t="shared" si="32"/>
        <v>7</v>
      </c>
      <c r="Q576" s="362">
        <v>7</v>
      </c>
      <c r="R576" s="350">
        <f t="shared" si="33"/>
        <v>1</v>
      </c>
      <c r="S576" s="350">
        <f t="shared" si="34"/>
        <v>1</v>
      </c>
      <c r="T576" s="361">
        <f t="shared" si="35"/>
        <v>1</v>
      </c>
      <c r="U576" s="360"/>
    </row>
    <row r="577" spans="1:21" s="359" customFormat="1" ht="15.75" customHeight="1" x14ac:dyDescent="0.25">
      <c r="A577" s="365" t="s">
        <v>144</v>
      </c>
      <c r="B577" s="365" t="s">
        <v>875</v>
      </c>
      <c r="C577" s="365" t="s">
        <v>666</v>
      </c>
      <c r="D577" s="365" t="s">
        <v>338</v>
      </c>
      <c r="E577" s="365" t="s">
        <v>184</v>
      </c>
      <c r="F577" s="365" t="s">
        <v>531</v>
      </c>
      <c r="G577" s="365" t="s">
        <v>1951</v>
      </c>
      <c r="H577" s="365" t="s">
        <v>510</v>
      </c>
      <c r="I577" s="365" t="s">
        <v>1998</v>
      </c>
      <c r="J577" s="365" t="s">
        <v>425</v>
      </c>
      <c r="K577" s="366">
        <v>1</v>
      </c>
      <c r="L577" s="365" t="s">
        <v>1999</v>
      </c>
      <c r="M577" s="360">
        <v>2021</v>
      </c>
      <c r="N577" s="362">
        <f>INDEX('[1]Table 5.1 Fleet population'!$L$4:$L$41,MATCH(G577,'[1]Table 5.1 Fleet population'!$H$4:$H$41,0),1)</f>
        <v>1</v>
      </c>
      <c r="O577" s="364">
        <v>1</v>
      </c>
      <c r="P577" s="363">
        <f t="shared" si="32"/>
        <v>1</v>
      </c>
      <c r="Q577" s="362">
        <v>1</v>
      </c>
      <c r="R577" s="350">
        <f t="shared" si="33"/>
        <v>1</v>
      </c>
      <c r="S577" s="350">
        <f t="shared" si="34"/>
        <v>1</v>
      </c>
      <c r="T577" s="361">
        <f t="shared" si="35"/>
        <v>1</v>
      </c>
      <c r="U577" s="360"/>
    </row>
    <row r="578" spans="1:21" s="359" customFormat="1" ht="15.75" customHeight="1" x14ac:dyDescent="0.25">
      <c r="A578" s="365" t="s">
        <v>144</v>
      </c>
      <c r="B578" s="365" t="s">
        <v>875</v>
      </c>
      <c r="C578" s="365" t="s">
        <v>666</v>
      </c>
      <c r="D578" s="365" t="s">
        <v>338</v>
      </c>
      <c r="E578" s="365" t="s">
        <v>184</v>
      </c>
      <c r="F578" s="365" t="s">
        <v>531</v>
      </c>
      <c r="G578" s="365" t="s">
        <v>1952</v>
      </c>
      <c r="H578" s="365" t="s">
        <v>510</v>
      </c>
      <c r="I578" s="365" t="s">
        <v>1998</v>
      </c>
      <c r="J578" s="365" t="s">
        <v>425</v>
      </c>
      <c r="K578" s="366">
        <v>1</v>
      </c>
      <c r="L578" s="365" t="s">
        <v>1999</v>
      </c>
      <c r="M578" s="360">
        <v>2021</v>
      </c>
      <c r="N578" s="362">
        <f>INDEX('[1]Table 5.1 Fleet population'!$L$4:$L$41,MATCH(G578,'[1]Table 5.1 Fleet population'!$H$4:$H$41,0),1)</f>
        <v>12</v>
      </c>
      <c r="O578" s="364">
        <v>1</v>
      </c>
      <c r="P578" s="363">
        <f t="shared" si="32"/>
        <v>12</v>
      </c>
      <c r="Q578" s="362">
        <v>12</v>
      </c>
      <c r="R578" s="350">
        <f t="shared" si="33"/>
        <v>1</v>
      </c>
      <c r="S578" s="350">
        <f t="shared" si="34"/>
        <v>1</v>
      </c>
      <c r="T578" s="361">
        <f t="shared" si="35"/>
        <v>1</v>
      </c>
      <c r="U578" s="360"/>
    </row>
    <row r="579" spans="1:21" s="359" customFormat="1" ht="15.75" customHeight="1" x14ac:dyDescent="0.25">
      <c r="A579" s="365" t="s">
        <v>144</v>
      </c>
      <c r="B579" s="365" t="s">
        <v>875</v>
      </c>
      <c r="C579" s="365" t="s">
        <v>666</v>
      </c>
      <c r="D579" s="365" t="s">
        <v>338</v>
      </c>
      <c r="E579" s="365" t="s">
        <v>184</v>
      </c>
      <c r="F579" s="365" t="s">
        <v>531</v>
      </c>
      <c r="G579" s="365" t="s">
        <v>1953</v>
      </c>
      <c r="H579" s="365" t="s">
        <v>510</v>
      </c>
      <c r="I579" s="365" t="s">
        <v>1998</v>
      </c>
      <c r="J579" s="365" t="s">
        <v>425</v>
      </c>
      <c r="K579" s="366">
        <v>1</v>
      </c>
      <c r="L579" s="365" t="s">
        <v>1999</v>
      </c>
      <c r="M579" s="360">
        <v>2021</v>
      </c>
      <c r="N579" s="362">
        <f>INDEX('[1]Table 5.1 Fleet population'!$L$4:$L$41,MATCH(G579,'[1]Table 5.1 Fleet population'!$H$4:$H$41,0),1)</f>
        <v>2</v>
      </c>
      <c r="O579" s="364">
        <v>1</v>
      </c>
      <c r="P579" s="363">
        <f t="shared" ref="P579:P642" si="36">ROUNDUP(N579*O579,0)</f>
        <v>2</v>
      </c>
      <c r="Q579" s="362">
        <v>2</v>
      </c>
      <c r="R579" s="350">
        <f t="shared" ref="R579:R642" si="37">Q579/P579</f>
        <v>1</v>
      </c>
      <c r="S579" s="350">
        <f t="shared" ref="S579:S642" si="38">Q579/N579</f>
        <v>1</v>
      </c>
      <c r="T579" s="361">
        <f t="shared" ref="T579:T642" si="39">O579/K579</f>
        <v>1</v>
      </c>
      <c r="U579" s="360"/>
    </row>
    <row r="580" spans="1:21" s="359" customFormat="1" ht="15.75" customHeight="1" x14ac:dyDescent="0.25">
      <c r="A580" s="365" t="s">
        <v>144</v>
      </c>
      <c r="B580" s="365" t="s">
        <v>875</v>
      </c>
      <c r="C580" s="365" t="s">
        <v>666</v>
      </c>
      <c r="D580" s="365" t="s">
        <v>338</v>
      </c>
      <c r="E580" s="365" t="s">
        <v>184</v>
      </c>
      <c r="F580" s="365" t="s">
        <v>531</v>
      </c>
      <c r="G580" s="365" t="s">
        <v>1956</v>
      </c>
      <c r="H580" s="365" t="s">
        <v>510</v>
      </c>
      <c r="I580" s="365" t="s">
        <v>1998</v>
      </c>
      <c r="J580" s="365" t="s">
        <v>425</v>
      </c>
      <c r="K580" s="366">
        <v>1</v>
      </c>
      <c r="L580" s="365" t="s">
        <v>1999</v>
      </c>
      <c r="M580" s="360">
        <v>2021</v>
      </c>
      <c r="N580" s="362">
        <f>INDEX('[1]Table 5.1 Fleet population'!$L$4:$L$41,MATCH(G580,'[1]Table 5.1 Fleet population'!$H$4:$H$41,0),1)</f>
        <v>5</v>
      </c>
      <c r="O580" s="364">
        <v>1</v>
      </c>
      <c r="P580" s="363">
        <f t="shared" si="36"/>
        <v>5</v>
      </c>
      <c r="Q580" s="362">
        <v>5</v>
      </c>
      <c r="R580" s="350">
        <f t="shared" si="37"/>
        <v>1</v>
      </c>
      <c r="S580" s="350">
        <f t="shared" si="38"/>
        <v>1</v>
      </c>
      <c r="T580" s="361">
        <f t="shared" si="39"/>
        <v>1</v>
      </c>
      <c r="U580" s="360"/>
    </row>
    <row r="581" spans="1:21" s="359" customFormat="1" ht="15.75" customHeight="1" x14ac:dyDescent="0.25">
      <c r="A581" s="365" t="s">
        <v>144</v>
      </c>
      <c r="B581" s="365" t="s">
        <v>875</v>
      </c>
      <c r="C581" s="365" t="s">
        <v>666</v>
      </c>
      <c r="D581" s="365" t="s">
        <v>338</v>
      </c>
      <c r="E581" s="365" t="s">
        <v>184</v>
      </c>
      <c r="F581" s="365" t="s">
        <v>531</v>
      </c>
      <c r="G581" s="365" t="s">
        <v>1959</v>
      </c>
      <c r="H581" s="365" t="s">
        <v>510</v>
      </c>
      <c r="I581" s="365" t="s">
        <v>1998</v>
      </c>
      <c r="J581" s="365" t="s">
        <v>425</v>
      </c>
      <c r="K581" s="366">
        <v>1</v>
      </c>
      <c r="L581" s="365" t="s">
        <v>1999</v>
      </c>
      <c r="M581" s="360">
        <v>2021</v>
      </c>
      <c r="N581" s="362">
        <f>INDEX('[1]Table 5.1 Fleet population'!$L$4:$L$41,MATCH(G581,'[1]Table 5.1 Fleet population'!$H$4:$H$41,0),1)</f>
        <v>7</v>
      </c>
      <c r="O581" s="364">
        <v>1</v>
      </c>
      <c r="P581" s="363">
        <f t="shared" si="36"/>
        <v>7</v>
      </c>
      <c r="Q581" s="362">
        <v>7</v>
      </c>
      <c r="R581" s="350">
        <f t="shared" si="37"/>
        <v>1</v>
      </c>
      <c r="S581" s="350">
        <f t="shared" si="38"/>
        <v>1</v>
      </c>
      <c r="T581" s="361">
        <f t="shared" si="39"/>
        <v>1</v>
      </c>
      <c r="U581" s="360"/>
    </row>
    <row r="582" spans="1:21" s="359" customFormat="1" ht="15.75" customHeight="1" x14ac:dyDescent="0.25">
      <c r="A582" s="365" t="s">
        <v>144</v>
      </c>
      <c r="B582" s="365" t="s">
        <v>875</v>
      </c>
      <c r="C582" s="365" t="s">
        <v>666</v>
      </c>
      <c r="D582" s="365" t="s">
        <v>338</v>
      </c>
      <c r="E582" s="365" t="s">
        <v>184</v>
      </c>
      <c r="F582" s="365" t="s">
        <v>531</v>
      </c>
      <c r="G582" s="365" t="s">
        <v>1960</v>
      </c>
      <c r="H582" s="365" t="s">
        <v>510</v>
      </c>
      <c r="I582" s="365" t="s">
        <v>1998</v>
      </c>
      <c r="J582" s="365" t="s">
        <v>425</v>
      </c>
      <c r="K582" s="366">
        <v>1</v>
      </c>
      <c r="L582" s="365" t="s">
        <v>1999</v>
      </c>
      <c r="M582" s="360">
        <v>2021</v>
      </c>
      <c r="N582" s="362">
        <f>INDEX('[1]Table 5.1 Fleet population'!$L$4:$L$41,MATCH(G582,'[1]Table 5.1 Fleet population'!$H$4:$H$41,0),1)</f>
        <v>6</v>
      </c>
      <c r="O582" s="364">
        <v>1</v>
      </c>
      <c r="P582" s="363">
        <f t="shared" si="36"/>
        <v>6</v>
      </c>
      <c r="Q582" s="362">
        <v>6</v>
      </c>
      <c r="R582" s="350">
        <f t="shared" si="37"/>
        <v>1</v>
      </c>
      <c r="S582" s="350">
        <f t="shared" si="38"/>
        <v>1</v>
      </c>
      <c r="T582" s="361">
        <f t="shared" si="39"/>
        <v>1</v>
      </c>
      <c r="U582" s="360"/>
    </row>
    <row r="583" spans="1:21" s="359" customFormat="1" ht="15.75" customHeight="1" x14ac:dyDescent="0.25">
      <c r="A583" s="365" t="s">
        <v>144</v>
      </c>
      <c r="B583" s="365" t="s">
        <v>875</v>
      </c>
      <c r="C583" s="365" t="s">
        <v>666</v>
      </c>
      <c r="D583" s="365" t="s">
        <v>338</v>
      </c>
      <c r="E583" s="365" t="s">
        <v>184</v>
      </c>
      <c r="F583" s="365" t="s">
        <v>531</v>
      </c>
      <c r="G583" s="365" t="s">
        <v>1958</v>
      </c>
      <c r="H583" s="365" t="s">
        <v>510</v>
      </c>
      <c r="I583" s="365" t="s">
        <v>1998</v>
      </c>
      <c r="J583" s="365" t="s">
        <v>425</v>
      </c>
      <c r="K583" s="366">
        <v>1</v>
      </c>
      <c r="L583" s="365" t="s">
        <v>1999</v>
      </c>
      <c r="M583" s="360">
        <v>2021</v>
      </c>
      <c r="N583" s="362">
        <f>INDEX('[1]Table 5.1 Fleet population'!$L$4:$L$41,MATCH(G583,'[1]Table 5.1 Fleet population'!$H$4:$H$41,0),1)</f>
        <v>1</v>
      </c>
      <c r="O583" s="364">
        <v>1</v>
      </c>
      <c r="P583" s="363">
        <f t="shared" si="36"/>
        <v>1</v>
      </c>
      <c r="Q583" s="362">
        <v>1</v>
      </c>
      <c r="R583" s="350">
        <f t="shared" si="37"/>
        <v>1</v>
      </c>
      <c r="S583" s="350">
        <f t="shared" si="38"/>
        <v>1</v>
      </c>
      <c r="T583" s="361">
        <f t="shared" si="39"/>
        <v>1</v>
      </c>
      <c r="U583" s="360"/>
    </row>
    <row r="584" spans="1:21" s="359" customFormat="1" ht="15.75" customHeight="1" x14ac:dyDescent="0.25">
      <c r="A584" s="365" t="s">
        <v>144</v>
      </c>
      <c r="B584" s="365" t="s">
        <v>875</v>
      </c>
      <c r="C584" s="365" t="s">
        <v>666</v>
      </c>
      <c r="D584" s="365" t="s">
        <v>338</v>
      </c>
      <c r="E584" s="365" t="s">
        <v>184</v>
      </c>
      <c r="F584" s="365" t="s">
        <v>531</v>
      </c>
      <c r="G584" s="365" t="s">
        <v>1963</v>
      </c>
      <c r="H584" s="365" t="s">
        <v>510</v>
      </c>
      <c r="I584" s="365" t="s">
        <v>1998</v>
      </c>
      <c r="J584" s="365" t="s">
        <v>425</v>
      </c>
      <c r="K584" s="366">
        <v>1</v>
      </c>
      <c r="L584" s="365" t="s">
        <v>1999</v>
      </c>
      <c r="M584" s="360">
        <v>2021</v>
      </c>
      <c r="N584" s="362">
        <f>INDEX('[1]Table 5.1 Fleet population'!$L$4:$L$41,MATCH(G584,'[1]Table 5.1 Fleet population'!$H$4:$H$41,0),1)</f>
        <v>185</v>
      </c>
      <c r="O584" s="364">
        <v>1</v>
      </c>
      <c r="P584" s="363">
        <f t="shared" si="36"/>
        <v>185</v>
      </c>
      <c r="Q584" s="362">
        <v>185</v>
      </c>
      <c r="R584" s="350">
        <f t="shared" si="37"/>
        <v>1</v>
      </c>
      <c r="S584" s="350">
        <f t="shared" si="38"/>
        <v>1</v>
      </c>
      <c r="T584" s="361">
        <f t="shared" si="39"/>
        <v>1</v>
      </c>
      <c r="U584" s="360"/>
    </row>
    <row r="585" spans="1:21" s="359" customFormat="1" ht="15.75" customHeight="1" x14ac:dyDescent="0.25">
      <c r="A585" s="365" t="s">
        <v>144</v>
      </c>
      <c r="B585" s="365" t="s">
        <v>875</v>
      </c>
      <c r="C585" s="365" t="s">
        <v>666</v>
      </c>
      <c r="D585" s="365" t="s">
        <v>338</v>
      </c>
      <c r="E585" s="365" t="s">
        <v>184</v>
      </c>
      <c r="F585" s="365" t="s">
        <v>531</v>
      </c>
      <c r="G585" s="365" t="s">
        <v>1965</v>
      </c>
      <c r="H585" s="365" t="s">
        <v>510</v>
      </c>
      <c r="I585" s="365" t="s">
        <v>1998</v>
      </c>
      <c r="J585" s="365" t="s">
        <v>425</v>
      </c>
      <c r="K585" s="366">
        <v>1</v>
      </c>
      <c r="L585" s="365" t="s">
        <v>1999</v>
      </c>
      <c r="M585" s="360">
        <v>2021</v>
      </c>
      <c r="N585" s="362">
        <f>INDEX('[1]Table 5.1 Fleet population'!$L$4:$L$41,MATCH(G585,'[1]Table 5.1 Fleet population'!$H$4:$H$41,0),1)</f>
        <v>138</v>
      </c>
      <c r="O585" s="364">
        <v>1</v>
      </c>
      <c r="P585" s="363">
        <f t="shared" si="36"/>
        <v>138</v>
      </c>
      <c r="Q585" s="362">
        <v>138</v>
      </c>
      <c r="R585" s="350">
        <f t="shared" si="37"/>
        <v>1</v>
      </c>
      <c r="S585" s="350">
        <f t="shared" si="38"/>
        <v>1</v>
      </c>
      <c r="T585" s="361">
        <f t="shared" si="39"/>
        <v>1</v>
      </c>
      <c r="U585" s="360"/>
    </row>
    <row r="586" spans="1:21" s="359" customFormat="1" ht="15.75" customHeight="1" x14ac:dyDescent="0.25">
      <c r="A586" s="365" t="s">
        <v>144</v>
      </c>
      <c r="B586" s="365" t="s">
        <v>875</v>
      </c>
      <c r="C586" s="365" t="s">
        <v>666</v>
      </c>
      <c r="D586" s="365" t="s">
        <v>338</v>
      </c>
      <c r="E586" s="365" t="s">
        <v>184</v>
      </c>
      <c r="F586" s="365" t="s">
        <v>531</v>
      </c>
      <c r="G586" s="365" t="s">
        <v>1964</v>
      </c>
      <c r="H586" s="365" t="s">
        <v>510</v>
      </c>
      <c r="I586" s="365" t="s">
        <v>1998</v>
      </c>
      <c r="J586" s="365" t="s">
        <v>425</v>
      </c>
      <c r="K586" s="366">
        <v>1</v>
      </c>
      <c r="L586" s="365" t="s">
        <v>1999</v>
      </c>
      <c r="M586" s="360">
        <v>2021</v>
      </c>
      <c r="N586" s="362">
        <f>INDEX('[1]Table 5.1 Fleet population'!$L$4:$L$41,MATCH(G586,'[1]Table 5.1 Fleet population'!$H$4:$H$41,0),1)</f>
        <v>37</v>
      </c>
      <c r="O586" s="364">
        <v>1</v>
      </c>
      <c r="P586" s="363">
        <f t="shared" si="36"/>
        <v>37</v>
      </c>
      <c r="Q586" s="362">
        <v>37</v>
      </c>
      <c r="R586" s="350">
        <f t="shared" si="37"/>
        <v>1</v>
      </c>
      <c r="S586" s="350">
        <f t="shared" si="38"/>
        <v>1</v>
      </c>
      <c r="T586" s="361">
        <f t="shared" si="39"/>
        <v>1</v>
      </c>
      <c r="U586" s="360"/>
    </row>
    <row r="587" spans="1:21" s="359" customFormat="1" ht="15.75" customHeight="1" x14ac:dyDescent="0.25">
      <c r="A587" s="365" t="s">
        <v>144</v>
      </c>
      <c r="B587" s="365" t="s">
        <v>875</v>
      </c>
      <c r="C587" s="365" t="s">
        <v>666</v>
      </c>
      <c r="D587" s="365" t="s">
        <v>338</v>
      </c>
      <c r="E587" s="365" t="s">
        <v>184</v>
      </c>
      <c r="F587" s="365" t="s">
        <v>531</v>
      </c>
      <c r="G587" s="365" t="s">
        <v>1962</v>
      </c>
      <c r="H587" s="365" t="s">
        <v>510</v>
      </c>
      <c r="I587" s="365" t="s">
        <v>1998</v>
      </c>
      <c r="J587" s="365" t="s">
        <v>425</v>
      </c>
      <c r="K587" s="366">
        <v>1</v>
      </c>
      <c r="L587" s="365" t="s">
        <v>1999</v>
      </c>
      <c r="M587" s="360">
        <v>2021</v>
      </c>
      <c r="N587" s="362">
        <f>INDEX('[1]Table 5.1 Fleet population'!$L$4:$L$41,MATCH(G587,'[1]Table 5.1 Fleet population'!$H$4:$H$41,0),1)</f>
        <v>1</v>
      </c>
      <c r="O587" s="364">
        <v>1</v>
      </c>
      <c r="P587" s="363">
        <f t="shared" si="36"/>
        <v>1</v>
      </c>
      <c r="Q587" s="362">
        <v>1</v>
      </c>
      <c r="R587" s="350">
        <f t="shared" si="37"/>
        <v>1</v>
      </c>
      <c r="S587" s="350">
        <f t="shared" si="38"/>
        <v>1</v>
      </c>
      <c r="T587" s="361">
        <f t="shared" si="39"/>
        <v>1</v>
      </c>
      <c r="U587" s="360"/>
    </row>
    <row r="588" spans="1:21" s="359" customFormat="1" ht="15.75" customHeight="1" x14ac:dyDescent="0.25">
      <c r="A588" s="365" t="s">
        <v>144</v>
      </c>
      <c r="B588" s="365" t="s">
        <v>875</v>
      </c>
      <c r="C588" s="365" t="s">
        <v>666</v>
      </c>
      <c r="D588" s="365" t="s">
        <v>338</v>
      </c>
      <c r="E588" s="365" t="s">
        <v>184</v>
      </c>
      <c r="F588" s="365" t="s">
        <v>531</v>
      </c>
      <c r="G588" s="365" t="s">
        <v>1966</v>
      </c>
      <c r="H588" s="365" t="s">
        <v>510</v>
      </c>
      <c r="I588" s="365" t="s">
        <v>1998</v>
      </c>
      <c r="J588" s="365" t="s">
        <v>425</v>
      </c>
      <c r="K588" s="366">
        <v>1</v>
      </c>
      <c r="L588" s="365" t="s">
        <v>1999</v>
      </c>
      <c r="M588" s="360">
        <v>2021</v>
      </c>
      <c r="N588" s="362">
        <f>INDEX('[1]Table 5.1 Fleet population'!$L$4:$L$41,MATCH(G588,'[1]Table 5.1 Fleet population'!$H$4:$H$41,0),1)</f>
        <v>12</v>
      </c>
      <c r="O588" s="364">
        <v>1</v>
      </c>
      <c r="P588" s="363">
        <f t="shared" si="36"/>
        <v>12</v>
      </c>
      <c r="Q588" s="362">
        <v>12</v>
      </c>
      <c r="R588" s="350">
        <f t="shared" si="37"/>
        <v>1</v>
      </c>
      <c r="S588" s="350">
        <f t="shared" si="38"/>
        <v>1</v>
      </c>
      <c r="T588" s="361">
        <f t="shared" si="39"/>
        <v>1</v>
      </c>
      <c r="U588" s="360"/>
    </row>
    <row r="589" spans="1:21" s="359" customFormat="1" ht="15.75" customHeight="1" x14ac:dyDescent="0.25">
      <c r="A589" s="365" t="s">
        <v>144</v>
      </c>
      <c r="B589" s="365" t="s">
        <v>875</v>
      </c>
      <c r="C589" s="365" t="s">
        <v>666</v>
      </c>
      <c r="D589" s="365" t="s">
        <v>338</v>
      </c>
      <c r="E589" s="365" t="s">
        <v>184</v>
      </c>
      <c r="F589" s="365" t="s">
        <v>531</v>
      </c>
      <c r="G589" s="365" t="s">
        <v>1946</v>
      </c>
      <c r="H589" s="365" t="s">
        <v>534</v>
      </c>
      <c r="I589" s="365" t="s">
        <v>1982</v>
      </c>
      <c r="J589" s="365" t="s">
        <v>425</v>
      </c>
      <c r="K589" s="366">
        <v>1</v>
      </c>
      <c r="L589" s="365" t="s">
        <v>1980</v>
      </c>
      <c r="M589" s="360">
        <v>2021</v>
      </c>
      <c r="N589" s="362">
        <f>INDEX('[1]Table 5.1 Fleet population'!$L$4:$L$41,MATCH(G589,'[1]Table 5.1 Fleet population'!$H$4:$H$41,0),1)</f>
        <v>5</v>
      </c>
      <c r="O589" s="364">
        <v>1</v>
      </c>
      <c r="P589" s="363">
        <f t="shared" si="36"/>
        <v>5</v>
      </c>
      <c r="Q589" s="362">
        <v>5</v>
      </c>
      <c r="R589" s="350">
        <f t="shared" si="37"/>
        <v>1</v>
      </c>
      <c r="S589" s="350">
        <f t="shared" si="38"/>
        <v>1</v>
      </c>
      <c r="T589" s="361">
        <f t="shared" si="39"/>
        <v>1</v>
      </c>
      <c r="U589" s="360"/>
    </row>
    <row r="590" spans="1:21" s="359" customFormat="1" ht="15.75" customHeight="1" x14ac:dyDescent="0.25">
      <c r="A590" s="365" t="s">
        <v>144</v>
      </c>
      <c r="B590" s="365" t="s">
        <v>875</v>
      </c>
      <c r="C590" s="365" t="s">
        <v>666</v>
      </c>
      <c r="D590" s="365" t="s">
        <v>338</v>
      </c>
      <c r="E590" s="365" t="s">
        <v>184</v>
      </c>
      <c r="F590" s="365" t="s">
        <v>531</v>
      </c>
      <c r="G590" s="365" t="s">
        <v>1951</v>
      </c>
      <c r="H590" s="365" t="s">
        <v>534</v>
      </c>
      <c r="I590" s="365" t="s">
        <v>1982</v>
      </c>
      <c r="J590" s="365" t="s">
        <v>425</v>
      </c>
      <c r="K590" s="366">
        <v>1</v>
      </c>
      <c r="L590" s="365" t="s">
        <v>1980</v>
      </c>
      <c r="M590" s="360">
        <v>2021</v>
      </c>
      <c r="N590" s="362">
        <f>INDEX('[1]Table 5.1 Fleet population'!$L$4:$L$41,MATCH(G590,'[1]Table 5.1 Fleet population'!$H$4:$H$41,0),1)</f>
        <v>1</v>
      </c>
      <c r="O590" s="364">
        <v>1</v>
      </c>
      <c r="P590" s="363">
        <f t="shared" si="36"/>
        <v>1</v>
      </c>
      <c r="Q590" s="362">
        <v>1</v>
      </c>
      <c r="R590" s="350">
        <f t="shared" si="37"/>
        <v>1</v>
      </c>
      <c r="S590" s="350">
        <f t="shared" si="38"/>
        <v>1</v>
      </c>
      <c r="T590" s="361">
        <f t="shared" si="39"/>
        <v>1</v>
      </c>
      <c r="U590" s="360"/>
    </row>
    <row r="591" spans="1:21" s="359" customFormat="1" ht="15.75" customHeight="1" x14ac:dyDescent="0.25">
      <c r="A591" s="365" t="s">
        <v>144</v>
      </c>
      <c r="B591" s="365" t="s">
        <v>875</v>
      </c>
      <c r="C591" s="365" t="s">
        <v>666</v>
      </c>
      <c r="D591" s="365" t="s">
        <v>338</v>
      </c>
      <c r="E591" s="365" t="s">
        <v>184</v>
      </c>
      <c r="F591" s="365" t="s">
        <v>531</v>
      </c>
      <c r="G591" s="365" t="s">
        <v>1962</v>
      </c>
      <c r="H591" s="365" t="s">
        <v>534</v>
      </c>
      <c r="I591" s="365" t="s">
        <v>1982</v>
      </c>
      <c r="J591" s="365" t="s">
        <v>425</v>
      </c>
      <c r="K591" s="366">
        <v>1</v>
      </c>
      <c r="L591" s="365" t="s">
        <v>1980</v>
      </c>
      <c r="M591" s="360">
        <v>2021</v>
      </c>
      <c r="N591" s="362">
        <f>INDEX('[1]Table 5.1 Fleet population'!$L$4:$L$41,MATCH(G591,'[1]Table 5.1 Fleet population'!$H$4:$H$41,0),1)</f>
        <v>1</v>
      </c>
      <c r="O591" s="364">
        <v>1</v>
      </c>
      <c r="P591" s="363">
        <f t="shared" si="36"/>
        <v>1</v>
      </c>
      <c r="Q591" s="362">
        <v>1</v>
      </c>
      <c r="R591" s="350">
        <f t="shared" si="37"/>
        <v>1</v>
      </c>
      <c r="S591" s="350">
        <f t="shared" si="38"/>
        <v>1</v>
      </c>
      <c r="T591" s="361">
        <f t="shared" si="39"/>
        <v>1</v>
      </c>
      <c r="U591" s="360"/>
    </row>
    <row r="592" spans="1:21" s="359" customFormat="1" ht="15.75" customHeight="1" x14ac:dyDescent="0.25">
      <c r="A592" s="365" t="s">
        <v>144</v>
      </c>
      <c r="B592" s="365" t="s">
        <v>875</v>
      </c>
      <c r="C592" s="365" t="s">
        <v>666</v>
      </c>
      <c r="D592" s="365" t="s">
        <v>338</v>
      </c>
      <c r="E592" s="365" t="s">
        <v>184</v>
      </c>
      <c r="F592" s="365" t="s">
        <v>531</v>
      </c>
      <c r="G592" s="365" t="s">
        <v>1946</v>
      </c>
      <c r="H592" s="365" t="s">
        <v>535</v>
      </c>
      <c r="I592" s="365" t="s">
        <v>1979</v>
      </c>
      <c r="J592" s="365" t="s">
        <v>425</v>
      </c>
      <c r="K592" s="366">
        <v>1</v>
      </c>
      <c r="L592" s="365" t="s">
        <v>1980</v>
      </c>
      <c r="M592" s="360">
        <v>2021</v>
      </c>
      <c r="N592" s="362">
        <f>INDEX('[1]Table 5.1 Fleet population'!$L$4:$L$41,MATCH(G592,'[1]Table 5.1 Fleet population'!$H$4:$H$41,0),1)</f>
        <v>5</v>
      </c>
      <c r="O592" s="364">
        <v>1</v>
      </c>
      <c r="P592" s="363">
        <f t="shared" si="36"/>
        <v>5</v>
      </c>
      <c r="Q592" s="362">
        <v>5</v>
      </c>
      <c r="R592" s="350">
        <f t="shared" si="37"/>
        <v>1</v>
      </c>
      <c r="S592" s="350">
        <f t="shared" si="38"/>
        <v>1</v>
      </c>
      <c r="T592" s="361">
        <f t="shared" si="39"/>
        <v>1</v>
      </c>
      <c r="U592" s="360"/>
    </row>
    <row r="593" spans="1:21" s="359" customFormat="1" ht="15.75" customHeight="1" x14ac:dyDescent="0.25">
      <c r="A593" s="365" t="s">
        <v>144</v>
      </c>
      <c r="B593" s="365" t="s">
        <v>875</v>
      </c>
      <c r="C593" s="365" t="s">
        <v>666</v>
      </c>
      <c r="D593" s="365" t="s">
        <v>338</v>
      </c>
      <c r="E593" s="365" t="s">
        <v>184</v>
      </c>
      <c r="F593" s="365" t="s">
        <v>531</v>
      </c>
      <c r="G593" s="365" t="s">
        <v>1951</v>
      </c>
      <c r="H593" s="365" t="s">
        <v>535</v>
      </c>
      <c r="I593" s="365" t="s">
        <v>1979</v>
      </c>
      <c r="J593" s="365" t="s">
        <v>425</v>
      </c>
      <c r="K593" s="366">
        <v>1</v>
      </c>
      <c r="L593" s="365" t="s">
        <v>1980</v>
      </c>
      <c r="M593" s="360">
        <v>2021</v>
      </c>
      <c r="N593" s="362">
        <f>INDEX('[1]Table 5.1 Fleet population'!$L$4:$L$41,MATCH(G593,'[1]Table 5.1 Fleet population'!$H$4:$H$41,0),1)</f>
        <v>1</v>
      </c>
      <c r="O593" s="364">
        <v>1</v>
      </c>
      <c r="P593" s="363">
        <f t="shared" si="36"/>
        <v>1</v>
      </c>
      <c r="Q593" s="362">
        <v>1</v>
      </c>
      <c r="R593" s="350">
        <f t="shared" si="37"/>
        <v>1</v>
      </c>
      <c r="S593" s="350">
        <f t="shared" si="38"/>
        <v>1</v>
      </c>
      <c r="T593" s="361">
        <f t="shared" si="39"/>
        <v>1</v>
      </c>
      <c r="U593" s="360"/>
    </row>
    <row r="594" spans="1:21" s="359" customFormat="1" ht="15.75" customHeight="1" x14ac:dyDescent="0.25">
      <c r="A594" s="365" t="s">
        <v>144</v>
      </c>
      <c r="B594" s="365" t="s">
        <v>875</v>
      </c>
      <c r="C594" s="365" t="s">
        <v>666</v>
      </c>
      <c r="D594" s="365" t="s">
        <v>338</v>
      </c>
      <c r="E594" s="365" t="s">
        <v>184</v>
      </c>
      <c r="F594" s="365" t="s">
        <v>531</v>
      </c>
      <c r="G594" s="365" t="s">
        <v>1962</v>
      </c>
      <c r="H594" s="365" t="s">
        <v>535</v>
      </c>
      <c r="I594" s="365" t="s">
        <v>1979</v>
      </c>
      <c r="J594" s="365" t="s">
        <v>425</v>
      </c>
      <c r="K594" s="366">
        <v>1</v>
      </c>
      <c r="L594" s="365" t="s">
        <v>1980</v>
      </c>
      <c r="M594" s="360">
        <v>2021</v>
      </c>
      <c r="N594" s="362">
        <f>INDEX('[1]Table 5.1 Fleet population'!$L$4:$L$41,MATCH(G594,'[1]Table 5.1 Fleet population'!$H$4:$H$41,0),1)</f>
        <v>1</v>
      </c>
      <c r="O594" s="364">
        <v>1</v>
      </c>
      <c r="P594" s="363">
        <f t="shared" si="36"/>
        <v>1</v>
      </c>
      <c r="Q594" s="362">
        <v>1</v>
      </c>
      <c r="R594" s="350">
        <f t="shared" si="37"/>
        <v>1</v>
      </c>
      <c r="S594" s="350">
        <f t="shared" si="38"/>
        <v>1</v>
      </c>
      <c r="T594" s="361">
        <f t="shared" si="39"/>
        <v>1</v>
      </c>
      <c r="U594" s="360"/>
    </row>
    <row r="595" spans="1:21" s="359" customFormat="1" ht="15.75" customHeight="1" x14ac:dyDescent="0.25">
      <c r="A595" s="365" t="s">
        <v>144</v>
      </c>
      <c r="B595" s="365" t="s">
        <v>875</v>
      </c>
      <c r="C595" s="365" t="s">
        <v>666</v>
      </c>
      <c r="D595" s="365" t="s">
        <v>338</v>
      </c>
      <c r="E595" s="365" t="s">
        <v>184</v>
      </c>
      <c r="F595" s="365" t="s">
        <v>531</v>
      </c>
      <c r="G595" s="365" t="s">
        <v>1951</v>
      </c>
      <c r="H595" s="365" t="s">
        <v>536</v>
      </c>
      <c r="I595" s="365" t="s">
        <v>1979</v>
      </c>
      <c r="J595" s="365" t="s">
        <v>425</v>
      </c>
      <c r="K595" s="366">
        <v>1</v>
      </c>
      <c r="L595" s="365" t="s">
        <v>1980</v>
      </c>
      <c r="M595" s="360">
        <v>2021</v>
      </c>
      <c r="N595" s="362">
        <f>INDEX('[1]Table 5.1 Fleet population'!$L$4:$L$41,MATCH(G595,'[1]Table 5.1 Fleet population'!$H$4:$H$41,0),1)</f>
        <v>1</v>
      </c>
      <c r="O595" s="364">
        <v>1</v>
      </c>
      <c r="P595" s="363">
        <f t="shared" si="36"/>
        <v>1</v>
      </c>
      <c r="Q595" s="362">
        <v>1</v>
      </c>
      <c r="R595" s="350">
        <f t="shared" si="37"/>
        <v>1</v>
      </c>
      <c r="S595" s="350">
        <f t="shared" si="38"/>
        <v>1</v>
      </c>
      <c r="T595" s="361">
        <f t="shared" si="39"/>
        <v>1</v>
      </c>
      <c r="U595" s="360"/>
    </row>
    <row r="596" spans="1:21" s="359" customFormat="1" ht="15.75" customHeight="1" x14ac:dyDescent="0.25">
      <c r="A596" s="365" t="s">
        <v>144</v>
      </c>
      <c r="B596" s="365" t="s">
        <v>875</v>
      </c>
      <c r="C596" s="365" t="s">
        <v>666</v>
      </c>
      <c r="D596" s="365" t="s">
        <v>338</v>
      </c>
      <c r="E596" s="365" t="s">
        <v>184</v>
      </c>
      <c r="F596" s="365" t="s">
        <v>531</v>
      </c>
      <c r="G596" s="365" t="s">
        <v>1962</v>
      </c>
      <c r="H596" s="365" t="s">
        <v>536</v>
      </c>
      <c r="I596" s="365" t="s">
        <v>1979</v>
      </c>
      <c r="J596" s="365" t="s">
        <v>425</v>
      </c>
      <c r="K596" s="366">
        <v>1</v>
      </c>
      <c r="L596" s="365" t="s">
        <v>1980</v>
      </c>
      <c r="M596" s="360">
        <v>2021</v>
      </c>
      <c r="N596" s="362">
        <f>INDEX('[1]Table 5.1 Fleet population'!$L$4:$L$41,MATCH(G596,'[1]Table 5.1 Fleet population'!$H$4:$H$41,0),1)</f>
        <v>1</v>
      </c>
      <c r="O596" s="364">
        <v>1</v>
      </c>
      <c r="P596" s="363">
        <f t="shared" si="36"/>
        <v>1</v>
      </c>
      <c r="Q596" s="362">
        <v>1</v>
      </c>
      <c r="R596" s="350">
        <f t="shared" si="37"/>
        <v>1</v>
      </c>
      <c r="S596" s="350">
        <f t="shared" si="38"/>
        <v>1</v>
      </c>
      <c r="T596" s="361">
        <f t="shared" si="39"/>
        <v>1</v>
      </c>
      <c r="U596" s="360"/>
    </row>
    <row r="597" spans="1:21" s="359" customFormat="1" ht="15.75" customHeight="1" x14ac:dyDescent="0.25">
      <c r="A597" s="365" t="s">
        <v>144</v>
      </c>
      <c r="B597" s="365" t="s">
        <v>875</v>
      </c>
      <c r="C597" s="365" t="s">
        <v>666</v>
      </c>
      <c r="D597" s="365" t="s">
        <v>338</v>
      </c>
      <c r="E597" s="365" t="s">
        <v>184</v>
      </c>
      <c r="F597" s="365" t="s">
        <v>531</v>
      </c>
      <c r="G597" s="365" t="s">
        <v>1947</v>
      </c>
      <c r="H597" s="365" t="s">
        <v>537</v>
      </c>
      <c r="I597" s="365" t="s">
        <v>1979</v>
      </c>
      <c r="J597" s="365" t="s">
        <v>425</v>
      </c>
      <c r="K597" s="366">
        <v>1</v>
      </c>
      <c r="L597" s="365" t="s">
        <v>1980</v>
      </c>
      <c r="M597" s="360">
        <v>2021</v>
      </c>
      <c r="N597" s="362">
        <f>INDEX('[1]Table 5.1 Fleet population'!$L$4:$L$41,MATCH(G597,'[1]Table 5.1 Fleet population'!$H$4:$H$41,0),1)</f>
        <v>7</v>
      </c>
      <c r="O597" s="364">
        <v>1</v>
      </c>
      <c r="P597" s="363">
        <f t="shared" si="36"/>
        <v>7</v>
      </c>
      <c r="Q597" s="362">
        <v>7</v>
      </c>
      <c r="R597" s="350">
        <f t="shared" si="37"/>
        <v>1</v>
      </c>
      <c r="S597" s="350">
        <f t="shared" si="38"/>
        <v>1</v>
      </c>
      <c r="T597" s="361">
        <f t="shared" si="39"/>
        <v>1</v>
      </c>
      <c r="U597" s="360"/>
    </row>
    <row r="598" spans="1:21" s="359" customFormat="1" ht="15.75" customHeight="1" x14ac:dyDescent="0.25">
      <c r="A598" s="365" t="s">
        <v>144</v>
      </c>
      <c r="B598" s="365" t="s">
        <v>875</v>
      </c>
      <c r="C598" s="365" t="s">
        <v>666</v>
      </c>
      <c r="D598" s="365" t="s">
        <v>338</v>
      </c>
      <c r="E598" s="365" t="s">
        <v>184</v>
      </c>
      <c r="F598" s="365" t="s">
        <v>531</v>
      </c>
      <c r="G598" s="365" t="s">
        <v>1951</v>
      </c>
      <c r="H598" s="365" t="s">
        <v>537</v>
      </c>
      <c r="I598" s="365" t="s">
        <v>1979</v>
      </c>
      <c r="J598" s="365" t="s">
        <v>425</v>
      </c>
      <c r="K598" s="366">
        <v>1</v>
      </c>
      <c r="L598" s="365" t="s">
        <v>1980</v>
      </c>
      <c r="M598" s="360">
        <v>2021</v>
      </c>
      <c r="N598" s="362">
        <f>INDEX('[1]Table 5.1 Fleet population'!$L$4:$L$41,MATCH(G598,'[1]Table 5.1 Fleet population'!$H$4:$H$41,0),1)</f>
        <v>1</v>
      </c>
      <c r="O598" s="364">
        <v>1</v>
      </c>
      <c r="P598" s="363">
        <f t="shared" si="36"/>
        <v>1</v>
      </c>
      <c r="Q598" s="362">
        <v>1</v>
      </c>
      <c r="R598" s="350">
        <f t="shared" si="37"/>
        <v>1</v>
      </c>
      <c r="S598" s="350">
        <f t="shared" si="38"/>
        <v>1</v>
      </c>
      <c r="T598" s="361">
        <f t="shared" si="39"/>
        <v>1</v>
      </c>
      <c r="U598" s="360"/>
    </row>
    <row r="599" spans="1:21" s="359" customFormat="1" ht="15.75" customHeight="1" x14ac:dyDescent="0.25">
      <c r="A599" s="365" t="s">
        <v>144</v>
      </c>
      <c r="B599" s="365" t="s">
        <v>875</v>
      </c>
      <c r="C599" s="365" t="s">
        <v>666</v>
      </c>
      <c r="D599" s="365" t="s">
        <v>338</v>
      </c>
      <c r="E599" s="365" t="s">
        <v>184</v>
      </c>
      <c r="F599" s="365" t="s">
        <v>531</v>
      </c>
      <c r="G599" s="365" t="s">
        <v>1953</v>
      </c>
      <c r="H599" s="365" t="s">
        <v>537</v>
      </c>
      <c r="I599" s="365" t="s">
        <v>1979</v>
      </c>
      <c r="J599" s="365" t="s">
        <v>425</v>
      </c>
      <c r="K599" s="366">
        <v>1</v>
      </c>
      <c r="L599" s="365" t="s">
        <v>1980</v>
      </c>
      <c r="M599" s="360">
        <v>2021</v>
      </c>
      <c r="N599" s="362">
        <f>INDEX('[1]Table 5.1 Fleet population'!$L$4:$L$41,MATCH(G599,'[1]Table 5.1 Fleet population'!$H$4:$H$41,0),1)</f>
        <v>2</v>
      </c>
      <c r="O599" s="364">
        <v>1</v>
      </c>
      <c r="P599" s="363">
        <f t="shared" si="36"/>
        <v>2</v>
      </c>
      <c r="Q599" s="362">
        <v>2</v>
      </c>
      <c r="R599" s="350">
        <f t="shared" si="37"/>
        <v>1</v>
      </c>
      <c r="S599" s="350">
        <f t="shared" si="38"/>
        <v>1</v>
      </c>
      <c r="T599" s="361">
        <f t="shared" si="39"/>
        <v>1</v>
      </c>
      <c r="U599" s="360"/>
    </row>
    <row r="600" spans="1:21" s="359" customFormat="1" ht="15.75" customHeight="1" x14ac:dyDescent="0.25">
      <c r="A600" s="365" t="s">
        <v>144</v>
      </c>
      <c r="B600" s="365" t="s">
        <v>875</v>
      </c>
      <c r="C600" s="365" t="s">
        <v>666</v>
      </c>
      <c r="D600" s="365" t="s">
        <v>338</v>
      </c>
      <c r="E600" s="365" t="s">
        <v>184</v>
      </c>
      <c r="F600" s="365" t="s">
        <v>531</v>
      </c>
      <c r="G600" s="365" t="s">
        <v>1932</v>
      </c>
      <c r="H600" s="365" t="s">
        <v>538</v>
      </c>
      <c r="I600" s="365" t="s">
        <v>1998</v>
      </c>
      <c r="J600" s="365" t="s">
        <v>425</v>
      </c>
      <c r="K600" s="366">
        <v>1</v>
      </c>
      <c r="L600" s="365"/>
      <c r="M600" s="360">
        <v>2021</v>
      </c>
      <c r="N600" s="362">
        <f>INDEX('[1]Table 5.1 Fleet population'!$L$4:$L$41,MATCH(G600,'[1]Table 5.1 Fleet population'!$H$4:$H$41,0),1)</f>
        <v>14</v>
      </c>
      <c r="O600" s="364">
        <v>1</v>
      </c>
      <c r="P600" s="363">
        <f t="shared" si="36"/>
        <v>14</v>
      </c>
      <c r="Q600" s="362">
        <v>14</v>
      </c>
      <c r="R600" s="350">
        <f t="shared" si="37"/>
        <v>1</v>
      </c>
      <c r="S600" s="350">
        <f t="shared" si="38"/>
        <v>1</v>
      </c>
      <c r="T600" s="361">
        <f t="shared" si="39"/>
        <v>1</v>
      </c>
      <c r="U600" s="360"/>
    </row>
    <row r="601" spans="1:21" s="359" customFormat="1" ht="15.75" customHeight="1" x14ac:dyDescent="0.25">
      <c r="A601" s="365" t="s">
        <v>144</v>
      </c>
      <c r="B601" s="365" t="s">
        <v>875</v>
      </c>
      <c r="C601" s="365" t="s">
        <v>666</v>
      </c>
      <c r="D601" s="365" t="s">
        <v>338</v>
      </c>
      <c r="E601" s="365" t="s">
        <v>184</v>
      </c>
      <c r="F601" s="365" t="s">
        <v>531</v>
      </c>
      <c r="G601" s="365" t="s">
        <v>1926</v>
      </c>
      <c r="H601" s="365" t="s">
        <v>538</v>
      </c>
      <c r="I601" s="365" t="s">
        <v>1998</v>
      </c>
      <c r="J601" s="365" t="s">
        <v>425</v>
      </c>
      <c r="K601" s="366">
        <v>1</v>
      </c>
      <c r="L601" s="365"/>
      <c r="M601" s="360">
        <v>2021</v>
      </c>
      <c r="N601" s="362">
        <f>INDEX('[1]Table 5.1 Fleet population'!$L$4:$L$41,MATCH(G601,'[1]Table 5.1 Fleet population'!$H$4:$H$41,0),1)</f>
        <v>22</v>
      </c>
      <c r="O601" s="364">
        <v>1</v>
      </c>
      <c r="P601" s="363">
        <f t="shared" si="36"/>
        <v>22</v>
      </c>
      <c r="Q601" s="362">
        <v>22</v>
      </c>
      <c r="R601" s="350">
        <f t="shared" si="37"/>
        <v>1</v>
      </c>
      <c r="S601" s="350">
        <f t="shared" si="38"/>
        <v>1</v>
      </c>
      <c r="T601" s="361">
        <f t="shared" si="39"/>
        <v>1</v>
      </c>
      <c r="U601" s="360"/>
    </row>
    <row r="602" spans="1:21" s="359" customFormat="1" ht="15.75" customHeight="1" x14ac:dyDescent="0.25">
      <c r="A602" s="365" t="s">
        <v>144</v>
      </c>
      <c r="B602" s="365" t="s">
        <v>875</v>
      </c>
      <c r="C602" s="365" t="s">
        <v>666</v>
      </c>
      <c r="D602" s="365" t="s">
        <v>338</v>
      </c>
      <c r="E602" s="365" t="s">
        <v>184</v>
      </c>
      <c r="F602" s="365" t="s">
        <v>531</v>
      </c>
      <c r="G602" s="365" t="s">
        <v>1927</v>
      </c>
      <c r="H602" s="365" t="s">
        <v>538</v>
      </c>
      <c r="I602" s="365" t="s">
        <v>1998</v>
      </c>
      <c r="J602" s="365" t="s">
        <v>425</v>
      </c>
      <c r="K602" s="366">
        <v>1</v>
      </c>
      <c r="L602" s="365"/>
      <c r="M602" s="360">
        <v>2021</v>
      </c>
      <c r="N602" s="362">
        <f>INDEX('[1]Table 5.1 Fleet population'!$L$4:$L$41,MATCH(G602,'[1]Table 5.1 Fleet population'!$H$4:$H$41,0),1)</f>
        <v>63</v>
      </c>
      <c r="O602" s="364">
        <v>1</v>
      </c>
      <c r="P602" s="363">
        <f t="shared" si="36"/>
        <v>63</v>
      </c>
      <c r="Q602" s="362">
        <v>63</v>
      </c>
      <c r="R602" s="350">
        <f t="shared" si="37"/>
        <v>1</v>
      </c>
      <c r="S602" s="350">
        <f t="shared" si="38"/>
        <v>1</v>
      </c>
      <c r="T602" s="361">
        <f t="shared" si="39"/>
        <v>1</v>
      </c>
      <c r="U602" s="360"/>
    </row>
    <row r="603" spans="1:21" s="359" customFormat="1" ht="15.75" customHeight="1" x14ac:dyDescent="0.25">
      <c r="A603" s="365" t="s">
        <v>144</v>
      </c>
      <c r="B603" s="365" t="s">
        <v>875</v>
      </c>
      <c r="C603" s="365" t="s">
        <v>666</v>
      </c>
      <c r="D603" s="365" t="s">
        <v>338</v>
      </c>
      <c r="E603" s="365" t="s">
        <v>184</v>
      </c>
      <c r="F603" s="365" t="s">
        <v>531</v>
      </c>
      <c r="G603" s="365" t="s">
        <v>1928</v>
      </c>
      <c r="H603" s="365" t="s">
        <v>538</v>
      </c>
      <c r="I603" s="365" t="s">
        <v>1998</v>
      </c>
      <c r="J603" s="365" t="s">
        <v>425</v>
      </c>
      <c r="K603" s="366">
        <v>1</v>
      </c>
      <c r="L603" s="365"/>
      <c r="M603" s="360">
        <v>2021</v>
      </c>
      <c r="N603" s="362">
        <f>INDEX('[1]Table 5.1 Fleet population'!$L$4:$L$41,MATCH(G603,'[1]Table 5.1 Fleet population'!$H$4:$H$41,0),1)</f>
        <v>30</v>
      </c>
      <c r="O603" s="364">
        <v>1</v>
      </c>
      <c r="P603" s="363">
        <f t="shared" si="36"/>
        <v>30</v>
      </c>
      <c r="Q603" s="362">
        <v>30</v>
      </c>
      <c r="R603" s="350">
        <f t="shared" si="37"/>
        <v>1</v>
      </c>
      <c r="S603" s="350">
        <f t="shared" si="38"/>
        <v>1</v>
      </c>
      <c r="T603" s="361">
        <f t="shared" si="39"/>
        <v>1</v>
      </c>
      <c r="U603" s="360"/>
    </row>
    <row r="604" spans="1:21" s="359" customFormat="1" ht="15.75" customHeight="1" x14ac:dyDescent="0.25">
      <c r="A604" s="365" t="s">
        <v>144</v>
      </c>
      <c r="B604" s="365" t="s">
        <v>875</v>
      </c>
      <c r="C604" s="365" t="s">
        <v>666</v>
      </c>
      <c r="D604" s="365" t="s">
        <v>338</v>
      </c>
      <c r="E604" s="365" t="s">
        <v>184</v>
      </c>
      <c r="F604" s="365" t="s">
        <v>531</v>
      </c>
      <c r="G604" s="365" t="s">
        <v>1924</v>
      </c>
      <c r="H604" s="365" t="s">
        <v>538</v>
      </c>
      <c r="I604" s="365" t="s">
        <v>1998</v>
      </c>
      <c r="J604" s="365" t="s">
        <v>425</v>
      </c>
      <c r="K604" s="366">
        <v>1</v>
      </c>
      <c r="L604" s="365"/>
      <c r="M604" s="360">
        <v>2021</v>
      </c>
      <c r="N604" s="362">
        <f>INDEX('[1]Table 5.1 Fleet population'!$L$4:$L$41,MATCH(G604,'[1]Table 5.1 Fleet population'!$H$4:$H$41,0),1)</f>
        <v>13</v>
      </c>
      <c r="O604" s="364">
        <v>1</v>
      </c>
      <c r="P604" s="363">
        <f t="shared" si="36"/>
        <v>13</v>
      </c>
      <c r="Q604" s="362">
        <v>13</v>
      </c>
      <c r="R604" s="350">
        <f t="shared" si="37"/>
        <v>1</v>
      </c>
      <c r="S604" s="350">
        <f t="shared" si="38"/>
        <v>1</v>
      </c>
      <c r="T604" s="361">
        <f t="shared" si="39"/>
        <v>1</v>
      </c>
      <c r="U604" s="360"/>
    </row>
    <row r="605" spans="1:21" s="359" customFormat="1" ht="15.75" customHeight="1" x14ac:dyDescent="0.25">
      <c r="A605" s="365" t="s">
        <v>144</v>
      </c>
      <c r="B605" s="365" t="s">
        <v>875</v>
      </c>
      <c r="C605" s="365" t="s">
        <v>666</v>
      </c>
      <c r="D605" s="365" t="s">
        <v>338</v>
      </c>
      <c r="E605" s="365" t="s">
        <v>184</v>
      </c>
      <c r="F605" s="365" t="s">
        <v>531</v>
      </c>
      <c r="G605" s="365" t="s">
        <v>1930</v>
      </c>
      <c r="H605" s="365" t="s">
        <v>538</v>
      </c>
      <c r="I605" s="365" t="s">
        <v>1998</v>
      </c>
      <c r="J605" s="365" t="s">
        <v>425</v>
      </c>
      <c r="K605" s="366">
        <v>1</v>
      </c>
      <c r="L605" s="365"/>
      <c r="M605" s="360">
        <v>2021</v>
      </c>
      <c r="N605" s="362">
        <f>INDEX('[1]Table 5.1 Fleet population'!$L$4:$L$41,MATCH(G605,'[1]Table 5.1 Fleet population'!$H$4:$H$41,0),1)</f>
        <v>28</v>
      </c>
      <c r="O605" s="364">
        <v>1</v>
      </c>
      <c r="P605" s="363">
        <f t="shared" si="36"/>
        <v>28</v>
      </c>
      <c r="Q605" s="362">
        <v>28</v>
      </c>
      <c r="R605" s="350">
        <f t="shared" si="37"/>
        <v>1</v>
      </c>
      <c r="S605" s="350">
        <f t="shared" si="38"/>
        <v>1</v>
      </c>
      <c r="T605" s="361">
        <f t="shared" si="39"/>
        <v>1</v>
      </c>
      <c r="U605" s="360"/>
    </row>
    <row r="606" spans="1:21" s="359" customFormat="1" ht="15.75" customHeight="1" x14ac:dyDescent="0.25">
      <c r="A606" s="365" t="s">
        <v>144</v>
      </c>
      <c r="B606" s="365" t="s">
        <v>875</v>
      </c>
      <c r="C606" s="365" t="s">
        <v>666</v>
      </c>
      <c r="D606" s="365" t="s">
        <v>338</v>
      </c>
      <c r="E606" s="365" t="s">
        <v>184</v>
      </c>
      <c r="F606" s="365" t="s">
        <v>531</v>
      </c>
      <c r="G606" s="365" t="s">
        <v>1934</v>
      </c>
      <c r="H606" s="365" t="s">
        <v>538</v>
      </c>
      <c r="I606" s="365" t="s">
        <v>1998</v>
      </c>
      <c r="J606" s="365" t="s">
        <v>425</v>
      </c>
      <c r="K606" s="366">
        <v>1</v>
      </c>
      <c r="L606" s="365"/>
      <c r="M606" s="360">
        <v>2021</v>
      </c>
      <c r="N606" s="362">
        <f>INDEX('[1]Table 5.1 Fleet population'!$L$4:$L$41,MATCH(G606,'[1]Table 5.1 Fleet population'!$H$4:$H$41,0),1)</f>
        <v>23</v>
      </c>
      <c r="O606" s="364">
        <v>1</v>
      </c>
      <c r="P606" s="363">
        <f t="shared" si="36"/>
        <v>23</v>
      </c>
      <c r="Q606" s="362">
        <v>23</v>
      </c>
      <c r="R606" s="350">
        <f t="shared" si="37"/>
        <v>1</v>
      </c>
      <c r="S606" s="350">
        <f t="shared" si="38"/>
        <v>1</v>
      </c>
      <c r="T606" s="361">
        <f t="shared" si="39"/>
        <v>1</v>
      </c>
      <c r="U606" s="360"/>
    </row>
    <row r="607" spans="1:21" s="359" customFormat="1" ht="15.75" customHeight="1" x14ac:dyDescent="0.25">
      <c r="A607" s="365" t="s">
        <v>144</v>
      </c>
      <c r="B607" s="365" t="s">
        <v>875</v>
      </c>
      <c r="C607" s="365" t="s">
        <v>666</v>
      </c>
      <c r="D607" s="365" t="s">
        <v>338</v>
      </c>
      <c r="E607" s="365" t="s">
        <v>184</v>
      </c>
      <c r="F607" s="365" t="s">
        <v>531</v>
      </c>
      <c r="G607" s="365" t="s">
        <v>1938</v>
      </c>
      <c r="H607" s="365" t="s">
        <v>538</v>
      </c>
      <c r="I607" s="365" t="s">
        <v>1998</v>
      </c>
      <c r="J607" s="365" t="s">
        <v>425</v>
      </c>
      <c r="K607" s="366">
        <v>1</v>
      </c>
      <c r="L607" s="365"/>
      <c r="M607" s="360">
        <v>2021</v>
      </c>
      <c r="N607" s="362">
        <f>INDEX('[1]Table 5.1 Fleet population'!$L$4:$L$41,MATCH(G607,'[1]Table 5.1 Fleet population'!$H$4:$H$41,0),1)</f>
        <v>125</v>
      </c>
      <c r="O607" s="364">
        <v>1</v>
      </c>
      <c r="P607" s="363">
        <f t="shared" si="36"/>
        <v>125</v>
      </c>
      <c r="Q607" s="362">
        <v>125</v>
      </c>
      <c r="R607" s="350">
        <f t="shared" si="37"/>
        <v>1</v>
      </c>
      <c r="S607" s="350">
        <f t="shared" si="38"/>
        <v>1</v>
      </c>
      <c r="T607" s="361">
        <f t="shared" si="39"/>
        <v>1</v>
      </c>
      <c r="U607" s="360"/>
    </row>
    <row r="608" spans="1:21" s="359" customFormat="1" ht="15.75" customHeight="1" x14ac:dyDescent="0.25">
      <c r="A608" s="365" t="s">
        <v>144</v>
      </c>
      <c r="B608" s="365" t="s">
        <v>875</v>
      </c>
      <c r="C608" s="365" t="s">
        <v>666</v>
      </c>
      <c r="D608" s="365" t="s">
        <v>338</v>
      </c>
      <c r="E608" s="365" t="s">
        <v>184</v>
      </c>
      <c r="F608" s="365" t="s">
        <v>531</v>
      </c>
      <c r="G608" s="365" t="s">
        <v>1935</v>
      </c>
      <c r="H608" s="365" t="s">
        <v>538</v>
      </c>
      <c r="I608" s="365" t="s">
        <v>1998</v>
      </c>
      <c r="J608" s="365" t="s">
        <v>425</v>
      </c>
      <c r="K608" s="366">
        <v>1</v>
      </c>
      <c r="L608" s="365"/>
      <c r="M608" s="360">
        <v>2021</v>
      </c>
      <c r="N608" s="362">
        <f>INDEX('[1]Table 5.1 Fleet population'!$L$4:$L$41,MATCH(G608,'[1]Table 5.1 Fleet population'!$H$4:$H$41,0),1)</f>
        <v>9</v>
      </c>
      <c r="O608" s="364">
        <v>1</v>
      </c>
      <c r="P608" s="363">
        <f t="shared" si="36"/>
        <v>9</v>
      </c>
      <c r="Q608" s="362">
        <v>9</v>
      </c>
      <c r="R608" s="350">
        <f t="shared" si="37"/>
        <v>1</v>
      </c>
      <c r="S608" s="350">
        <f t="shared" si="38"/>
        <v>1</v>
      </c>
      <c r="T608" s="361">
        <f t="shared" si="39"/>
        <v>1</v>
      </c>
      <c r="U608" s="360"/>
    </row>
    <row r="609" spans="1:21" s="359" customFormat="1" ht="15.75" customHeight="1" x14ac:dyDescent="0.25">
      <c r="A609" s="365" t="s">
        <v>144</v>
      </c>
      <c r="B609" s="365" t="s">
        <v>875</v>
      </c>
      <c r="C609" s="365" t="s">
        <v>666</v>
      </c>
      <c r="D609" s="365" t="s">
        <v>338</v>
      </c>
      <c r="E609" s="365" t="s">
        <v>184</v>
      </c>
      <c r="F609" s="365" t="s">
        <v>531</v>
      </c>
      <c r="G609" s="365" t="s">
        <v>1936</v>
      </c>
      <c r="H609" s="365" t="s">
        <v>538</v>
      </c>
      <c r="I609" s="365" t="s">
        <v>1998</v>
      </c>
      <c r="J609" s="365" t="s">
        <v>425</v>
      </c>
      <c r="K609" s="366">
        <v>1</v>
      </c>
      <c r="L609" s="365"/>
      <c r="M609" s="360">
        <v>2021</v>
      </c>
      <c r="N609" s="362">
        <f>INDEX('[1]Table 5.1 Fleet population'!$L$4:$L$41,MATCH(G609,'[1]Table 5.1 Fleet population'!$H$4:$H$41,0),1)</f>
        <v>8</v>
      </c>
      <c r="O609" s="364">
        <v>1</v>
      </c>
      <c r="P609" s="363">
        <f t="shared" si="36"/>
        <v>8</v>
      </c>
      <c r="Q609" s="362">
        <v>8</v>
      </c>
      <c r="R609" s="350">
        <f t="shared" si="37"/>
        <v>1</v>
      </c>
      <c r="S609" s="350">
        <f t="shared" si="38"/>
        <v>1</v>
      </c>
      <c r="T609" s="361">
        <f t="shared" si="39"/>
        <v>1</v>
      </c>
      <c r="U609" s="360"/>
    </row>
    <row r="610" spans="1:21" s="359" customFormat="1" ht="15.75" customHeight="1" x14ac:dyDescent="0.25">
      <c r="A610" s="365" t="s">
        <v>144</v>
      </c>
      <c r="B610" s="365" t="s">
        <v>875</v>
      </c>
      <c r="C610" s="365" t="s">
        <v>666</v>
      </c>
      <c r="D610" s="365" t="s">
        <v>338</v>
      </c>
      <c r="E610" s="365" t="s">
        <v>184</v>
      </c>
      <c r="F610" s="365" t="s">
        <v>531</v>
      </c>
      <c r="G610" s="365" t="s">
        <v>1939</v>
      </c>
      <c r="H610" s="365" t="s">
        <v>538</v>
      </c>
      <c r="I610" s="365" t="s">
        <v>1998</v>
      </c>
      <c r="J610" s="365" t="s">
        <v>425</v>
      </c>
      <c r="K610" s="366">
        <v>1</v>
      </c>
      <c r="L610" s="365"/>
      <c r="M610" s="360">
        <v>2021</v>
      </c>
      <c r="N610" s="362">
        <f>INDEX('[1]Table 5.1 Fleet population'!$L$4:$L$41,MATCH(G610,'[1]Table 5.1 Fleet population'!$H$4:$H$41,0),1)</f>
        <v>97</v>
      </c>
      <c r="O610" s="364">
        <v>1</v>
      </c>
      <c r="P610" s="363">
        <f t="shared" si="36"/>
        <v>97</v>
      </c>
      <c r="Q610" s="362">
        <v>97</v>
      </c>
      <c r="R610" s="350">
        <f t="shared" si="37"/>
        <v>1</v>
      </c>
      <c r="S610" s="350">
        <f t="shared" si="38"/>
        <v>1</v>
      </c>
      <c r="T610" s="361">
        <f t="shared" si="39"/>
        <v>1</v>
      </c>
      <c r="U610" s="360"/>
    </row>
    <row r="611" spans="1:21" s="359" customFormat="1" ht="15.75" customHeight="1" x14ac:dyDescent="0.25">
      <c r="A611" s="365" t="s">
        <v>144</v>
      </c>
      <c r="B611" s="365" t="s">
        <v>875</v>
      </c>
      <c r="C611" s="365" t="s">
        <v>666</v>
      </c>
      <c r="D611" s="365" t="s">
        <v>338</v>
      </c>
      <c r="E611" s="365" t="s">
        <v>184</v>
      </c>
      <c r="F611" s="365" t="s">
        <v>531</v>
      </c>
      <c r="G611" s="365" t="s">
        <v>1946</v>
      </c>
      <c r="H611" s="365" t="s">
        <v>538</v>
      </c>
      <c r="I611" s="365" t="s">
        <v>1998</v>
      </c>
      <c r="J611" s="365" t="s">
        <v>425</v>
      </c>
      <c r="K611" s="366">
        <v>1</v>
      </c>
      <c r="L611" s="365" t="s">
        <v>1999</v>
      </c>
      <c r="M611" s="360">
        <v>2021</v>
      </c>
      <c r="N611" s="362">
        <f>INDEX('[1]Table 5.1 Fleet population'!$L$4:$L$41,MATCH(G611,'[1]Table 5.1 Fleet population'!$H$4:$H$41,0),1)</f>
        <v>5</v>
      </c>
      <c r="O611" s="364">
        <v>1</v>
      </c>
      <c r="P611" s="363">
        <f t="shared" si="36"/>
        <v>5</v>
      </c>
      <c r="Q611" s="362">
        <v>5</v>
      </c>
      <c r="R611" s="350">
        <f t="shared" si="37"/>
        <v>1</v>
      </c>
      <c r="S611" s="350">
        <f t="shared" si="38"/>
        <v>1</v>
      </c>
      <c r="T611" s="361">
        <f t="shared" si="39"/>
        <v>1</v>
      </c>
      <c r="U611" s="360"/>
    </row>
    <row r="612" spans="1:21" s="359" customFormat="1" ht="15.75" customHeight="1" x14ac:dyDescent="0.25">
      <c r="A612" s="365" t="s">
        <v>144</v>
      </c>
      <c r="B612" s="365" t="s">
        <v>875</v>
      </c>
      <c r="C612" s="365" t="s">
        <v>666</v>
      </c>
      <c r="D612" s="365" t="s">
        <v>338</v>
      </c>
      <c r="E612" s="365" t="s">
        <v>184</v>
      </c>
      <c r="F612" s="365" t="s">
        <v>531</v>
      </c>
      <c r="G612" s="365" t="s">
        <v>1947</v>
      </c>
      <c r="H612" s="365" t="s">
        <v>538</v>
      </c>
      <c r="I612" s="365" t="s">
        <v>1998</v>
      </c>
      <c r="J612" s="365" t="s">
        <v>425</v>
      </c>
      <c r="K612" s="366">
        <v>1</v>
      </c>
      <c r="L612" s="365" t="s">
        <v>1999</v>
      </c>
      <c r="M612" s="360">
        <v>2021</v>
      </c>
      <c r="N612" s="362">
        <f>INDEX('[1]Table 5.1 Fleet population'!$L$4:$L$41,MATCH(G612,'[1]Table 5.1 Fleet population'!$H$4:$H$41,0),1)</f>
        <v>7</v>
      </c>
      <c r="O612" s="364">
        <v>1</v>
      </c>
      <c r="P612" s="363">
        <f t="shared" si="36"/>
        <v>7</v>
      </c>
      <c r="Q612" s="362">
        <v>7</v>
      </c>
      <c r="R612" s="350">
        <f t="shared" si="37"/>
        <v>1</v>
      </c>
      <c r="S612" s="350">
        <f t="shared" si="38"/>
        <v>1</v>
      </c>
      <c r="T612" s="361">
        <f t="shared" si="39"/>
        <v>1</v>
      </c>
      <c r="U612" s="360"/>
    </row>
    <row r="613" spans="1:21" s="359" customFormat="1" ht="15.75" customHeight="1" x14ac:dyDescent="0.25">
      <c r="A613" s="365" t="s">
        <v>144</v>
      </c>
      <c r="B613" s="365" t="s">
        <v>875</v>
      </c>
      <c r="C613" s="365" t="s">
        <v>666</v>
      </c>
      <c r="D613" s="365" t="s">
        <v>338</v>
      </c>
      <c r="E613" s="365" t="s">
        <v>184</v>
      </c>
      <c r="F613" s="365" t="s">
        <v>531</v>
      </c>
      <c r="G613" s="365" t="s">
        <v>1948</v>
      </c>
      <c r="H613" s="365" t="s">
        <v>538</v>
      </c>
      <c r="I613" s="365" t="s">
        <v>1998</v>
      </c>
      <c r="J613" s="365" t="s">
        <v>425</v>
      </c>
      <c r="K613" s="366">
        <v>1</v>
      </c>
      <c r="L613" s="365" t="s">
        <v>1999</v>
      </c>
      <c r="M613" s="360">
        <v>2021</v>
      </c>
      <c r="N613" s="362">
        <f>INDEX('[1]Table 5.1 Fleet population'!$L$4:$L$41,MATCH(G613,'[1]Table 5.1 Fleet population'!$H$4:$H$41,0),1)</f>
        <v>10</v>
      </c>
      <c r="O613" s="364">
        <v>1</v>
      </c>
      <c r="P613" s="363">
        <f t="shared" si="36"/>
        <v>10</v>
      </c>
      <c r="Q613" s="362">
        <v>10</v>
      </c>
      <c r="R613" s="350">
        <f t="shared" si="37"/>
        <v>1</v>
      </c>
      <c r="S613" s="350">
        <f t="shared" si="38"/>
        <v>1</v>
      </c>
      <c r="T613" s="361">
        <f t="shared" si="39"/>
        <v>1</v>
      </c>
      <c r="U613" s="360"/>
    </row>
    <row r="614" spans="1:21" s="359" customFormat="1" ht="15.75" customHeight="1" x14ac:dyDescent="0.25">
      <c r="A614" s="365" t="s">
        <v>144</v>
      </c>
      <c r="B614" s="365" t="s">
        <v>875</v>
      </c>
      <c r="C614" s="365" t="s">
        <v>666</v>
      </c>
      <c r="D614" s="365" t="s">
        <v>338</v>
      </c>
      <c r="E614" s="365" t="s">
        <v>184</v>
      </c>
      <c r="F614" s="365" t="s">
        <v>531</v>
      </c>
      <c r="G614" s="365" t="s">
        <v>1949</v>
      </c>
      <c r="H614" s="365" t="s">
        <v>538</v>
      </c>
      <c r="I614" s="365" t="s">
        <v>1998</v>
      </c>
      <c r="J614" s="365" t="s">
        <v>425</v>
      </c>
      <c r="K614" s="366">
        <v>1</v>
      </c>
      <c r="L614" s="365" t="s">
        <v>1999</v>
      </c>
      <c r="M614" s="360">
        <v>2021</v>
      </c>
      <c r="N614" s="362">
        <f>INDEX('[1]Table 5.1 Fleet population'!$L$4:$L$41,MATCH(G614,'[1]Table 5.1 Fleet population'!$H$4:$H$41,0),1)</f>
        <v>7</v>
      </c>
      <c r="O614" s="364">
        <v>1</v>
      </c>
      <c r="P614" s="363">
        <f t="shared" si="36"/>
        <v>7</v>
      </c>
      <c r="Q614" s="362">
        <v>7</v>
      </c>
      <c r="R614" s="350">
        <f t="shared" si="37"/>
        <v>1</v>
      </c>
      <c r="S614" s="350">
        <f t="shared" si="38"/>
        <v>1</v>
      </c>
      <c r="T614" s="361">
        <f t="shared" si="39"/>
        <v>1</v>
      </c>
      <c r="U614" s="360"/>
    </row>
    <row r="615" spans="1:21" s="359" customFormat="1" ht="15.75" customHeight="1" x14ac:dyDescent="0.25">
      <c r="A615" s="365" t="s">
        <v>144</v>
      </c>
      <c r="B615" s="365" t="s">
        <v>875</v>
      </c>
      <c r="C615" s="365" t="s">
        <v>666</v>
      </c>
      <c r="D615" s="365" t="s">
        <v>338</v>
      </c>
      <c r="E615" s="365" t="s">
        <v>184</v>
      </c>
      <c r="F615" s="365" t="s">
        <v>531</v>
      </c>
      <c r="G615" s="365" t="s">
        <v>1951</v>
      </c>
      <c r="H615" s="365" t="s">
        <v>538</v>
      </c>
      <c r="I615" s="365" t="s">
        <v>1998</v>
      </c>
      <c r="J615" s="365" t="s">
        <v>425</v>
      </c>
      <c r="K615" s="366">
        <v>1</v>
      </c>
      <c r="L615" s="365" t="s">
        <v>1999</v>
      </c>
      <c r="M615" s="360">
        <v>2021</v>
      </c>
      <c r="N615" s="362">
        <f>INDEX('[1]Table 5.1 Fleet population'!$L$4:$L$41,MATCH(G615,'[1]Table 5.1 Fleet population'!$H$4:$H$41,0),1)</f>
        <v>1</v>
      </c>
      <c r="O615" s="364">
        <v>1</v>
      </c>
      <c r="P615" s="363">
        <f t="shared" si="36"/>
        <v>1</v>
      </c>
      <c r="Q615" s="362">
        <v>1</v>
      </c>
      <c r="R615" s="350">
        <f t="shared" si="37"/>
        <v>1</v>
      </c>
      <c r="S615" s="350">
        <f t="shared" si="38"/>
        <v>1</v>
      </c>
      <c r="T615" s="361">
        <f t="shared" si="39"/>
        <v>1</v>
      </c>
      <c r="U615" s="360"/>
    </row>
    <row r="616" spans="1:21" s="359" customFormat="1" ht="15.75" customHeight="1" x14ac:dyDescent="0.25">
      <c r="A616" s="365" t="s">
        <v>144</v>
      </c>
      <c r="B616" s="365" t="s">
        <v>875</v>
      </c>
      <c r="C616" s="365" t="s">
        <v>666</v>
      </c>
      <c r="D616" s="365" t="s">
        <v>338</v>
      </c>
      <c r="E616" s="365" t="s">
        <v>184</v>
      </c>
      <c r="F616" s="365" t="s">
        <v>531</v>
      </c>
      <c r="G616" s="365" t="s">
        <v>1952</v>
      </c>
      <c r="H616" s="365" t="s">
        <v>538</v>
      </c>
      <c r="I616" s="365" t="s">
        <v>1998</v>
      </c>
      <c r="J616" s="365" t="s">
        <v>425</v>
      </c>
      <c r="K616" s="366">
        <v>1</v>
      </c>
      <c r="L616" s="365" t="s">
        <v>1999</v>
      </c>
      <c r="M616" s="360">
        <v>2021</v>
      </c>
      <c r="N616" s="362">
        <f>INDEX('[1]Table 5.1 Fleet population'!$L$4:$L$41,MATCH(G616,'[1]Table 5.1 Fleet population'!$H$4:$H$41,0),1)</f>
        <v>12</v>
      </c>
      <c r="O616" s="364">
        <v>1</v>
      </c>
      <c r="P616" s="363">
        <f t="shared" si="36"/>
        <v>12</v>
      </c>
      <c r="Q616" s="362">
        <v>12</v>
      </c>
      <c r="R616" s="350">
        <f t="shared" si="37"/>
        <v>1</v>
      </c>
      <c r="S616" s="350">
        <f t="shared" si="38"/>
        <v>1</v>
      </c>
      <c r="T616" s="361">
        <f t="shared" si="39"/>
        <v>1</v>
      </c>
      <c r="U616" s="360"/>
    </row>
    <row r="617" spans="1:21" s="359" customFormat="1" ht="15.75" customHeight="1" x14ac:dyDescent="0.25">
      <c r="A617" s="365" t="s">
        <v>144</v>
      </c>
      <c r="B617" s="365" t="s">
        <v>875</v>
      </c>
      <c r="C617" s="365" t="s">
        <v>666</v>
      </c>
      <c r="D617" s="365" t="s">
        <v>338</v>
      </c>
      <c r="E617" s="365" t="s">
        <v>184</v>
      </c>
      <c r="F617" s="365" t="s">
        <v>531</v>
      </c>
      <c r="G617" s="365" t="s">
        <v>1953</v>
      </c>
      <c r="H617" s="365" t="s">
        <v>538</v>
      </c>
      <c r="I617" s="365" t="s">
        <v>1998</v>
      </c>
      <c r="J617" s="365" t="s">
        <v>425</v>
      </c>
      <c r="K617" s="366">
        <v>1</v>
      </c>
      <c r="L617" s="365" t="s">
        <v>1999</v>
      </c>
      <c r="M617" s="360">
        <v>2021</v>
      </c>
      <c r="N617" s="362">
        <f>INDEX('[1]Table 5.1 Fleet population'!$L$4:$L$41,MATCH(G617,'[1]Table 5.1 Fleet population'!$H$4:$H$41,0),1)</f>
        <v>2</v>
      </c>
      <c r="O617" s="364">
        <v>1</v>
      </c>
      <c r="P617" s="363">
        <f t="shared" si="36"/>
        <v>2</v>
      </c>
      <c r="Q617" s="362">
        <v>2</v>
      </c>
      <c r="R617" s="350">
        <f t="shared" si="37"/>
        <v>1</v>
      </c>
      <c r="S617" s="350">
        <f t="shared" si="38"/>
        <v>1</v>
      </c>
      <c r="T617" s="361">
        <f t="shared" si="39"/>
        <v>1</v>
      </c>
      <c r="U617" s="360"/>
    </row>
    <row r="618" spans="1:21" s="359" customFormat="1" ht="15.75" customHeight="1" x14ac:dyDescent="0.25">
      <c r="A618" s="365" t="s">
        <v>144</v>
      </c>
      <c r="B618" s="365" t="s">
        <v>875</v>
      </c>
      <c r="C618" s="365" t="s">
        <v>666</v>
      </c>
      <c r="D618" s="365" t="s">
        <v>338</v>
      </c>
      <c r="E618" s="365" t="s">
        <v>184</v>
      </c>
      <c r="F618" s="365" t="s">
        <v>531</v>
      </c>
      <c r="G618" s="365" t="s">
        <v>1956</v>
      </c>
      <c r="H618" s="365" t="s">
        <v>538</v>
      </c>
      <c r="I618" s="365" t="s">
        <v>1998</v>
      </c>
      <c r="J618" s="365" t="s">
        <v>425</v>
      </c>
      <c r="K618" s="366">
        <v>1</v>
      </c>
      <c r="L618" s="365" t="s">
        <v>1999</v>
      </c>
      <c r="M618" s="360">
        <v>2021</v>
      </c>
      <c r="N618" s="362">
        <f>INDEX('[1]Table 5.1 Fleet population'!$L$4:$L$41,MATCH(G618,'[1]Table 5.1 Fleet population'!$H$4:$H$41,0),1)</f>
        <v>5</v>
      </c>
      <c r="O618" s="364">
        <v>1</v>
      </c>
      <c r="P618" s="363">
        <f t="shared" si="36"/>
        <v>5</v>
      </c>
      <c r="Q618" s="362">
        <v>5</v>
      </c>
      <c r="R618" s="350">
        <f t="shared" si="37"/>
        <v>1</v>
      </c>
      <c r="S618" s="350">
        <f t="shared" si="38"/>
        <v>1</v>
      </c>
      <c r="T618" s="361">
        <f t="shared" si="39"/>
        <v>1</v>
      </c>
      <c r="U618" s="360"/>
    </row>
    <row r="619" spans="1:21" s="359" customFormat="1" ht="15.75" customHeight="1" x14ac:dyDescent="0.25">
      <c r="A619" s="365" t="s">
        <v>144</v>
      </c>
      <c r="B619" s="365" t="s">
        <v>875</v>
      </c>
      <c r="C619" s="365" t="s">
        <v>666</v>
      </c>
      <c r="D619" s="365" t="s">
        <v>338</v>
      </c>
      <c r="E619" s="365" t="s">
        <v>184</v>
      </c>
      <c r="F619" s="365" t="s">
        <v>531</v>
      </c>
      <c r="G619" s="365" t="s">
        <v>1959</v>
      </c>
      <c r="H619" s="365" t="s">
        <v>538</v>
      </c>
      <c r="I619" s="365" t="s">
        <v>1998</v>
      </c>
      <c r="J619" s="365" t="s">
        <v>425</v>
      </c>
      <c r="K619" s="366">
        <v>1</v>
      </c>
      <c r="L619" s="365" t="s">
        <v>1999</v>
      </c>
      <c r="M619" s="360">
        <v>2021</v>
      </c>
      <c r="N619" s="362">
        <f>INDEX('[1]Table 5.1 Fleet population'!$L$4:$L$41,MATCH(G619,'[1]Table 5.1 Fleet population'!$H$4:$H$41,0),1)</f>
        <v>7</v>
      </c>
      <c r="O619" s="364">
        <v>1</v>
      </c>
      <c r="P619" s="363">
        <f t="shared" si="36"/>
        <v>7</v>
      </c>
      <c r="Q619" s="362">
        <v>7</v>
      </c>
      <c r="R619" s="350">
        <f t="shared" si="37"/>
        <v>1</v>
      </c>
      <c r="S619" s="350">
        <f t="shared" si="38"/>
        <v>1</v>
      </c>
      <c r="T619" s="361">
        <f t="shared" si="39"/>
        <v>1</v>
      </c>
      <c r="U619" s="360"/>
    </row>
    <row r="620" spans="1:21" s="359" customFormat="1" ht="15.75" customHeight="1" x14ac:dyDescent="0.25">
      <c r="A620" s="365" t="s">
        <v>144</v>
      </c>
      <c r="B620" s="365" t="s">
        <v>875</v>
      </c>
      <c r="C620" s="365" t="s">
        <v>666</v>
      </c>
      <c r="D620" s="365" t="s">
        <v>338</v>
      </c>
      <c r="E620" s="365" t="s">
        <v>184</v>
      </c>
      <c r="F620" s="365" t="s">
        <v>531</v>
      </c>
      <c r="G620" s="365" t="s">
        <v>1960</v>
      </c>
      <c r="H620" s="365" t="s">
        <v>538</v>
      </c>
      <c r="I620" s="365" t="s">
        <v>1998</v>
      </c>
      <c r="J620" s="365" t="s">
        <v>425</v>
      </c>
      <c r="K620" s="366">
        <v>1</v>
      </c>
      <c r="L620" s="365" t="s">
        <v>1999</v>
      </c>
      <c r="M620" s="360">
        <v>2021</v>
      </c>
      <c r="N620" s="362">
        <f>INDEX('[1]Table 5.1 Fleet population'!$L$4:$L$41,MATCH(G620,'[1]Table 5.1 Fleet population'!$H$4:$H$41,0),1)</f>
        <v>6</v>
      </c>
      <c r="O620" s="364">
        <v>1</v>
      </c>
      <c r="P620" s="363">
        <f t="shared" si="36"/>
        <v>6</v>
      </c>
      <c r="Q620" s="362">
        <v>6</v>
      </c>
      <c r="R620" s="350">
        <f t="shared" si="37"/>
        <v>1</v>
      </c>
      <c r="S620" s="350">
        <f t="shared" si="38"/>
        <v>1</v>
      </c>
      <c r="T620" s="361">
        <f t="shared" si="39"/>
        <v>1</v>
      </c>
      <c r="U620" s="360"/>
    </row>
    <row r="621" spans="1:21" s="359" customFormat="1" ht="15.75" customHeight="1" x14ac:dyDescent="0.25">
      <c r="A621" s="365" t="s">
        <v>144</v>
      </c>
      <c r="B621" s="365" t="s">
        <v>875</v>
      </c>
      <c r="C621" s="365" t="s">
        <v>666</v>
      </c>
      <c r="D621" s="365" t="s">
        <v>338</v>
      </c>
      <c r="E621" s="365" t="s">
        <v>184</v>
      </c>
      <c r="F621" s="365" t="s">
        <v>531</v>
      </c>
      <c r="G621" s="365" t="s">
        <v>1958</v>
      </c>
      <c r="H621" s="365" t="s">
        <v>538</v>
      </c>
      <c r="I621" s="365" t="s">
        <v>1998</v>
      </c>
      <c r="J621" s="365" t="s">
        <v>425</v>
      </c>
      <c r="K621" s="366">
        <v>1</v>
      </c>
      <c r="L621" s="365" t="s">
        <v>1999</v>
      </c>
      <c r="M621" s="360">
        <v>2021</v>
      </c>
      <c r="N621" s="362">
        <f>INDEX('[1]Table 5.1 Fleet population'!$L$4:$L$41,MATCH(G621,'[1]Table 5.1 Fleet population'!$H$4:$H$41,0),1)</f>
        <v>1</v>
      </c>
      <c r="O621" s="364">
        <v>1</v>
      </c>
      <c r="P621" s="363">
        <f t="shared" si="36"/>
        <v>1</v>
      </c>
      <c r="Q621" s="362">
        <v>1</v>
      </c>
      <c r="R621" s="350">
        <f t="shared" si="37"/>
        <v>1</v>
      </c>
      <c r="S621" s="350">
        <f t="shared" si="38"/>
        <v>1</v>
      </c>
      <c r="T621" s="361">
        <f t="shared" si="39"/>
        <v>1</v>
      </c>
      <c r="U621" s="360"/>
    </row>
    <row r="622" spans="1:21" s="359" customFormat="1" ht="15.75" customHeight="1" x14ac:dyDescent="0.25">
      <c r="A622" s="365" t="s">
        <v>144</v>
      </c>
      <c r="B622" s="365" t="s">
        <v>875</v>
      </c>
      <c r="C622" s="365" t="s">
        <v>666</v>
      </c>
      <c r="D622" s="365" t="s">
        <v>338</v>
      </c>
      <c r="E622" s="365" t="s">
        <v>184</v>
      </c>
      <c r="F622" s="365" t="s">
        <v>531</v>
      </c>
      <c r="G622" s="365" t="s">
        <v>1963</v>
      </c>
      <c r="H622" s="365" t="s">
        <v>538</v>
      </c>
      <c r="I622" s="365" t="s">
        <v>1998</v>
      </c>
      <c r="J622" s="365" t="s">
        <v>425</v>
      </c>
      <c r="K622" s="366">
        <v>1</v>
      </c>
      <c r="L622" s="365" t="s">
        <v>1999</v>
      </c>
      <c r="M622" s="360">
        <v>2021</v>
      </c>
      <c r="N622" s="362">
        <f>INDEX('[1]Table 5.1 Fleet population'!$L$4:$L$41,MATCH(G622,'[1]Table 5.1 Fleet population'!$H$4:$H$41,0),1)</f>
        <v>185</v>
      </c>
      <c r="O622" s="364">
        <v>1</v>
      </c>
      <c r="P622" s="363">
        <f t="shared" si="36"/>
        <v>185</v>
      </c>
      <c r="Q622" s="362">
        <v>185</v>
      </c>
      <c r="R622" s="350">
        <f t="shared" si="37"/>
        <v>1</v>
      </c>
      <c r="S622" s="350">
        <f t="shared" si="38"/>
        <v>1</v>
      </c>
      <c r="T622" s="361">
        <f t="shared" si="39"/>
        <v>1</v>
      </c>
      <c r="U622" s="360"/>
    </row>
    <row r="623" spans="1:21" s="359" customFormat="1" ht="15.75" customHeight="1" x14ac:dyDescent="0.25">
      <c r="A623" s="365" t="s">
        <v>144</v>
      </c>
      <c r="B623" s="365" t="s">
        <v>875</v>
      </c>
      <c r="C623" s="365" t="s">
        <v>666</v>
      </c>
      <c r="D623" s="365" t="s">
        <v>338</v>
      </c>
      <c r="E623" s="365" t="s">
        <v>184</v>
      </c>
      <c r="F623" s="365" t="s">
        <v>531</v>
      </c>
      <c r="G623" s="365" t="s">
        <v>1965</v>
      </c>
      <c r="H623" s="365" t="s">
        <v>538</v>
      </c>
      <c r="I623" s="365" t="s">
        <v>1998</v>
      </c>
      <c r="J623" s="365" t="s">
        <v>425</v>
      </c>
      <c r="K623" s="366">
        <v>1</v>
      </c>
      <c r="L623" s="365" t="s">
        <v>1999</v>
      </c>
      <c r="M623" s="360">
        <v>2021</v>
      </c>
      <c r="N623" s="362">
        <f>INDEX('[1]Table 5.1 Fleet population'!$L$4:$L$41,MATCH(G623,'[1]Table 5.1 Fleet population'!$H$4:$H$41,0),1)</f>
        <v>138</v>
      </c>
      <c r="O623" s="364">
        <v>1</v>
      </c>
      <c r="P623" s="363">
        <f t="shared" si="36"/>
        <v>138</v>
      </c>
      <c r="Q623" s="362">
        <v>138</v>
      </c>
      <c r="R623" s="350">
        <f t="shared" si="37"/>
        <v>1</v>
      </c>
      <c r="S623" s="350">
        <f t="shared" si="38"/>
        <v>1</v>
      </c>
      <c r="T623" s="361">
        <f t="shared" si="39"/>
        <v>1</v>
      </c>
      <c r="U623" s="360"/>
    </row>
    <row r="624" spans="1:21" s="359" customFormat="1" ht="15.75" customHeight="1" x14ac:dyDescent="0.25">
      <c r="A624" s="365" t="s">
        <v>144</v>
      </c>
      <c r="B624" s="365" t="s">
        <v>875</v>
      </c>
      <c r="C624" s="365" t="s">
        <v>666</v>
      </c>
      <c r="D624" s="365" t="s">
        <v>338</v>
      </c>
      <c r="E624" s="365" t="s">
        <v>184</v>
      </c>
      <c r="F624" s="365" t="s">
        <v>531</v>
      </c>
      <c r="G624" s="365" t="s">
        <v>1964</v>
      </c>
      <c r="H624" s="365" t="s">
        <v>538</v>
      </c>
      <c r="I624" s="365" t="s">
        <v>1998</v>
      </c>
      <c r="J624" s="365" t="s">
        <v>425</v>
      </c>
      <c r="K624" s="366">
        <v>1</v>
      </c>
      <c r="L624" s="365" t="s">
        <v>1999</v>
      </c>
      <c r="M624" s="360">
        <v>2021</v>
      </c>
      <c r="N624" s="362">
        <f>INDEX('[1]Table 5.1 Fleet population'!$L$4:$L$41,MATCH(G624,'[1]Table 5.1 Fleet population'!$H$4:$H$41,0),1)</f>
        <v>37</v>
      </c>
      <c r="O624" s="364">
        <v>1</v>
      </c>
      <c r="P624" s="363">
        <f t="shared" si="36"/>
        <v>37</v>
      </c>
      <c r="Q624" s="362">
        <v>37</v>
      </c>
      <c r="R624" s="350">
        <f t="shared" si="37"/>
        <v>1</v>
      </c>
      <c r="S624" s="350">
        <f t="shared" si="38"/>
        <v>1</v>
      </c>
      <c r="T624" s="361">
        <f t="shared" si="39"/>
        <v>1</v>
      </c>
      <c r="U624" s="360"/>
    </row>
    <row r="625" spans="1:21" s="359" customFormat="1" ht="15.75" customHeight="1" x14ac:dyDescent="0.25">
      <c r="A625" s="365" t="s">
        <v>144</v>
      </c>
      <c r="B625" s="365" t="s">
        <v>875</v>
      </c>
      <c r="C625" s="365" t="s">
        <v>666</v>
      </c>
      <c r="D625" s="365" t="s">
        <v>338</v>
      </c>
      <c r="E625" s="365" t="s">
        <v>184</v>
      </c>
      <c r="F625" s="365" t="s">
        <v>531</v>
      </c>
      <c r="G625" s="365" t="s">
        <v>1962</v>
      </c>
      <c r="H625" s="365" t="s">
        <v>538</v>
      </c>
      <c r="I625" s="365" t="s">
        <v>1998</v>
      </c>
      <c r="J625" s="365" t="s">
        <v>425</v>
      </c>
      <c r="K625" s="366">
        <v>1</v>
      </c>
      <c r="L625" s="365" t="s">
        <v>1999</v>
      </c>
      <c r="M625" s="360">
        <v>2021</v>
      </c>
      <c r="N625" s="362">
        <f>INDEX('[1]Table 5.1 Fleet population'!$L$4:$L$41,MATCH(G625,'[1]Table 5.1 Fleet population'!$H$4:$H$41,0),1)</f>
        <v>1</v>
      </c>
      <c r="O625" s="364">
        <v>1</v>
      </c>
      <c r="P625" s="363">
        <f t="shared" si="36"/>
        <v>1</v>
      </c>
      <c r="Q625" s="362">
        <v>1</v>
      </c>
      <c r="R625" s="350">
        <f t="shared" si="37"/>
        <v>1</v>
      </c>
      <c r="S625" s="350">
        <f t="shared" si="38"/>
        <v>1</v>
      </c>
      <c r="T625" s="361">
        <f t="shared" si="39"/>
        <v>1</v>
      </c>
      <c r="U625" s="360"/>
    </row>
    <row r="626" spans="1:21" s="359" customFormat="1" ht="15.75" customHeight="1" x14ac:dyDescent="0.25">
      <c r="A626" s="365" t="s">
        <v>144</v>
      </c>
      <c r="B626" s="365" t="s">
        <v>875</v>
      </c>
      <c r="C626" s="365" t="s">
        <v>666</v>
      </c>
      <c r="D626" s="365" t="s">
        <v>338</v>
      </c>
      <c r="E626" s="365" t="s">
        <v>184</v>
      </c>
      <c r="F626" s="365" t="s">
        <v>531</v>
      </c>
      <c r="G626" s="365" t="s">
        <v>1966</v>
      </c>
      <c r="H626" s="365" t="s">
        <v>538</v>
      </c>
      <c r="I626" s="365" t="s">
        <v>1998</v>
      </c>
      <c r="J626" s="365" t="s">
        <v>425</v>
      </c>
      <c r="K626" s="366">
        <v>1</v>
      </c>
      <c r="L626" s="365" t="s">
        <v>1999</v>
      </c>
      <c r="M626" s="360">
        <v>2021</v>
      </c>
      <c r="N626" s="362">
        <f>INDEX('[1]Table 5.1 Fleet population'!$L$4:$L$41,MATCH(G626,'[1]Table 5.1 Fleet population'!$H$4:$H$41,0),1)</f>
        <v>12</v>
      </c>
      <c r="O626" s="364">
        <v>1</v>
      </c>
      <c r="P626" s="363">
        <f t="shared" si="36"/>
        <v>12</v>
      </c>
      <c r="Q626" s="362">
        <v>12</v>
      </c>
      <c r="R626" s="350">
        <f t="shared" si="37"/>
        <v>1</v>
      </c>
      <c r="S626" s="350">
        <f t="shared" si="38"/>
        <v>1</v>
      </c>
      <c r="T626" s="361">
        <f t="shared" si="39"/>
        <v>1</v>
      </c>
      <c r="U626" s="360"/>
    </row>
    <row r="627" spans="1:21" s="359" customFormat="1" ht="15.75" customHeight="1" x14ac:dyDescent="0.25">
      <c r="A627" s="365" t="s">
        <v>144</v>
      </c>
      <c r="B627" s="365" t="s">
        <v>875</v>
      </c>
      <c r="C627" s="365" t="s">
        <v>666</v>
      </c>
      <c r="D627" s="365" t="s">
        <v>338</v>
      </c>
      <c r="E627" s="365" t="s">
        <v>184</v>
      </c>
      <c r="F627" s="365" t="s">
        <v>531</v>
      </c>
      <c r="G627" s="365" t="s">
        <v>1947</v>
      </c>
      <c r="H627" s="365" t="s">
        <v>539</v>
      </c>
      <c r="I627" s="365" t="s">
        <v>1979</v>
      </c>
      <c r="J627" s="365" t="s">
        <v>425</v>
      </c>
      <c r="K627" s="366">
        <v>1</v>
      </c>
      <c r="L627" s="365" t="s">
        <v>1980</v>
      </c>
      <c r="M627" s="360">
        <v>2021</v>
      </c>
      <c r="N627" s="362">
        <f>INDEX('[1]Table 5.1 Fleet population'!$L$4:$L$41,MATCH(G627,'[1]Table 5.1 Fleet population'!$H$4:$H$41,0),1)</f>
        <v>7</v>
      </c>
      <c r="O627" s="364">
        <v>1</v>
      </c>
      <c r="P627" s="363">
        <f t="shared" si="36"/>
        <v>7</v>
      </c>
      <c r="Q627" s="362">
        <v>7</v>
      </c>
      <c r="R627" s="350">
        <f t="shared" si="37"/>
        <v>1</v>
      </c>
      <c r="S627" s="350">
        <f t="shared" si="38"/>
        <v>1</v>
      </c>
      <c r="T627" s="361">
        <f t="shared" si="39"/>
        <v>1</v>
      </c>
      <c r="U627" s="360" t="s">
        <v>1996</v>
      </c>
    </row>
    <row r="628" spans="1:21" s="359" customFormat="1" ht="15.75" customHeight="1" x14ac:dyDescent="0.25">
      <c r="A628" s="365" t="s">
        <v>144</v>
      </c>
      <c r="B628" s="365" t="s">
        <v>875</v>
      </c>
      <c r="C628" s="365" t="s">
        <v>666</v>
      </c>
      <c r="D628" s="365" t="s">
        <v>338</v>
      </c>
      <c r="E628" s="365" t="s">
        <v>184</v>
      </c>
      <c r="F628" s="365" t="s">
        <v>531</v>
      </c>
      <c r="G628" s="365" t="s">
        <v>1951</v>
      </c>
      <c r="H628" s="365" t="s">
        <v>539</v>
      </c>
      <c r="I628" s="365" t="s">
        <v>1979</v>
      </c>
      <c r="J628" s="365" t="s">
        <v>425</v>
      </c>
      <c r="K628" s="366">
        <v>1</v>
      </c>
      <c r="L628" s="365" t="s">
        <v>1980</v>
      </c>
      <c r="M628" s="360">
        <v>2021</v>
      </c>
      <c r="N628" s="362">
        <f>INDEX('[1]Table 5.1 Fleet population'!$L$4:$L$41,MATCH(G628,'[1]Table 5.1 Fleet population'!$H$4:$H$41,0),1)</f>
        <v>1</v>
      </c>
      <c r="O628" s="364">
        <v>1</v>
      </c>
      <c r="P628" s="363">
        <f t="shared" si="36"/>
        <v>1</v>
      </c>
      <c r="Q628" s="362">
        <v>1</v>
      </c>
      <c r="R628" s="350">
        <f t="shared" si="37"/>
        <v>1</v>
      </c>
      <c r="S628" s="350">
        <f t="shared" si="38"/>
        <v>1</v>
      </c>
      <c r="T628" s="361">
        <f t="shared" si="39"/>
        <v>1</v>
      </c>
      <c r="U628" s="360" t="s">
        <v>1996</v>
      </c>
    </row>
    <row r="629" spans="1:21" s="359" customFormat="1" ht="15.75" customHeight="1" x14ac:dyDescent="0.25">
      <c r="A629" s="365" t="s">
        <v>144</v>
      </c>
      <c r="B629" s="365" t="s">
        <v>875</v>
      </c>
      <c r="C629" s="365" t="s">
        <v>666</v>
      </c>
      <c r="D629" s="365" t="s">
        <v>338</v>
      </c>
      <c r="E629" s="365" t="s">
        <v>184</v>
      </c>
      <c r="F629" s="365" t="s">
        <v>531</v>
      </c>
      <c r="G629" s="365" t="s">
        <v>1953</v>
      </c>
      <c r="H629" s="365" t="s">
        <v>539</v>
      </c>
      <c r="I629" s="365" t="s">
        <v>1979</v>
      </c>
      <c r="J629" s="365" t="s">
        <v>425</v>
      </c>
      <c r="K629" s="366">
        <v>1</v>
      </c>
      <c r="L629" s="365" t="s">
        <v>1980</v>
      </c>
      <c r="M629" s="360">
        <v>2021</v>
      </c>
      <c r="N629" s="362">
        <f>INDEX('[1]Table 5.1 Fleet population'!$L$4:$L$41,MATCH(G629,'[1]Table 5.1 Fleet population'!$H$4:$H$41,0),1)</f>
        <v>2</v>
      </c>
      <c r="O629" s="364">
        <v>1</v>
      </c>
      <c r="P629" s="363">
        <f t="shared" si="36"/>
        <v>2</v>
      </c>
      <c r="Q629" s="362">
        <v>2</v>
      </c>
      <c r="R629" s="350">
        <f t="shared" si="37"/>
        <v>1</v>
      </c>
      <c r="S629" s="350">
        <f t="shared" si="38"/>
        <v>1</v>
      </c>
      <c r="T629" s="361">
        <f t="shared" si="39"/>
        <v>1</v>
      </c>
      <c r="U629" s="360" t="s">
        <v>1983</v>
      </c>
    </row>
    <row r="630" spans="1:21" s="359" customFormat="1" ht="15.75" customHeight="1" x14ac:dyDescent="0.25">
      <c r="A630" s="365" t="s">
        <v>144</v>
      </c>
      <c r="B630" s="365" t="s">
        <v>875</v>
      </c>
      <c r="C630" s="365" t="s">
        <v>666</v>
      </c>
      <c r="D630" s="365" t="s">
        <v>338</v>
      </c>
      <c r="E630" s="365" t="s">
        <v>184</v>
      </c>
      <c r="F630" s="365" t="s">
        <v>531</v>
      </c>
      <c r="G630" s="365" t="s">
        <v>1932</v>
      </c>
      <c r="H630" s="365" t="s">
        <v>542</v>
      </c>
      <c r="I630" s="365" t="s">
        <v>234</v>
      </c>
      <c r="J630" s="365" t="s">
        <v>425</v>
      </c>
      <c r="K630" s="366">
        <v>1</v>
      </c>
      <c r="L630" s="365"/>
      <c r="M630" s="360">
        <v>2021</v>
      </c>
      <c r="N630" s="362">
        <f>INDEX('[1]Table 5.1 Fleet population'!$L$4:$L$41,MATCH(G630,'[1]Table 5.1 Fleet population'!$H$4:$H$41,0),1)</f>
        <v>14</v>
      </c>
      <c r="O630" s="364">
        <v>1</v>
      </c>
      <c r="P630" s="363">
        <f t="shared" si="36"/>
        <v>14</v>
      </c>
      <c r="Q630" s="362">
        <v>14</v>
      </c>
      <c r="R630" s="350">
        <f t="shared" si="37"/>
        <v>1</v>
      </c>
      <c r="S630" s="350">
        <f t="shared" si="38"/>
        <v>1</v>
      </c>
      <c r="T630" s="361">
        <f t="shared" si="39"/>
        <v>1</v>
      </c>
      <c r="U630" s="360"/>
    </row>
    <row r="631" spans="1:21" s="359" customFormat="1" ht="15.75" customHeight="1" x14ac:dyDescent="0.25">
      <c r="A631" s="365" t="s">
        <v>144</v>
      </c>
      <c r="B631" s="365" t="s">
        <v>875</v>
      </c>
      <c r="C631" s="365" t="s">
        <v>666</v>
      </c>
      <c r="D631" s="365" t="s">
        <v>338</v>
      </c>
      <c r="E631" s="365" t="s">
        <v>184</v>
      </c>
      <c r="F631" s="365" t="s">
        <v>531</v>
      </c>
      <c r="G631" s="365" t="s">
        <v>1926</v>
      </c>
      <c r="H631" s="365" t="s">
        <v>542</v>
      </c>
      <c r="I631" s="365" t="s">
        <v>234</v>
      </c>
      <c r="J631" s="365" t="s">
        <v>425</v>
      </c>
      <c r="K631" s="366">
        <v>1</v>
      </c>
      <c r="L631" s="365"/>
      <c r="M631" s="360">
        <v>2021</v>
      </c>
      <c r="N631" s="362">
        <f>INDEX('[1]Table 5.1 Fleet population'!$L$4:$L$41,MATCH(G631,'[1]Table 5.1 Fleet population'!$H$4:$H$41,0),1)</f>
        <v>22</v>
      </c>
      <c r="O631" s="364">
        <v>1</v>
      </c>
      <c r="P631" s="363">
        <f t="shared" si="36"/>
        <v>22</v>
      </c>
      <c r="Q631" s="362">
        <v>22</v>
      </c>
      <c r="R631" s="350">
        <f t="shared" si="37"/>
        <v>1</v>
      </c>
      <c r="S631" s="350">
        <f t="shared" si="38"/>
        <v>1</v>
      </c>
      <c r="T631" s="361">
        <f t="shared" si="39"/>
        <v>1</v>
      </c>
      <c r="U631" s="360"/>
    </row>
    <row r="632" spans="1:21" s="359" customFormat="1" ht="15.75" customHeight="1" x14ac:dyDescent="0.25">
      <c r="A632" s="365" t="s">
        <v>144</v>
      </c>
      <c r="B632" s="365" t="s">
        <v>875</v>
      </c>
      <c r="C632" s="365" t="s">
        <v>666</v>
      </c>
      <c r="D632" s="365" t="s">
        <v>338</v>
      </c>
      <c r="E632" s="365" t="s">
        <v>184</v>
      </c>
      <c r="F632" s="365" t="s">
        <v>531</v>
      </c>
      <c r="G632" s="365" t="s">
        <v>1927</v>
      </c>
      <c r="H632" s="365" t="s">
        <v>542</v>
      </c>
      <c r="I632" s="365" t="s">
        <v>234</v>
      </c>
      <c r="J632" s="365" t="s">
        <v>425</v>
      </c>
      <c r="K632" s="366">
        <v>1</v>
      </c>
      <c r="L632" s="365"/>
      <c r="M632" s="360">
        <v>2021</v>
      </c>
      <c r="N632" s="362">
        <f>INDEX('[1]Table 5.1 Fleet population'!$L$4:$L$41,MATCH(G632,'[1]Table 5.1 Fleet population'!$H$4:$H$41,0),1)</f>
        <v>63</v>
      </c>
      <c r="O632" s="364">
        <v>1</v>
      </c>
      <c r="P632" s="363">
        <f t="shared" si="36"/>
        <v>63</v>
      </c>
      <c r="Q632" s="362">
        <v>63</v>
      </c>
      <c r="R632" s="350">
        <f t="shared" si="37"/>
        <v>1</v>
      </c>
      <c r="S632" s="350">
        <f t="shared" si="38"/>
        <v>1</v>
      </c>
      <c r="T632" s="361">
        <f t="shared" si="39"/>
        <v>1</v>
      </c>
      <c r="U632" s="360"/>
    </row>
    <row r="633" spans="1:21" s="359" customFormat="1" ht="15.75" customHeight="1" x14ac:dyDescent="0.25">
      <c r="A633" s="365" t="s">
        <v>144</v>
      </c>
      <c r="B633" s="365" t="s">
        <v>875</v>
      </c>
      <c r="C633" s="365" t="s">
        <v>666</v>
      </c>
      <c r="D633" s="365" t="s">
        <v>338</v>
      </c>
      <c r="E633" s="365" t="s">
        <v>184</v>
      </c>
      <c r="F633" s="365" t="s">
        <v>531</v>
      </c>
      <c r="G633" s="365" t="s">
        <v>1928</v>
      </c>
      <c r="H633" s="365" t="s">
        <v>542</v>
      </c>
      <c r="I633" s="365" t="s">
        <v>234</v>
      </c>
      <c r="J633" s="365" t="s">
        <v>425</v>
      </c>
      <c r="K633" s="366">
        <v>1</v>
      </c>
      <c r="L633" s="365"/>
      <c r="M633" s="360">
        <v>2021</v>
      </c>
      <c r="N633" s="362">
        <f>INDEX('[1]Table 5.1 Fleet population'!$L$4:$L$41,MATCH(G633,'[1]Table 5.1 Fleet population'!$H$4:$H$41,0),1)</f>
        <v>30</v>
      </c>
      <c r="O633" s="364">
        <v>1</v>
      </c>
      <c r="P633" s="363">
        <f t="shared" si="36"/>
        <v>30</v>
      </c>
      <c r="Q633" s="362">
        <v>30</v>
      </c>
      <c r="R633" s="350">
        <f t="shared" si="37"/>
        <v>1</v>
      </c>
      <c r="S633" s="350">
        <f t="shared" si="38"/>
        <v>1</v>
      </c>
      <c r="T633" s="361">
        <f t="shared" si="39"/>
        <v>1</v>
      </c>
      <c r="U633" s="360"/>
    </row>
    <row r="634" spans="1:21" s="359" customFormat="1" ht="15.75" customHeight="1" x14ac:dyDescent="0.25">
      <c r="A634" s="365" t="s">
        <v>144</v>
      </c>
      <c r="B634" s="365" t="s">
        <v>875</v>
      </c>
      <c r="C634" s="365" t="s">
        <v>666</v>
      </c>
      <c r="D634" s="365" t="s">
        <v>338</v>
      </c>
      <c r="E634" s="365" t="s">
        <v>184</v>
      </c>
      <c r="F634" s="365" t="s">
        <v>531</v>
      </c>
      <c r="G634" s="365" t="s">
        <v>1924</v>
      </c>
      <c r="H634" s="365" t="s">
        <v>542</v>
      </c>
      <c r="I634" s="365" t="s">
        <v>234</v>
      </c>
      <c r="J634" s="365" t="s">
        <v>425</v>
      </c>
      <c r="K634" s="366">
        <v>1</v>
      </c>
      <c r="L634" s="365"/>
      <c r="M634" s="360">
        <v>2021</v>
      </c>
      <c r="N634" s="362">
        <f>INDEX('[1]Table 5.1 Fleet population'!$L$4:$L$41,MATCH(G634,'[1]Table 5.1 Fleet population'!$H$4:$H$41,0),1)</f>
        <v>13</v>
      </c>
      <c r="O634" s="364">
        <v>1</v>
      </c>
      <c r="P634" s="363">
        <f t="shared" si="36"/>
        <v>13</v>
      </c>
      <c r="Q634" s="362">
        <v>13</v>
      </c>
      <c r="R634" s="350">
        <f t="shared" si="37"/>
        <v>1</v>
      </c>
      <c r="S634" s="350">
        <f t="shared" si="38"/>
        <v>1</v>
      </c>
      <c r="T634" s="361">
        <f t="shared" si="39"/>
        <v>1</v>
      </c>
      <c r="U634" s="360"/>
    </row>
    <row r="635" spans="1:21" s="359" customFormat="1" ht="15.75" customHeight="1" x14ac:dyDescent="0.25">
      <c r="A635" s="365" t="s">
        <v>144</v>
      </c>
      <c r="B635" s="365" t="s">
        <v>875</v>
      </c>
      <c r="C635" s="365" t="s">
        <v>666</v>
      </c>
      <c r="D635" s="365" t="s">
        <v>338</v>
      </c>
      <c r="E635" s="365" t="s">
        <v>184</v>
      </c>
      <c r="F635" s="365" t="s">
        <v>531</v>
      </c>
      <c r="G635" s="365" t="s">
        <v>1930</v>
      </c>
      <c r="H635" s="365" t="s">
        <v>542</v>
      </c>
      <c r="I635" s="365" t="s">
        <v>234</v>
      </c>
      <c r="J635" s="365" t="s">
        <v>425</v>
      </c>
      <c r="K635" s="366">
        <v>1</v>
      </c>
      <c r="L635" s="365"/>
      <c r="M635" s="360">
        <v>2021</v>
      </c>
      <c r="N635" s="362">
        <f>INDEX('[1]Table 5.1 Fleet population'!$L$4:$L$41,MATCH(G635,'[1]Table 5.1 Fleet population'!$H$4:$H$41,0),1)</f>
        <v>28</v>
      </c>
      <c r="O635" s="364">
        <v>1</v>
      </c>
      <c r="P635" s="363">
        <f t="shared" si="36"/>
        <v>28</v>
      </c>
      <c r="Q635" s="362">
        <v>28</v>
      </c>
      <c r="R635" s="350">
        <f t="shared" si="37"/>
        <v>1</v>
      </c>
      <c r="S635" s="350">
        <f t="shared" si="38"/>
        <v>1</v>
      </c>
      <c r="T635" s="361">
        <f t="shared" si="39"/>
        <v>1</v>
      </c>
      <c r="U635" s="360"/>
    </row>
    <row r="636" spans="1:21" s="359" customFormat="1" ht="15.75" customHeight="1" x14ac:dyDescent="0.25">
      <c r="A636" s="365" t="s">
        <v>144</v>
      </c>
      <c r="B636" s="365" t="s">
        <v>875</v>
      </c>
      <c r="C636" s="365" t="s">
        <v>666</v>
      </c>
      <c r="D636" s="365" t="s">
        <v>338</v>
      </c>
      <c r="E636" s="365" t="s">
        <v>184</v>
      </c>
      <c r="F636" s="365" t="s">
        <v>531</v>
      </c>
      <c r="G636" s="365" t="s">
        <v>1934</v>
      </c>
      <c r="H636" s="365" t="s">
        <v>542</v>
      </c>
      <c r="I636" s="365" t="s">
        <v>234</v>
      </c>
      <c r="J636" s="365" t="s">
        <v>425</v>
      </c>
      <c r="K636" s="366">
        <v>1</v>
      </c>
      <c r="L636" s="365"/>
      <c r="M636" s="360">
        <v>2021</v>
      </c>
      <c r="N636" s="362">
        <f>INDEX('[1]Table 5.1 Fleet population'!$L$4:$L$41,MATCH(G636,'[1]Table 5.1 Fleet population'!$H$4:$H$41,0),1)</f>
        <v>23</v>
      </c>
      <c r="O636" s="364">
        <v>1</v>
      </c>
      <c r="P636" s="363">
        <f t="shared" si="36"/>
        <v>23</v>
      </c>
      <c r="Q636" s="362">
        <v>23</v>
      </c>
      <c r="R636" s="350">
        <f t="shared" si="37"/>
        <v>1</v>
      </c>
      <c r="S636" s="350">
        <f t="shared" si="38"/>
        <v>1</v>
      </c>
      <c r="T636" s="361">
        <f t="shared" si="39"/>
        <v>1</v>
      </c>
      <c r="U636" s="360"/>
    </row>
    <row r="637" spans="1:21" s="359" customFormat="1" ht="15.75" customHeight="1" x14ac:dyDescent="0.25">
      <c r="A637" s="365" t="s">
        <v>144</v>
      </c>
      <c r="B637" s="365" t="s">
        <v>875</v>
      </c>
      <c r="C637" s="365" t="s">
        <v>666</v>
      </c>
      <c r="D637" s="365" t="s">
        <v>338</v>
      </c>
      <c r="E637" s="365" t="s">
        <v>184</v>
      </c>
      <c r="F637" s="365" t="s">
        <v>531</v>
      </c>
      <c r="G637" s="365" t="s">
        <v>1938</v>
      </c>
      <c r="H637" s="365" t="s">
        <v>542</v>
      </c>
      <c r="I637" s="365" t="s">
        <v>234</v>
      </c>
      <c r="J637" s="365" t="s">
        <v>425</v>
      </c>
      <c r="K637" s="366">
        <v>1</v>
      </c>
      <c r="L637" s="365"/>
      <c r="M637" s="360">
        <v>2021</v>
      </c>
      <c r="N637" s="362">
        <f>INDEX('[1]Table 5.1 Fleet population'!$L$4:$L$41,MATCH(G637,'[1]Table 5.1 Fleet population'!$H$4:$H$41,0),1)</f>
        <v>125</v>
      </c>
      <c r="O637" s="364">
        <v>1</v>
      </c>
      <c r="P637" s="363">
        <f t="shared" si="36"/>
        <v>125</v>
      </c>
      <c r="Q637" s="362">
        <v>125</v>
      </c>
      <c r="R637" s="350">
        <f t="shared" si="37"/>
        <v>1</v>
      </c>
      <c r="S637" s="350">
        <f t="shared" si="38"/>
        <v>1</v>
      </c>
      <c r="T637" s="361">
        <f t="shared" si="39"/>
        <v>1</v>
      </c>
      <c r="U637" s="360"/>
    </row>
    <row r="638" spans="1:21" s="359" customFormat="1" ht="15.75" customHeight="1" x14ac:dyDescent="0.25">
      <c r="A638" s="365" t="s">
        <v>144</v>
      </c>
      <c r="B638" s="365" t="s">
        <v>875</v>
      </c>
      <c r="C638" s="365" t="s">
        <v>666</v>
      </c>
      <c r="D638" s="365" t="s">
        <v>338</v>
      </c>
      <c r="E638" s="365" t="s">
        <v>184</v>
      </c>
      <c r="F638" s="365" t="s">
        <v>531</v>
      </c>
      <c r="G638" s="365" t="s">
        <v>1935</v>
      </c>
      <c r="H638" s="365" t="s">
        <v>542</v>
      </c>
      <c r="I638" s="365" t="s">
        <v>234</v>
      </c>
      <c r="J638" s="365" t="s">
        <v>425</v>
      </c>
      <c r="K638" s="366">
        <v>1</v>
      </c>
      <c r="L638" s="365"/>
      <c r="M638" s="360">
        <v>2021</v>
      </c>
      <c r="N638" s="362">
        <f>INDEX('[1]Table 5.1 Fleet population'!$L$4:$L$41,MATCH(G638,'[1]Table 5.1 Fleet population'!$H$4:$H$41,0),1)</f>
        <v>9</v>
      </c>
      <c r="O638" s="364">
        <v>1</v>
      </c>
      <c r="P638" s="363">
        <f t="shared" si="36"/>
        <v>9</v>
      </c>
      <c r="Q638" s="362">
        <v>9</v>
      </c>
      <c r="R638" s="350">
        <f t="shared" si="37"/>
        <v>1</v>
      </c>
      <c r="S638" s="350">
        <f t="shared" si="38"/>
        <v>1</v>
      </c>
      <c r="T638" s="361">
        <f t="shared" si="39"/>
        <v>1</v>
      </c>
      <c r="U638" s="360"/>
    </row>
    <row r="639" spans="1:21" s="359" customFormat="1" ht="15.75" customHeight="1" x14ac:dyDescent="0.25">
      <c r="A639" s="365" t="s">
        <v>144</v>
      </c>
      <c r="B639" s="365" t="s">
        <v>875</v>
      </c>
      <c r="C639" s="365" t="s">
        <v>666</v>
      </c>
      <c r="D639" s="365" t="s">
        <v>338</v>
      </c>
      <c r="E639" s="365" t="s">
        <v>184</v>
      </c>
      <c r="F639" s="365" t="s">
        <v>531</v>
      </c>
      <c r="G639" s="365" t="s">
        <v>1936</v>
      </c>
      <c r="H639" s="365" t="s">
        <v>542</v>
      </c>
      <c r="I639" s="365" t="s">
        <v>234</v>
      </c>
      <c r="J639" s="365" t="s">
        <v>425</v>
      </c>
      <c r="K639" s="366">
        <v>1</v>
      </c>
      <c r="L639" s="365"/>
      <c r="M639" s="360">
        <v>2021</v>
      </c>
      <c r="N639" s="362">
        <f>INDEX('[1]Table 5.1 Fleet population'!$L$4:$L$41,MATCH(G639,'[1]Table 5.1 Fleet population'!$H$4:$H$41,0),1)</f>
        <v>8</v>
      </c>
      <c r="O639" s="364">
        <v>1</v>
      </c>
      <c r="P639" s="363">
        <f t="shared" si="36"/>
        <v>8</v>
      </c>
      <c r="Q639" s="362">
        <v>8</v>
      </c>
      <c r="R639" s="350">
        <f t="shared" si="37"/>
        <v>1</v>
      </c>
      <c r="S639" s="350">
        <f t="shared" si="38"/>
        <v>1</v>
      </c>
      <c r="T639" s="361">
        <f t="shared" si="39"/>
        <v>1</v>
      </c>
      <c r="U639" s="360"/>
    </row>
    <row r="640" spans="1:21" s="359" customFormat="1" ht="15.75" customHeight="1" x14ac:dyDescent="0.25">
      <c r="A640" s="365" t="s">
        <v>144</v>
      </c>
      <c r="B640" s="365" t="s">
        <v>875</v>
      </c>
      <c r="C640" s="365" t="s">
        <v>666</v>
      </c>
      <c r="D640" s="365" t="s">
        <v>338</v>
      </c>
      <c r="E640" s="365" t="s">
        <v>184</v>
      </c>
      <c r="F640" s="365" t="s">
        <v>531</v>
      </c>
      <c r="G640" s="365" t="s">
        <v>1939</v>
      </c>
      <c r="H640" s="365" t="s">
        <v>542</v>
      </c>
      <c r="I640" s="365" t="s">
        <v>234</v>
      </c>
      <c r="J640" s="365" t="s">
        <v>425</v>
      </c>
      <c r="K640" s="366">
        <v>1</v>
      </c>
      <c r="L640" s="365"/>
      <c r="M640" s="360">
        <v>2021</v>
      </c>
      <c r="N640" s="362">
        <f>INDEX('[1]Table 5.1 Fleet population'!$L$4:$L$41,MATCH(G640,'[1]Table 5.1 Fleet population'!$H$4:$H$41,0),1)</f>
        <v>97</v>
      </c>
      <c r="O640" s="364">
        <v>1</v>
      </c>
      <c r="P640" s="363">
        <f t="shared" si="36"/>
        <v>97</v>
      </c>
      <c r="Q640" s="362">
        <v>97</v>
      </c>
      <c r="R640" s="350">
        <f t="shared" si="37"/>
        <v>1</v>
      </c>
      <c r="S640" s="350">
        <f t="shared" si="38"/>
        <v>1</v>
      </c>
      <c r="T640" s="361">
        <f t="shared" si="39"/>
        <v>1</v>
      </c>
      <c r="U640" s="360"/>
    </row>
    <row r="641" spans="1:21" s="359" customFormat="1" ht="15.75" customHeight="1" x14ac:dyDescent="0.25">
      <c r="A641" s="365" t="s">
        <v>144</v>
      </c>
      <c r="B641" s="365" t="s">
        <v>875</v>
      </c>
      <c r="C641" s="365" t="s">
        <v>666</v>
      </c>
      <c r="D641" s="365" t="s">
        <v>338</v>
      </c>
      <c r="E641" s="365" t="s">
        <v>184</v>
      </c>
      <c r="F641" s="365" t="s">
        <v>531</v>
      </c>
      <c r="G641" s="365" t="s">
        <v>1942</v>
      </c>
      <c r="H641" s="365" t="s">
        <v>542</v>
      </c>
      <c r="I641" s="365" t="s">
        <v>234</v>
      </c>
      <c r="J641" s="365" t="s">
        <v>425</v>
      </c>
      <c r="K641" s="366">
        <v>1</v>
      </c>
      <c r="L641" s="365"/>
      <c r="M641" s="360">
        <v>2021</v>
      </c>
      <c r="N641" s="362">
        <f>INDEX('[1]Table 5.1 Fleet population'!$L$4:$L$41,MATCH(G641,'[1]Table 5.1 Fleet population'!$H$4:$H$41,0),1)</f>
        <v>42</v>
      </c>
      <c r="O641" s="364">
        <v>1</v>
      </c>
      <c r="P641" s="363">
        <f t="shared" si="36"/>
        <v>42</v>
      </c>
      <c r="Q641" s="362">
        <v>42</v>
      </c>
      <c r="R641" s="350">
        <f t="shared" si="37"/>
        <v>1</v>
      </c>
      <c r="S641" s="350">
        <f t="shared" si="38"/>
        <v>1</v>
      </c>
      <c r="T641" s="361">
        <f t="shared" si="39"/>
        <v>1</v>
      </c>
      <c r="U641" s="360"/>
    </row>
    <row r="642" spans="1:21" s="359" customFormat="1" ht="15.75" customHeight="1" x14ac:dyDescent="0.25">
      <c r="A642" s="365" t="s">
        <v>144</v>
      </c>
      <c r="B642" s="365" t="s">
        <v>875</v>
      </c>
      <c r="C642" s="365" t="s">
        <v>666</v>
      </c>
      <c r="D642" s="365" t="s">
        <v>338</v>
      </c>
      <c r="E642" s="365" t="s">
        <v>184</v>
      </c>
      <c r="F642" s="365" t="s">
        <v>531</v>
      </c>
      <c r="G642" s="365" t="s">
        <v>1941</v>
      </c>
      <c r="H642" s="365" t="s">
        <v>542</v>
      </c>
      <c r="I642" s="365" t="s">
        <v>234</v>
      </c>
      <c r="J642" s="365" t="s">
        <v>425</v>
      </c>
      <c r="K642" s="366">
        <v>1</v>
      </c>
      <c r="L642" s="365"/>
      <c r="M642" s="360">
        <v>2021</v>
      </c>
      <c r="N642" s="362">
        <f>INDEX('[1]Table 5.1 Fleet population'!$L$4:$L$41,MATCH(G642,'[1]Table 5.1 Fleet population'!$H$4:$H$41,0),1)</f>
        <v>5</v>
      </c>
      <c r="O642" s="364">
        <v>1</v>
      </c>
      <c r="P642" s="363">
        <f t="shared" si="36"/>
        <v>5</v>
      </c>
      <c r="Q642" s="362">
        <v>5</v>
      </c>
      <c r="R642" s="350">
        <f t="shared" si="37"/>
        <v>1</v>
      </c>
      <c r="S642" s="350">
        <f t="shared" si="38"/>
        <v>1</v>
      </c>
      <c r="T642" s="361">
        <f t="shared" si="39"/>
        <v>1</v>
      </c>
      <c r="U642" s="360"/>
    </row>
    <row r="643" spans="1:21" s="359" customFormat="1" ht="15.75" customHeight="1" x14ac:dyDescent="0.25">
      <c r="A643" s="365" t="s">
        <v>144</v>
      </c>
      <c r="B643" s="365" t="s">
        <v>875</v>
      </c>
      <c r="C643" s="365" t="s">
        <v>666</v>
      </c>
      <c r="D643" s="365" t="s">
        <v>338</v>
      </c>
      <c r="E643" s="365" t="s">
        <v>184</v>
      </c>
      <c r="F643" s="365" t="s">
        <v>531</v>
      </c>
      <c r="G643" s="365" t="s">
        <v>1944</v>
      </c>
      <c r="H643" s="365" t="s">
        <v>542</v>
      </c>
      <c r="I643" s="365" t="s">
        <v>234</v>
      </c>
      <c r="J643" s="365" t="s">
        <v>425</v>
      </c>
      <c r="K643" s="366">
        <v>1</v>
      </c>
      <c r="L643" s="365"/>
      <c r="M643" s="360">
        <v>2021</v>
      </c>
      <c r="N643" s="362">
        <f>INDEX('[1]Table 5.1 Fleet population'!$L$4:$L$41,MATCH(G643,'[1]Table 5.1 Fleet population'!$H$4:$H$41,0),1)</f>
        <v>16</v>
      </c>
      <c r="O643" s="364">
        <v>1</v>
      </c>
      <c r="P643" s="363">
        <f t="shared" ref="P643:P706" si="40">ROUNDUP(N643*O643,0)</f>
        <v>16</v>
      </c>
      <c r="Q643" s="362">
        <v>16</v>
      </c>
      <c r="R643" s="350">
        <f t="shared" ref="R643:R706" si="41">Q643/P643</f>
        <v>1</v>
      </c>
      <c r="S643" s="350">
        <f t="shared" ref="S643:S706" si="42">Q643/N643</f>
        <v>1</v>
      </c>
      <c r="T643" s="361">
        <f t="shared" ref="T643:T706" si="43">O643/K643</f>
        <v>1</v>
      </c>
      <c r="U643" s="360"/>
    </row>
    <row r="644" spans="1:21" s="359" customFormat="1" ht="15.75" customHeight="1" x14ac:dyDescent="0.25">
      <c r="A644" s="365" t="s">
        <v>144</v>
      </c>
      <c r="B644" s="365" t="s">
        <v>875</v>
      </c>
      <c r="C644" s="365" t="s">
        <v>666</v>
      </c>
      <c r="D644" s="365" t="s">
        <v>338</v>
      </c>
      <c r="E644" s="365" t="s">
        <v>184</v>
      </c>
      <c r="F644" s="365" t="s">
        <v>531</v>
      </c>
      <c r="G644" s="365" t="s">
        <v>1945</v>
      </c>
      <c r="H644" s="365" t="s">
        <v>542</v>
      </c>
      <c r="I644" s="365" t="s">
        <v>234</v>
      </c>
      <c r="J644" s="365" t="s">
        <v>425</v>
      </c>
      <c r="K644" s="366">
        <v>1</v>
      </c>
      <c r="L644" s="365"/>
      <c r="M644" s="360">
        <v>2021</v>
      </c>
      <c r="N644" s="362">
        <f>INDEX('[1]Table 5.1 Fleet population'!$L$4:$L$41,MATCH(G644,'[1]Table 5.1 Fleet population'!$H$4:$H$41,0),1)</f>
        <v>45</v>
      </c>
      <c r="O644" s="364">
        <v>1</v>
      </c>
      <c r="P644" s="363">
        <f t="shared" si="40"/>
        <v>45</v>
      </c>
      <c r="Q644" s="362">
        <v>45</v>
      </c>
      <c r="R644" s="350">
        <f t="shared" si="41"/>
        <v>1</v>
      </c>
      <c r="S644" s="350">
        <f t="shared" si="42"/>
        <v>1</v>
      </c>
      <c r="T644" s="361">
        <f t="shared" si="43"/>
        <v>1</v>
      </c>
      <c r="U644" s="360"/>
    </row>
    <row r="645" spans="1:21" s="359" customFormat="1" ht="15.75" customHeight="1" x14ac:dyDescent="0.25">
      <c r="A645" s="365" t="s">
        <v>144</v>
      </c>
      <c r="B645" s="365" t="s">
        <v>875</v>
      </c>
      <c r="C645" s="365" t="s">
        <v>666</v>
      </c>
      <c r="D645" s="365" t="s">
        <v>338</v>
      </c>
      <c r="E645" s="365" t="s">
        <v>184</v>
      </c>
      <c r="F645" s="365" t="s">
        <v>531</v>
      </c>
      <c r="G645" s="365" t="s">
        <v>1946</v>
      </c>
      <c r="H645" s="365" t="s">
        <v>542</v>
      </c>
      <c r="I645" s="365" t="s">
        <v>234</v>
      </c>
      <c r="J645" s="365" t="s">
        <v>425</v>
      </c>
      <c r="K645" s="366">
        <v>1</v>
      </c>
      <c r="L645" s="365" t="s">
        <v>1999</v>
      </c>
      <c r="M645" s="360">
        <v>2021</v>
      </c>
      <c r="N645" s="362">
        <f>INDEX('[1]Table 5.1 Fleet population'!$L$4:$L$41,MATCH(G645,'[1]Table 5.1 Fleet population'!$H$4:$H$41,0),1)</f>
        <v>5</v>
      </c>
      <c r="O645" s="364">
        <v>1</v>
      </c>
      <c r="P645" s="363">
        <f t="shared" si="40"/>
        <v>5</v>
      </c>
      <c r="Q645" s="362">
        <v>5</v>
      </c>
      <c r="R645" s="350">
        <f t="shared" si="41"/>
        <v>1</v>
      </c>
      <c r="S645" s="350">
        <f t="shared" si="42"/>
        <v>1</v>
      </c>
      <c r="T645" s="361">
        <f t="shared" si="43"/>
        <v>1</v>
      </c>
      <c r="U645" s="360"/>
    </row>
    <row r="646" spans="1:21" s="359" customFormat="1" ht="15.75" customHeight="1" x14ac:dyDescent="0.25">
      <c r="A646" s="365" t="s">
        <v>144</v>
      </c>
      <c r="B646" s="365" t="s">
        <v>875</v>
      </c>
      <c r="C646" s="365" t="s">
        <v>666</v>
      </c>
      <c r="D646" s="365" t="s">
        <v>338</v>
      </c>
      <c r="E646" s="365" t="s">
        <v>184</v>
      </c>
      <c r="F646" s="365" t="s">
        <v>531</v>
      </c>
      <c r="G646" s="365" t="s">
        <v>1947</v>
      </c>
      <c r="H646" s="365" t="s">
        <v>542</v>
      </c>
      <c r="I646" s="365" t="s">
        <v>234</v>
      </c>
      <c r="J646" s="365" t="s">
        <v>425</v>
      </c>
      <c r="K646" s="366">
        <v>1</v>
      </c>
      <c r="L646" s="365" t="s">
        <v>1999</v>
      </c>
      <c r="M646" s="360">
        <v>2021</v>
      </c>
      <c r="N646" s="362">
        <f>INDEX('[1]Table 5.1 Fleet population'!$L$4:$L$41,MATCH(G646,'[1]Table 5.1 Fleet population'!$H$4:$H$41,0),1)</f>
        <v>7</v>
      </c>
      <c r="O646" s="364">
        <v>1</v>
      </c>
      <c r="P646" s="363">
        <f t="shared" si="40"/>
        <v>7</v>
      </c>
      <c r="Q646" s="362">
        <v>7</v>
      </c>
      <c r="R646" s="350">
        <f t="shared" si="41"/>
        <v>1</v>
      </c>
      <c r="S646" s="350">
        <f t="shared" si="42"/>
        <v>1</v>
      </c>
      <c r="T646" s="361">
        <f t="shared" si="43"/>
        <v>1</v>
      </c>
      <c r="U646" s="360"/>
    </row>
    <row r="647" spans="1:21" s="359" customFormat="1" ht="15.75" customHeight="1" x14ac:dyDescent="0.25">
      <c r="A647" s="365" t="s">
        <v>144</v>
      </c>
      <c r="B647" s="365" t="s">
        <v>875</v>
      </c>
      <c r="C647" s="365" t="s">
        <v>666</v>
      </c>
      <c r="D647" s="365" t="s">
        <v>338</v>
      </c>
      <c r="E647" s="365" t="s">
        <v>184</v>
      </c>
      <c r="F647" s="365" t="s">
        <v>531</v>
      </c>
      <c r="G647" s="365" t="s">
        <v>1948</v>
      </c>
      <c r="H647" s="365" t="s">
        <v>542</v>
      </c>
      <c r="I647" s="365" t="s">
        <v>234</v>
      </c>
      <c r="J647" s="365" t="s">
        <v>425</v>
      </c>
      <c r="K647" s="366">
        <v>1</v>
      </c>
      <c r="L647" s="365" t="s">
        <v>1999</v>
      </c>
      <c r="M647" s="360">
        <v>2021</v>
      </c>
      <c r="N647" s="362">
        <f>INDEX('[1]Table 5.1 Fleet population'!$L$4:$L$41,MATCH(G647,'[1]Table 5.1 Fleet population'!$H$4:$H$41,0),1)</f>
        <v>10</v>
      </c>
      <c r="O647" s="364">
        <v>1</v>
      </c>
      <c r="P647" s="363">
        <f t="shared" si="40"/>
        <v>10</v>
      </c>
      <c r="Q647" s="362">
        <v>10</v>
      </c>
      <c r="R647" s="350">
        <f t="shared" si="41"/>
        <v>1</v>
      </c>
      <c r="S647" s="350">
        <f t="shared" si="42"/>
        <v>1</v>
      </c>
      <c r="T647" s="361">
        <f t="shared" si="43"/>
        <v>1</v>
      </c>
      <c r="U647" s="360"/>
    </row>
    <row r="648" spans="1:21" s="359" customFormat="1" ht="15.75" customHeight="1" x14ac:dyDescent="0.25">
      <c r="A648" s="365" t="s">
        <v>144</v>
      </c>
      <c r="B648" s="365" t="s">
        <v>875</v>
      </c>
      <c r="C648" s="365" t="s">
        <v>666</v>
      </c>
      <c r="D648" s="365" t="s">
        <v>338</v>
      </c>
      <c r="E648" s="365" t="s">
        <v>184</v>
      </c>
      <c r="F648" s="365" t="s">
        <v>531</v>
      </c>
      <c r="G648" s="365" t="s">
        <v>1949</v>
      </c>
      <c r="H648" s="365" t="s">
        <v>542</v>
      </c>
      <c r="I648" s="365" t="s">
        <v>234</v>
      </c>
      <c r="J648" s="365" t="s">
        <v>425</v>
      </c>
      <c r="K648" s="366">
        <v>1</v>
      </c>
      <c r="L648" s="365" t="s">
        <v>1999</v>
      </c>
      <c r="M648" s="360">
        <v>2021</v>
      </c>
      <c r="N648" s="362">
        <f>INDEX('[1]Table 5.1 Fleet population'!$L$4:$L$41,MATCH(G648,'[1]Table 5.1 Fleet population'!$H$4:$H$41,0),1)</f>
        <v>7</v>
      </c>
      <c r="O648" s="364">
        <v>1</v>
      </c>
      <c r="P648" s="363">
        <f t="shared" si="40"/>
        <v>7</v>
      </c>
      <c r="Q648" s="362">
        <v>7</v>
      </c>
      <c r="R648" s="350">
        <f t="shared" si="41"/>
        <v>1</v>
      </c>
      <c r="S648" s="350">
        <f t="shared" si="42"/>
        <v>1</v>
      </c>
      <c r="T648" s="361">
        <f t="shared" si="43"/>
        <v>1</v>
      </c>
      <c r="U648" s="360"/>
    </row>
    <row r="649" spans="1:21" s="359" customFormat="1" ht="15.75" customHeight="1" x14ac:dyDescent="0.25">
      <c r="A649" s="365" t="s">
        <v>144</v>
      </c>
      <c r="B649" s="365" t="s">
        <v>875</v>
      </c>
      <c r="C649" s="365" t="s">
        <v>666</v>
      </c>
      <c r="D649" s="365" t="s">
        <v>338</v>
      </c>
      <c r="E649" s="365" t="s">
        <v>184</v>
      </c>
      <c r="F649" s="365" t="s">
        <v>531</v>
      </c>
      <c r="G649" s="365" t="s">
        <v>1951</v>
      </c>
      <c r="H649" s="365" t="s">
        <v>542</v>
      </c>
      <c r="I649" s="365" t="s">
        <v>234</v>
      </c>
      <c r="J649" s="365" t="s">
        <v>425</v>
      </c>
      <c r="K649" s="366">
        <v>1</v>
      </c>
      <c r="L649" s="365" t="s">
        <v>1999</v>
      </c>
      <c r="M649" s="360">
        <v>2021</v>
      </c>
      <c r="N649" s="362">
        <f>INDEX('[1]Table 5.1 Fleet population'!$L$4:$L$41,MATCH(G649,'[1]Table 5.1 Fleet population'!$H$4:$H$41,0),1)</f>
        <v>1</v>
      </c>
      <c r="O649" s="364">
        <v>1</v>
      </c>
      <c r="P649" s="363">
        <f t="shared" si="40"/>
        <v>1</v>
      </c>
      <c r="Q649" s="362">
        <v>1</v>
      </c>
      <c r="R649" s="350">
        <f t="shared" si="41"/>
        <v>1</v>
      </c>
      <c r="S649" s="350">
        <f t="shared" si="42"/>
        <v>1</v>
      </c>
      <c r="T649" s="361">
        <f t="shared" si="43"/>
        <v>1</v>
      </c>
      <c r="U649" s="360"/>
    </row>
    <row r="650" spans="1:21" s="359" customFormat="1" ht="15.75" customHeight="1" x14ac:dyDescent="0.25">
      <c r="A650" s="365" t="s">
        <v>144</v>
      </c>
      <c r="B650" s="365" t="s">
        <v>875</v>
      </c>
      <c r="C650" s="365" t="s">
        <v>666</v>
      </c>
      <c r="D650" s="365" t="s">
        <v>338</v>
      </c>
      <c r="E650" s="365" t="s">
        <v>184</v>
      </c>
      <c r="F650" s="365" t="s">
        <v>531</v>
      </c>
      <c r="G650" s="365" t="s">
        <v>1952</v>
      </c>
      <c r="H650" s="365" t="s">
        <v>542</v>
      </c>
      <c r="I650" s="365" t="s">
        <v>234</v>
      </c>
      <c r="J650" s="365" t="s">
        <v>425</v>
      </c>
      <c r="K650" s="366">
        <v>1</v>
      </c>
      <c r="L650" s="365" t="s">
        <v>1999</v>
      </c>
      <c r="M650" s="360">
        <v>2021</v>
      </c>
      <c r="N650" s="362">
        <f>INDEX('[1]Table 5.1 Fleet population'!$L$4:$L$41,MATCH(G650,'[1]Table 5.1 Fleet population'!$H$4:$H$41,0),1)</f>
        <v>12</v>
      </c>
      <c r="O650" s="364">
        <v>1</v>
      </c>
      <c r="P650" s="363">
        <f t="shared" si="40"/>
        <v>12</v>
      </c>
      <c r="Q650" s="362">
        <v>12</v>
      </c>
      <c r="R650" s="350">
        <f t="shared" si="41"/>
        <v>1</v>
      </c>
      <c r="S650" s="350">
        <f t="shared" si="42"/>
        <v>1</v>
      </c>
      <c r="T650" s="361">
        <f t="shared" si="43"/>
        <v>1</v>
      </c>
      <c r="U650" s="360"/>
    </row>
    <row r="651" spans="1:21" s="359" customFormat="1" ht="15.75" customHeight="1" x14ac:dyDescent="0.25">
      <c r="A651" s="365" t="s">
        <v>144</v>
      </c>
      <c r="B651" s="365" t="s">
        <v>875</v>
      </c>
      <c r="C651" s="365" t="s">
        <v>666</v>
      </c>
      <c r="D651" s="365" t="s">
        <v>338</v>
      </c>
      <c r="E651" s="365" t="s">
        <v>184</v>
      </c>
      <c r="F651" s="365" t="s">
        <v>531</v>
      </c>
      <c r="G651" s="365" t="s">
        <v>1953</v>
      </c>
      <c r="H651" s="365" t="s">
        <v>542</v>
      </c>
      <c r="I651" s="365" t="s">
        <v>234</v>
      </c>
      <c r="J651" s="365" t="s">
        <v>425</v>
      </c>
      <c r="K651" s="366">
        <v>1</v>
      </c>
      <c r="L651" s="365" t="s">
        <v>1999</v>
      </c>
      <c r="M651" s="360">
        <v>2021</v>
      </c>
      <c r="N651" s="362">
        <f>INDEX('[1]Table 5.1 Fleet population'!$L$4:$L$41,MATCH(G651,'[1]Table 5.1 Fleet population'!$H$4:$H$41,0),1)</f>
        <v>2</v>
      </c>
      <c r="O651" s="364">
        <v>1</v>
      </c>
      <c r="P651" s="363">
        <f t="shared" si="40"/>
        <v>2</v>
      </c>
      <c r="Q651" s="362">
        <v>2</v>
      </c>
      <c r="R651" s="350">
        <f t="shared" si="41"/>
        <v>1</v>
      </c>
      <c r="S651" s="350">
        <f t="shared" si="42"/>
        <v>1</v>
      </c>
      <c r="T651" s="361">
        <f t="shared" si="43"/>
        <v>1</v>
      </c>
      <c r="U651" s="360"/>
    </row>
    <row r="652" spans="1:21" s="359" customFormat="1" ht="15.75" customHeight="1" x14ac:dyDescent="0.25">
      <c r="A652" s="365" t="s">
        <v>144</v>
      </c>
      <c r="B652" s="365" t="s">
        <v>875</v>
      </c>
      <c r="C652" s="365" t="s">
        <v>666</v>
      </c>
      <c r="D652" s="365" t="s">
        <v>338</v>
      </c>
      <c r="E652" s="365" t="s">
        <v>184</v>
      </c>
      <c r="F652" s="365" t="s">
        <v>531</v>
      </c>
      <c r="G652" s="365" t="s">
        <v>1956</v>
      </c>
      <c r="H652" s="365" t="s">
        <v>542</v>
      </c>
      <c r="I652" s="365" t="s">
        <v>234</v>
      </c>
      <c r="J652" s="365" t="s">
        <v>425</v>
      </c>
      <c r="K652" s="366">
        <v>1</v>
      </c>
      <c r="L652" s="365" t="s">
        <v>1999</v>
      </c>
      <c r="M652" s="360">
        <v>2021</v>
      </c>
      <c r="N652" s="362">
        <f>INDEX('[1]Table 5.1 Fleet population'!$L$4:$L$41,MATCH(G652,'[1]Table 5.1 Fleet population'!$H$4:$H$41,0),1)</f>
        <v>5</v>
      </c>
      <c r="O652" s="364">
        <v>1</v>
      </c>
      <c r="P652" s="363">
        <f t="shared" si="40"/>
        <v>5</v>
      </c>
      <c r="Q652" s="362">
        <v>5</v>
      </c>
      <c r="R652" s="350">
        <f t="shared" si="41"/>
        <v>1</v>
      </c>
      <c r="S652" s="350">
        <f t="shared" si="42"/>
        <v>1</v>
      </c>
      <c r="T652" s="361">
        <f t="shared" si="43"/>
        <v>1</v>
      </c>
      <c r="U652" s="360"/>
    </row>
    <row r="653" spans="1:21" s="359" customFormat="1" ht="15.75" customHeight="1" x14ac:dyDescent="0.25">
      <c r="A653" s="365" t="s">
        <v>144</v>
      </c>
      <c r="B653" s="365" t="s">
        <v>875</v>
      </c>
      <c r="C653" s="365" t="s">
        <v>666</v>
      </c>
      <c r="D653" s="365" t="s">
        <v>338</v>
      </c>
      <c r="E653" s="365" t="s">
        <v>184</v>
      </c>
      <c r="F653" s="365" t="s">
        <v>531</v>
      </c>
      <c r="G653" s="365" t="s">
        <v>1959</v>
      </c>
      <c r="H653" s="365" t="s">
        <v>542</v>
      </c>
      <c r="I653" s="365" t="s">
        <v>234</v>
      </c>
      <c r="J653" s="365" t="s">
        <v>425</v>
      </c>
      <c r="K653" s="366">
        <v>1</v>
      </c>
      <c r="L653" s="365" t="s">
        <v>1999</v>
      </c>
      <c r="M653" s="360">
        <v>2021</v>
      </c>
      <c r="N653" s="362">
        <f>INDEX('[1]Table 5.1 Fleet population'!$L$4:$L$41,MATCH(G653,'[1]Table 5.1 Fleet population'!$H$4:$H$41,0),1)</f>
        <v>7</v>
      </c>
      <c r="O653" s="364">
        <v>1</v>
      </c>
      <c r="P653" s="363">
        <f t="shared" si="40"/>
        <v>7</v>
      </c>
      <c r="Q653" s="362">
        <v>7</v>
      </c>
      <c r="R653" s="350">
        <f t="shared" si="41"/>
        <v>1</v>
      </c>
      <c r="S653" s="350">
        <f t="shared" si="42"/>
        <v>1</v>
      </c>
      <c r="T653" s="361">
        <f t="shared" si="43"/>
        <v>1</v>
      </c>
      <c r="U653" s="360"/>
    </row>
    <row r="654" spans="1:21" s="359" customFormat="1" ht="15.75" customHeight="1" x14ac:dyDescent="0.25">
      <c r="A654" s="365" t="s">
        <v>144</v>
      </c>
      <c r="B654" s="365" t="s">
        <v>875</v>
      </c>
      <c r="C654" s="365" t="s">
        <v>666</v>
      </c>
      <c r="D654" s="365" t="s">
        <v>338</v>
      </c>
      <c r="E654" s="365" t="s">
        <v>184</v>
      </c>
      <c r="F654" s="365" t="s">
        <v>531</v>
      </c>
      <c r="G654" s="365" t="s">
        <v>1960</v>
      </c>
      <c r="H654" s="365" t="s">
        <v>542</v>
      </c>
      <c r="I654" s="365" t="s">
        <v>234</v>
      </c>
      <c r="J654" s="365" t="s">
        <v>425</v>
      </c>
      <c r="K654" s="366">
        <v>1</v>
      </c>
      <c r="L654" s="365" t="s">
        <v>1999</v>
      </c>
      <c r="M654" s="360">
        <v>2021</v>
      </c>
      <c r="N654" s="362">
        <f>INDEX('[1]Table 5.1 Fleet population'!$L$4:$L$41,MATCH(G654,'[1]Table 5.1 Fleet population'!$H$4:$H$41,0),1)</f>
        <v>6</v>
      </c>
      <c r="O654" s="364">
        <v>1</v>
      </c>
      <c r="P654" s="363">
        <f t="shared" si="40"/>
        <v>6</v>
      </c>
      <c r="Q654" s="362">
        <v>6</v>
      </c>
      <c r="R654" s="350">
        <f t="shared" si="41"/>
        <v>1</v>
      </c>
      <c r="S654" s="350">
        <f t="shared" si="42"/>
        <v>1</v>
      </c>
      <c r="T654" s="361">
        <f t="shared" si="43"/>
        <v>1</v>
      </c>
      <c r="U654" s="360"/>
    </row>
    <row r="655" spans="1:21" s="359" customFormat="1" ht="15.75" customHeight="1" x14ac:dyDescent="0.25">
      <c r="A655" s="365" t="s">
        <v>144</v>
      </c>
      <c r="B655" s="365" t="s">
        <v>875</v>
      </c>
      <c r="C655" s="365" t="s">
        <v>666</v>
      </c>
      <c r="D655" s="365" t="s">
        <v>338</v>
      </c>
      <c r="E655" s="365" t="s">
        <v>184</v>
      </c>
      <c r="F655" s="365" t="s">
        <v>531</v>
      </c>
      <c r="G655" s="365" t="s">
        <v>1958</v>
      </c>
      <c r="H655" s="365" t="s">
        <v>542</v>
      </c>
      <c r="I655" s="365" t="s">
        <v>234</v>
      </c>
      <c r="J655" s="365" t="s">
        <v>425</v>
      </c>
      <c r="K655" s="366">
        <v>1</v>
      </c>
      <c r="L655" s="365" t="s">
        <v>1999</v>
      </c>
      <c r="M655" s="360">
        <v>2021</v>
      </c>
      <c r="N655" s="362">
        <f>INDEX('[1]Table 5.1 Fleet population'!$L$4:$L$41,MATCH(G655,'[1]Table 5.1 Fleet population'!$H$4:$H$41,0),1)</f>
        <v>1</v>
      </c>
      <c r="O655" s="364">
        <v>1</v>
      </c>
      <c r="P655" s="363">
        <f t="shared" si="40"/>
        <v>1</v>
      </c>
      <c r="Q655" s="362">
        <v>1</v>
      </c>
      <c r="R655" s="350">
        <f t="shared" si="41"/>
        <v>1</v>
      </c>
      <c r="S655" s="350">
        <f t="shared" si="42"/>
        <v>1</v>
      </c>
      <c r="T655" s="361">
        <f t="shared" si="43"/>
        <v>1</v>
      </c>
      <c r="U655" s="360"/>
    </row>
    <row r="656" spans="1:21" s="359" customFormat="1" ht="15.75" customHeight="1" x14ac:dyDescent="0.25">
      <c r="A656" s="365" t="s">
        <v>144</v>
      </c>
      <c r="B656" s="365" t="s">
        <v>875</v>
      </c>
      <c r="C656" s="365" t="s">
        <v>666</v>
      </c>
      <c r="D656" s="365" t="s">
        <v>338</v>
      </c>
      <c r="E656" s="365" t="s">
        <v>184</v>
      </c>
      <c r="F656" s="365" t="s">
        <v>531</v>
      </c>
      <c r="G656" s="365" t="s">
        <v>1963</v>
      </c>
      <c r="H656" s="365" t="s">
        <v>542</v>
      </c>
      <c r="I656" s="365" t="s">
        <v>234</v>
      </c>
      <c r="J656" s="365" t="s">
        <v>425</v>
      </c>
      <c r="K656" s="366">
        <v>1</v>
      </c>
      <c r="L656" s="365" t="s">
        <v>1999</v>
      </c>
      <c r="M656" s="360">
        <v>2021</v>
      </c>
      <c r="N656" s="362">
        <f>INDEX('[1]Table 5.1 Fleet population'!$L$4:$L$41,MATCH(G656,'[1]Table 5.1 Fleet population'!$H$4:$H$41,0),1)</f>
        <v>185</v>
      </c>
      <c r="O656" s="364">
        <v>1</v>
      </c>
      <c r="P656" s="363">
        <f t="shared" si="40"/>
        <v>185</v>
      </c>
      <c r="Q656" s="362">
        <v>185</v>
      </c>
      <c r="R656" s="350">
        <f t="shared" si="41"/>
        <v>1</v>
      </c>
      <c r="S656" s="350">
        <f t="shared" si="42"/>
        <v>1</v>
      </c>
      <c r="T656" s="361">
        <f t="shared" si="43"/>
        <v>1</v>
      </c>
      <c r="U656" s="360"/>
    </row>
    <row r="657" spans="1:21" s="359" customFormat="1" ht="15.75" customHeight="1" x14ac:dyDescent="0.25">
      <c r="A657" s="365" t="s">
        <v>144</v>
      </c>
      <c r="B657" s="365" t="s">
        <v>875</v>
      </c>
      <c r="C657" s="365" t="s">
        <v>666</v>
      </c>
      <c r="D657" s="365" t="s">
        <v>338</v>
      </c>
      <c r="E657" s="365" t="s">
        <v>184</v>
      </c>
      <c r="F657" s="365" t="s">
        <v>531</v>
      </c>
      <c r="G657" s="365" t="s">
        <v>1965</v>
      </c>
      <c r="H657" s="365" t="s">
        <v>542</v>
      </c>
      <c r="I657" s="365" t="s">
        <v>234</v>
      </c>
      <c r="J657" s="365" t="s">
        <v>425</v>
      </c>
      <c r="K657" s="366">
        <v>1</v>
      </c>
      <c r="L657" s="365" t="s">
        <v>1999</v>
      </c>
      <c r="M657" s="360">
        <v>2021</v>
      </c>
      <c r="N657" s="362">
        <f>INDEX('[1]Table 5.1 Fleet population'!$L$4:$L$41,MATCH(G657,'[1]Table 5.1 Fleet population'!$H$4:$H$41,0),1)</f>
        <v>138</v>
      </c>
      <c r="O657" s="364">
        <v>1</v>
      </c>
      <c r="P657" s="363">
        <f t="shared" si="40"/>
        <v>138</v>
      </c>
      <c r="Q657" s="362">
        <v>138</v>
      </c>
      <c r="R657" s="350">
        <f t="shared" si="41"/>
        <v>1</v>
      </c>
      <c r="S657" s="350">
        <f t="shared" si="42"/>
        <v>1</v>
      </c>
      <c r="T657" s="361">
        <f t="shared" si="43"/>
        <v>1</v>
      </c>
      <c r="U657" s="360"/>
    </row>
    <row r="658" spans="1:21" s="359" customFormat="1" ht="15.75" customHeight="1" x14ac:dyDescent="0.25">
      <c r="A658" s="365" t="s">
        <v>144</v>
      </c>
      <c r="B658" s="365" t="s">
        <v>875</v>
      </c>
      <c r="C658" s="365" t="s">
        <v>666</v>
      </c>
      <c r="D658" s="365" t="s">
        <v>338</v>
      </c>
      <c r="E658" s="365" t="s">
        <v>184</v>
      </c>
      <c r="F658" s="365" t="s">
        <v>531</v>
      </c>
      <c r="G658" s="365" t="s">
        <v>1964</v>
      </c>
      <c r="H658" s="365" t="s">
        <v>542</v>
      </c>
      <c r="I658" s="365" t="s">
        <v>234</v>
      </c>
      <c r="J658" s="365" t="s">
        <v>425</v>
      </c>
      <c r="K658" s="366">
        <v>1</v>
      </c>
      <c r="L658" s="365" t="s">
        <v>1999</v>
      </c>
      <c r="M658" s="360">
        <v>2021</v>
      </c>
      <c r="N658" s="362">
        <f>INDEX('[1]Table 5.1 Fleet population'!$L$4:$L$41,MATCH(G658,'[1]Table 5.1 Fleet population'!$H$4:$H$41,0),1)</f>
        <v>37</v>
      </c>
      <c r="O658" s="364">
        <v>1</v>
      </c>
      <c r="P658" s="363">
        <f t="shared" si="40"/>
        <v>37</v>
      </c>
      <c r="Q658" s="362">
        <v>37</v>
      </c>
      <c r="R658" s="350">
        <f t="shared" si="41"/>
        <v>1</v>
      </c>
      <c r="S658" s="350">
        <f t="shared" si="42"/>
        <v>1</v>
      </c>
      <c r="T658" s="361">
        <f t="shared" si="43"/>
        <v>1</v>
      </c>
      <c r="U658" s="360"/>
    </row>
    <row r="659" spans="1:21" s="359" customFormat="1" ht="15.75" customHeight="1" x14ac:dyDescent="0.25">
      <c r="A659" s="365" t="s">
        <v>144</v>
      </c>
      <c r="B659" s="365" t="s">
        <v>875</v>
      </c>
      <c r="C659" s="365" t="s">
        <v>666</v>
      </c>
      <c r="D659" s="365" t="s">
        <v>338</v>
      </c>
      <c r="E659" s="365" t="s">
        <v>184</v>
      </c>
      <c r="F659" s="365" t="s">
        <v>531</v>
      </c>
      <c r="G659" s="365" t="s">
        <v>1962</v>
      </c>
      <c r="H659" s="365" t="s">
        <v>542</v>
      </c>
      <c r="I659" s="365" t="s">
        <v>234</v>
      </c>
      <c r="J659" s="365" t="s">
        <v>425</v>
      </c>
      <c r="K659" s="366">
        <v>1</v>
      </c>
      <c r="L659" s="365" t="s">
        <v>1999</v>
      </c>
      <c r="M659" s="360">
        <v>2021</v>
      </c>
      <c r="N659" s="362">
        <f>INDEX('[1]Table 5.1 Fleet population'!$L$4:$L$41,MATCH(G659,'[1]Table 5.1 Fleet population'!$H$4:$H$41,0),1)</f>
        <v>1</v>
      </c>
      <c r="O659" s="364">
        <v>1</v>
      </c>
      <c r="P659" s="363">
        <f t="shared" si="40"/>
        <v>1</v>
      </c>
      <c r="Q659" s="362">
        <v>1</v>
      </c>
      <c r="R659" s="350">
        <f t="shared" si="41"/>
        <v>1</v>
      </c>
      <c r="S659" s="350">
        <f t="shared" si="42"/>
        <v>1</v>
      </c>
      <c r="T659" s="361">
        <f t="shared" si="43"/>
        <v>1</v>
      </c>
      <c r="U659" s="360"/>
    </row>
    <row r="660" spans="1:21" s="359" customFormat="1" ht="15.75" customHeight="1" x14ac:dyDescent="0.25">
      <c r="A660" s="365" t="s">
        <v>144</v>
      </c>
      <c r="B660" s="365" t="s">
        <v>875</v>
      </c>
      <c r="C660" s="365" t="s">
        <v>666</v>
      </c>
      <c r="D660" s="365" t="s">
        <v>338</v>
      </c>
      <c r="E660" s="365" t="s">
        <v>184</v>
      </c>
      <c r="F660" s="365" t="s">
        <v>531</v>
      </c>
      <c r="G660" s="365" t="s">
        <v>1966</v>
      </c>
      <c r="H660" s="365" t="s">
        <v>542</v>
      </c>
      <c r="I660" s="365" t="s">
        <v>234</v>
      </c>
      <c r="J660" s="365" t="s">
        <v>425</v>
      </c>
      <c r="K660" s="366">
        <v>1</v>
      </c>
      <c r="L660" s="365" t="s">
        <v>1999</v>
      </c>
      <c r="M660" s="360">
        <v>2021</v>
      </c>
      <c r="N660" s="362">
        <f>INDEX('[1]Table 5.1 Fleet population'!$L$4:$L$41,MATCH(G660,'[1]Table 5.1 Fleet population'!$H$4:$H$41,0),1)</f>
        <v>12</v>
      </c>
      <c r="O660" s="364">
        <v>1</v>
      </c>
      <c r="P660" s="363">
        <f t="shared" si="40"/>
        <v>12</v>
      </c>
      <c r="Q660" s="362">
        <v>12</v>
      </c>
      <c r="R660" s="350">
        <f t="shared" si="41"/>
        <v>1</v>
      </c>
      <c r="S660" s="350">
        <f t="shared" si="42"/>
        <v>1</v>
      </c>
      <c r="T660" s="361">
        <f t="shared" si="43"/>
        <v>1</v>
      </c>
      <c r="U660" s="360"/>
    </row>
    <row r="661" spans="1:21" s="359" customFormat="1" ht="15.75" customHeight="1" x14ac:dyDescent="0.25">
      <c r="A661" s="365" t="s">
        <v>144</v>
      </c>
      <c r="B661" s="365" t="s">
        <v>875</v>
      </c>
      <c r="C661" s="365" t="s">
        <v>666</v>
      </c>
      <c r="D661" s="365" t="s">
        <v>338</v>
      </c>
      <c r="E661" s="365" t="s">
        <v>184</v>
      </c>
      <c r="F661" s="365" t="s">
        <v>531</v>
      </c>
      <c r="G661" s="365" t="s">
        <v>1932</v>
      </c>
      <c r="H661" s="365" t="s">
        <v>543</v>
      </c>
      <c r="I661" s="365" t="s">
        <v>234</v>
      </c>
      <c r="J661" s="365" t="s">
        <v>425</v>
      </c>
      <c r="K661" s="366">
        <v>1</v>
      </c>
      <c r="L661" s="365"/>
      <c r="M661" s="360">
        <v>2021</v>
      </c>
      <c r="N661" s="362">
        <f>INDEX('[1]Table 5.1 Fleet population'!$L$4:$L$41,MATCH(G661,'[1]Table 5.1 Fleet population'!$H$4:$H$41,0),1)</f>
        <v>14</v>
      </c>
      <c r="O661" s="364">
        <v>1</v>
      </c>
      <c r="P661" s="363">
        <f t="shared" si="40"/>
        <v>14</v>
      </c>
      <c r="Q661" s="362">
        <v>14</v>
      </c>
      <c r="R661" s="350">
        <f t="shared" si="41"/>
        <v>1</v>
      </c>
      <c r="S661" s="350">
        <f t="shared" si="42"/>
        <v>1</v>
      </c>
      <c r="T661" s="361">
        <f t="shared" si="43"/>
        <v>1</v>
      </c>
      <c r="U661" s="360"/>
    </row>
    <row r="662" spans="1:21" s="359" customFormat="1" ht="15.75" customHeight="1" x14ac:dyDescent="0.25">
      <c r="A662" s="365" t="s">
        <v>144</v>
      </c>
      <c r="B662" s="365" t="s">
        <v>875</v>
      </c>
      <c r="C662" s="365" t="s">
        <v>666</v>
      </c>
      <c r="D662" s="365" t="s">
        <v>338</v>
      </c>
      <c r="E662" s="365" t="s">
        <v>184</v>
      </c>
      <c r="F662" s="365" t="s">
        <v>531</v>
      </c>
      <c r="G662" s="365" t="s">
        <v>1926</v>
      </c>
      <c r="H662" s="365" t="s">
        <v>543</v>
      </c>
      <c r="I662" s="365" t="s">
        <v>234</v>
      </c>
      <c r="J662" s="365" t="s">
        <v>425</v>
      </c>
      <c r="K662" s="366">
        <v>1</v>
      </c>
      <c r="L662" s="365"/>
      <c r="M662" s="360">
        <v>2021</v>
      </c>
      <c r="N662" s="362">
        <f>INDEX('[1]Table 5.1 Fleet population'!$L$4:$L$41,MATCH(G662,'[1]Table 5.1 Fleet population'!$H$4:$H$41,0),1)</f>
        <v>22</v>
      </c>
      <c r="O662" s="364">
        <v>1</v>
      </c>
      <c r="P662" s="363">
        <f t="shared" si="40"/>
        <v>22</v>
      </c>
      <c r="Q662" s="362">
        <v>22</v>
      </c>
      <c r="R662" s="350">
        <f t="shared" si="41"/>
        <v>1</v>
      </c>
      <c r="S662" s="350">
        <f t="shared" si="42"/>
        <v>1</v>
      </c>
      <c r="T662" s="361">
        <f t="shared" si="43"/>
        <v>1</v>
      </c>
      <c r="U662" s="360"/>
    </row>
    <row r="663" spans="1:21" s="359" customFormat="1" ht="15.75" customHeight="1" x14ac:dyDescent="0.25">
      <c r="A663" s="365" t="s">
        <v>144</v>
      </c>
      <c r="B663" s="365" t="s">
        <v>875</v>
      </c>
      <c r="C663" s="365" t="s">
        <v>666</v>
      </c>
      <c r="D663" s="365" t="s">
        <v>338</v>
      </c>
      <c r="E663" s="365" t="s">
        <v>184</v>
      </c>
      <c r="F663" s="365" t="s">
        <v>531</v>
      </c>
      <c r="G663" s="365" t="s">
        <v>1927</v>
      </c>
      <c r="H663" s="365" t="s">
        <v>543</v>
      </c>
      <c r="I663" s="365" t="s">
        <v>234</v>
      </c>
      <c r="J663" s="365" t="s">
        <v>425</v>
      </c>
      <c r="K663" s="366">
        <v>1</v>
      </c>
      <c r="L663" s="365"/>
      <c r="M663" s="360">
        <v>2021</v>
      </c>
      <c r="N663" s="362">
        <f>INDEX('[1]Table 5.1 Fleet population'!$L$4:$L$41,MATCH(G663,'[1]Table 5.1 Fleet population'!$H$4:$H$41,0),1)</f>
        <v>63</v>
      </c>
      <c r="O663" s="364">
        <v>1</v>
      </c>
      <c r="P663" s="363">
        <f t="shared" si="40"/>
        <v>63</v>
      </c>
      <c r="Q663" s="362">
        <v>63</v>
      </c>
      <c r="R663" s="350">
        <f t="shared" si="41"/>
        <v>1</v>
      </c>
      <c r="S663" s="350">
        <f t="shared" si="42"/>
        <v>1</v>
      </c>
      <c r="T663" s="361">
        <f t="shared" si="43"/>
        <v>1</v>
      </c>
      <c r="U663" s="360"/>
    </row>
    <row r="664" spans="1:21" s="359" customFormat="1" ht="15.75" customHeight="1" x14ac:dyDescent="0.25">
      <c r="A664" s="365" t="s">
        <v>144</v>
      </c>
      <c r="B664" s="365" t="s">
        <v>875</v>
      </c>
      <c r="C664" s="365" t="s">
        <v>666</v>
      </c>
      <c r="D664" s="365" t="s">
        <v>338</v>
      </c>
      <c r="E664" s="365" t="s">
        <v>184</v>
      </c>
      <c r="F664" s="365" t="s">
        <v>531</v>
      </c>
      <c r="G664" s="365" t="s">
        <v>1928</v>
      </c>
      <c r="H664" s="365" t="s">
        <v>543</v>
      </c>
      <c r="I664" s="365" t="s">
        <v>234</v>
      </c>
      <c r="J664" s="365" t="s">
        <v>425</v>
      </c>
      <c r="K664" s="366">
        <v>1</v>
      </c>
      <c r="L664" s="365"/>
      <c r="M664" s="360">
        <v>2021</v>
      </c>
      <c r="N664" s="362">
        <f>INDEX('[1]Table 5.1 Fleet population'!$L$4:$L$41,MATCH(G664,'[1]Table 5.1 Fleet population'!$H$4:$H$41,0),1)</f>
        <v>30</v>
      </c>
      <c r="O664" s="364">
        <v>1</v>
      </c>
      <c r="P664" s="363">
        <f t="shared" si="40"/>
        <v>30</v>
      </c>
      <c r="Q664" s="362">
        <v>30</v>
      </c>
      <c r="R664" s="350">
        <f t="shared" si="41"/>
        <v>1</v>
      </c>
      <c r="S664" s="350">
        <f t="shared" si="42"/>
        <v>1</v>
      </c>
      <c r="T664" s="361">
        <f t="shared" si="43"/>
        <v>1</v>
      </c>
      <c r="U664" s="360"/>
    </row>
    <row r="665" spans="1:21" s="359" customFormat="1" ht="15.75" customHeight="1" x14ac:dyDescent="0.25">
      <c r="A665" s="365" t="s">
        <v>144</v>
      </c>
      <c r="B665" s="365" t="s">
        <v>875</v>
      </c>
      <c r="C665" s="365" t="s">
        <v>666</v>
      </c>
      <c r="D665" s="365" t="s">
        <v>338</v>
      </c>
      <c r="E665" s="365" t="s">
        <v>184</v>
      </c>
      <c r="F665" s="365" t="s">
        <v>531</v>
      </c>
      <c r="G665" s="365" t="s">
        <v>1924</v>
      </c>
      <c r="H665" s="365" t="s">
        <v>543</v>
      </c>
      <c r="I665" s="365" t="s">
        <v>234</v>
      </c>
      <c r="J665" s="365" t="s">
        <v>425</v>
      </c>
      <c r="K665" s="366">
        <v>1</v>
      </c>
      <c r="L665" s="365"/>
      <c r="M665" s="360">
        <v>2021</v>
      </c>
      <c r="N665" s="362">
        <f>INDEX('[1]Table 5.1 Fleet population'!$L$4:$L$41,MATCH(G665,'[1]Table 5.1 Fleet population'!$H$4:$H$41,0),1)</f>
        <v>13</v>
      </c>
      <c r="O665" s="364">
        <v>1</v>
      </c>
      <c r="P665" s="363">
        <f t="shared" si="40"/>
        <v>13</v>
      </c>
      <c r="Q665" s="362">
        <v>13</v>
      </c>
      <c r="R665" s="350">
        <f t="shared" si="41"/>
        <v>1</v>
      </c>
      <c r="S665" s="350">
        <f t="shared" si="42"/>
        <v>1</v>
      </c>
      <c r="T665" s="361">
        <f t="shared" si="43"/>
        <v>1</v>
      </c>
      <c r="U665" s="360"/>
    </row>
    <row r="666" spans="1:21" s="359" customFormat="1" ht="15.75" customHeight="1" x14ac:dyDescent="0.25">
      <c r="A666" s="365" t="s">
        <v>144</v>
      </c>
      <c r="B666" s="365" t="s">
        <v>875</v>
      </c>
      <c r="C666" s="365" t="s">
        <v>666</v>
      </c>
      <c r="D666" s="365" t="s">
        <v>338</v>
      </c>
      <c r="E666" s="365" t="s">
        <v>184</v>
      </c>
      <c r="F666" s="365" t="s">
        <v>531</v>
      </c>
      <c r="G666" s="365" t="s">
        <v>1930</v>
      </c>
      <c r="H666" s="365" t="s">
        <v>543</v>
      </c>
      <c r="I666" s="365" t="s">
        <v>234</v>
      </c>
      <c r="J666" s="365" t="s">
        <v>425</v>
      </c>
      <c r="K666" s="366">
        <v>1</v>
      </c>
      <c r="L666" s="365"/>
      <c r="M666" s="360">
        <v>2021</v>
      </c>
      <c r="N666" s="362">
        <f>INDEX('[1]Table 5.1 Fleet population'!$L$4:$L$41,MATCH(G666,'[1]Table 5.1 Fleet population'!$H$4:$H$41,0),1)</f>
        <v>28</v>
      </c>
      <c r="O666" s="364">
        <v>1</v>
      </c>
      <c r="P666" s="363">
        <f t="shared" si="40"/>
        <v>28</v>
      </c>
      <c r="Q666" s="362">
        <v>28</v>
      </c>
      <c r="R666" s="350">
        <f t="shared" si="41"/>
        <v>1</v>
      </c>
      <c r="S666" s="350">
        <f t="shared" si="42"/>
        <v>1</v>
      </c>
      <c r="T666" s="361">
        <f t="shared" si="43"/>
        <v>1</v>
      </c>
      <c r="U666" s="360"/>
    </row>
    <row r="667" spans="1:21" s="359" customFormat="1" ht="15.75" customHeight="1" x14ac:dyDescent="0.25">
      <c r="A667" s="365" t="s">
        <v>144</v>
      </c>
      <c r="B667" s="365" t="s">
        <v>875</v>
      </c>
      <c r="C667" s="365" t="s">
        <v>666</v>
      </c>
      <c r="D667" s="365" t="s">
        <v>338</v>
      </c>
      <c r="E667" s="365" t="s">
        <v>184</v>
      </c>
      <c r="F667" s="365" t="s">
        <v>531</v>
      </c>
      <c r="G667" s="365" t="s">
        <v>1934</v>
      </c>
      <c r="H667" s="365" t="s">
        <v>543</v>
      </c>
      <c r="I667" s="365" t="s">
        <v>234</v>
      </c>
      <c r="J667" s="365" t="s">
        <v>425</v>
      </c>
      <c r="K667" s="366">
        <v>1</v>
      </c>
      <c r="L667" s="365"/>
      <c r="M667" s="360">
        <v>2021</v>
      </c>
      <c r="N667" s="362">
        <f>INDEX('[1]Table 5.1 Fleet population'!$L$4:$L$41,MATCH(G667,'[1]Table 5.1 Fleet population'!$H$4:$H$41,0),1)</f>
        <v>23</v>
      </c>
      <c r="O667" s="364">
        <v>1</v>
      </c>
      <c r="P667" s="363">
        <f t="shared" si="40"/>
        <v>23</v>
      </c>
      <c r="Q667" s="362">
        <v>23</v>
      </c>
      <c r="R667" s="350">
        <f t="shared" si="41"/>
        <v>1</v>
      </c>
      <c r="S667" s="350">
        <f t="shared" si="42"/>
        <v>1</v>
      </c>
      <c r="T667" s="361">
        <f t="shared" si="43"/>
        <v>1</v>
      </c>
      <c r="U667" s="360"/>
    </row>
    <row r="668" spans="1:21" s="359" customFormat="1" ht="15.75" customHeight="1" x14ac:dyDescent="0.25">
      <c r="A668" s="365" t="s">
        <v>144</v>
      </c>
      <c r="B668" s="365" t="s">
        <v>875</v>
      </c>
      <c r="C668" s="365" t="s">
        <v>666</v>
      </c>
      <c r="D668" s="365" t="s">
        <v>338</v>
      </c>
      <c r="E668" s="365" t="s">
        <v>184</v>
      </c>
      <c r="F668" s="365" t="s">
        <v>531</v>
      </c>
      <c r="G668" s="365" t="s">
        <v>1938</v>
      </c>
      <c r="H668" s="365" t="s">
        <v>543</v>
      </c>
      <c r="I668" s="365" t="s">
        <v>234</v>
      </c>
      <c r="J668" s="365" t="s">
        <v>425</v>
      </c>
      <c r="K668" s="366">
        <v>1</v>
      </c>
      <c r="L668" s="365"/>
      <c r="M668" s="360">
        <v>2021</v>
      </c>
      <c r="N668" s="362">
        <f>INDEX('[1]Table 5.1 Fleet population'!$L$4:$L$41,MATCH(G668,'[1]Table 5.1 Fleet population'!$H$4:$H$41,0),1)</f>
        <v>125</v>
      </c>
      <c r="O668" s="364">
        <v>1</v>
      </c>
      <c r="P668" s="363">
        <f t="shared" si="40"/>
        <v>125</v>
      </c>
      <c r="Q668" s="362">
        <v>125</v>
      </c>
      <c r="R668" s="350">
        <f t="shared" si="41"/>
        <v>1</v>
      </c>
      <c r="S668" s="350">
        <f t="shared" si="42"/>
        <v>1</v>
      </c>
      <c r="T668" s="361">
        <f t="shared" si="43"/>
        <v>1</v>
      </c>
      <c r="U668" s="360"/>
    </row>
    <row r="669" spans="1:21" s="359" customFormat="1" ht="15.75" customHeight="1" x14ac:dyDescent="0.25">
      <c r="A669" s="365" t="s">
        <v>144</v>
      </c>
      <c r="B669" s="365" t="s">
        <v>875</v>
      </c>
      <c r="C669" s="365" t="s">
        <v>666</v>
      </c>
      <c r="D669" s="365" t="s">
        <v>338</v>
      </c>
      <c r="E669" s="365" t="s">
        <v>184</v>
      </c>
      <c r="F669" s="365" t="s">
        <v>531</v>
      </c>
      <c r="G669" s="365" t="s">
        <v>1935</v>
      </c>
      <c r="H669" s="365" t="s">
        <v>543</v>
      </c>
      <c r="I669" s="365" t="s">
        <v>234</v>
      </c>
      <c r="J669" s="365" t="s">
        <v>425</v>
      </c>
      <c r="K669" s="366">
        <v>1</v>
      </c>
      <c r="L669" s="365"/>
      <c r="M669" s="360">
        <v>2021</v>
      </c>
      <c r="N669" s="362">
        <f>INDEX('[1]Table 5.1 Fleet population'!$L$4:$L$41,MATCH(G669,'[1]Table 5.1 Fleet population'!$H$4:$H$41,0),1)</f>
        <v>9</v>
      </c>
      <c r="O669" s="364">
        <v>1</v>
      </c>
      <c r="P669" s="363">
        <f t="shared" si="40"/>
        <v>9</v>
      </c>
      <c r="Q669" s="362">
        <v>9</v>
      </c>
      <c r="R669" s="350">
        <f t="shared" si="41"/>
        <v>1</v>
      </c>
      <c r="S669" s="350">
        <f t="shared" si="42"/>
        <v>1</v>
      </c>
      <c r="T669" s="361">
        <f t="shared" si="43"/>
        <v>1</v>
      </c>
      <c r="U669" s="360"/>
    </row>
    <row r="670" spans="1:21" s="359" customFormat="1" ht="15.75" customHeight="1" x14ac:dyDescent="0.25">
      <c r="A670" s="365" t="s">
        <v>144</v>
      </c>
      <c r="B670" s="365" t="s">
        <v>875</v>
      </c>
      <c r="C670" s="365" t="s">
        <v>666</v>
      </c>
      <c r="D670" s="365" t="s">
        <v>338</v>
      </c>
      <c r="E670" s="365" t="s">
        <v>184</v>
      </c>
      <c r="F670" s="365" t="s">
        <v>531</v>
      </c>
      <c r="G670" s="365" t="s">
        <v>1936</v>
      </c>
      <c r="H670" s="365" t="s">
        <v>543</v>
      </c>
      <c r="I670" s="365" t="s">
        <v>234</v>
      </c>
      <c r="J670" s="365" t="s">
        <v>425</v>
      </c>
      <c r="K670" s="366">
        <v>1</v>
      </c>
      <c r="L670" s="365"/>
      <c r="M670" s="360">
        <v>2021</v>
      </c>
      <c r="N670" s="362">
        <f>INDEX('[1]Table 5.1 Fleet population'!$L$4:$L$41,MATCH(G670,'[1]Table 5.1 Fleet population'!$H$4:$H$41,0),1)</f>
        <v>8</v>
      </c>
      <c r="O670" s="364">
        <v>1</v>
      </c>
      <c r="P670" s="363">
        <f t="shared" si="40"/>
        <v>8</v>
      </c>
      <c r="Q670" s="362">
        <v>8</v>
      </c>
      <c r="R670" s="350">
        <f t="shared" si="41"/>
        <v>1</v>
      </c>
      <c r="S670" s="350">
        <f t="shared" si="42"/>
        <v>1</v>
      </c>
      <c r="T670" s="361">
        <f t="shared" si="43"/>
        <v>1</v>
      </c>
      <c r="U670" s="360"/>
    </row>
    <row r="671" spans="1:21" s="359" customFormat="1" ht="15.75" customHeight="1" x14ac:dyDescent="0.25">
      <c r="A671" s="365" t="s">
        <v>144</v>
      </c>
      <c r="B671" s="365" t="s">
        <v>875</v>
      </c>
      <c r="C671" s="365" t="s">
        <v>666</v>
      </c>
      <c r="D671" s="365" t="s">
        <v>338</v>
      </c>
      <c r="E671" s="365" t="s">
        <v>184</v>
      </c>
      <c r="F671" s="365" t="s">
        <v>531</v>
      </c>
      <c r="G671" s="365" t="s">
        <v>1939</v>
      </c>
      <c r="H671" s="365" t="s">
        <v>543</v>
      </c>
      <c r="I671" s="365" t="s">
        <v>234</v>
      </c>
      <c r="J671" s="365" t="s">
        <v>425</v>
      </c>
      <c r="K671" s="366">
        <v>1</v>
      </c>
      <c r="L671" s="365"/>
      <c r="M671" s="360">
        <v>2021</v>
      </c>
      <c r="N671" s="362">
        <f>INDEX('[1]Table 5.1 Fleet population'!$L$4:$L$41,MATCH(G671,'[1]Table 5.1 Fleet population'!$H$4:$H$41,0),1)</f>
        <v>97</v>
      </c>
      <c r="O671" s="364">
        <v>1</v>
      </c>
      <c r="P671" s="363">
        <f t="shared" si="40"/>
        <v>97</v>
      </c>
      <c r="Q671" s="362">
        <v>97</v>
      </c>
      <c r="R671" s="350">
        <f t="shared" si="41"/>
        <v>1</v>
      </c>
      <c r="S671" s="350">
        <f t="shared" si="42"/>
        <v>1</v>
      </c>
      <c r="T671" s="361">
        <f t="shared" si="43"/>
        <v>1</v>
      </c>
      <c r="U671" s="360"/>
    </row>
    <row r="672" spans="1:21" s="359" customFormat="1" ht="15.75" customHeight="1" x14ac:dyDescent="0.25">
      <c r="A672" s="365" t="s">
        <v>144</v>
      </c>
      <c r="B672" s="365" t="s">
        <v>875</v>
      </c>
      <c r="C672" s="365" t="s">
        <v>666</v>
      </c>
      <c r="D672" s="365" t="s">
        <v>338</v>
      </c>
      <c r="E672" s="365" t="s">
        <v>184</v>
      </c>
      <c r="F672" s="365" t="s">
        <v>531</v>
      </c>
      <c r="G672" s="365" t="s">
        <v>1942</v>
      </c>
      <c r="H672" s="365" t="s">
        <v>543</v>
      </c>
      <c r="I672" s="365" t="s">
        <v>234</v>
      </c>
      <c r="J672" s="365" t="s">
        <v>425</v>
      </c>
      <c r="K672" s="366">
        <v>1</v>
      </c>
      <c r="L672" s="365"/>
      <c r="M672" s="360">
        <v>2021</v>
      </c>
      <c r="N672" s="362">
        <f>INDEX('[1]Table 5.1 Fleet population'!$L$4:$L$41,MATCH(G672,'[1]Table 5.1 Fleet population'!$H$4:$H$41,0),1)</f>
        <v>42</v>
      </c>
      <c r="O672" s="364">
        <v>1</v>
      </c>
      <c r="P672" s="363">
        <f t="shared" si="40"/>
        <v>42</v>
      </c>
      <c r="Q672" s="362">
        <v>42</v>
      </c>
      <c r="R672" s="350">
        <f t="shared" si="41"/>
        <v>1</v>
      </c>
      <c r="S672" s="350">
        <f t="shared" si="42"/>
        <v>1</v>
      </c>
      <c r="T672" s="361">
        <f t="shared" si="43"/>
        <v>1</v>
      </c>
      <c r="U672" s="360"/>
    </row>
    <row r="673" spans="1:21" s="359" customFormat="1" ht="15.75" customHeight="1" x14ac:dyDescent="0.25">
      <c r="A673" s="365" t="s">
        <v>144</v>
      </c>
      <c r="B673" s="365" t="s">
        <v>875</v>
      </c>
      <c r="C673" s="365" t="s">
        <v>666</v>
      </c>
      <c r="D673" s="365" t="s">
        <v>338</v>
      </c>
      <c r="E673" s="365" t="s">
        <v>184</v>
      </c>
      <c r="F673" s="365" t="s">
        <v>531</v>
      </c>
      <c r="G673" s="365" t="s">
        <v>1941</v>
      </c>
      <c r="H673" s="365" t="s">
        <v>543</v>
      </c>
      <c r="I673" s="365" t="s">
        <v>234</v>
      </c>
      <c r="J673" s="365" t="s">
        <v>425</v>
      </c>
      <c r="K673" s="366">
        <v>1</v>
      </c>
      <c r="L673" s="365"/>
      <c r="M673" s="360">
        <v>2021</v>
      </c>
      <c r="N673" s="362">
        <f>INDEX('[1]Table 5.1 Fleet population'!$L$4:$L$41,MATCH(G673,'[1]Table 5.1 Fleet population'!$H$4:$H$41,0),1)</f>
        <v>5</v>
      </c>
      <c r="O673" s="364">
        <v>1</v>
      </c>
      <c r="P673" s="363">
        <f t="shared" si="40"/>
        <v>5</v>
      </c>
      <c r="Q673" s="362">
        <v>5</v>
      </c>
      <c r="R673" s="350">
        <f t="shared" si="41"/>
        <v>1</v>
      </c>
      <c r="S673" s="350">
        <f t="shared" si="42"/>
        <v>1</v>
      </c>
      <c r="T673" s="361">
        <f t="shared" si="43"/>
        <v>1</v>
      </c>
      <c r="U673" s="360"/>
    </row>
    <row r="674" spans="1:21" s="359" customFormat="1" ht="15.75" customHeight="1" x14ac:dyDescent="0.25">
      <c r="A674" s="365" t="s">
        <v>144</v>
      </c>
      <c r="B674" s="365" t="s">
        <v>875</v>
      </c>
      <c r="C674" s="365" t="s">
        <v>666</v>
      </c>
      <c r="D674" s="365" t="s">
        <v>338</v>
      </c>
      <c r="E674" s="365" t="s">
        <v>184</v>
      </c>
      <c r="F674" s="365" t="s">
        <v>531</v>
      </c>
      <c r="G674" s="365" t="s">
        <v>1944</v>
      </c>
      <c r="H674" s="365" t="s">
        <v>543</v>
      </c>
      <c r="I674" s="365" t="s">
        <v>234</v>
      </c>
      <c r="J674" s="365" t="s">
        <v>425</v>
      </c>
      <c r="K674" s="366">
        <v>1</v>
      </c>
      <c r="L674" s="365"/>
      <c r="M674" s="360">
        <v>2021</v>
      </c>
      <c r="N674" s="362">
        <f>INDEX('[1]Table 5.1 Fleet population'!$L$4:$L$41,MATCH(G674,'[1]Table 5.1 Fleet population'!$H$4:$H$41,0),1)</f>
        <v>16</v>
      </c>
      <c r="O674" s="364">
        <v>1</v>
      </c>
      <c r="P674" s="363">
        <f t="shared" si="40"/>
        <v>16</v>
      </c>
      <c r="Q674" s="362">
        <v>16</v>
      </c>
      <c r="R674" s="350">
        <f t="shared" si="41"/>
        <v>1</v>
      </c>
      <c r="S674" s="350">
        <f t="shared" si="42"/>
        <v>1</v>
      </c>
      <c r="T674" s="361">
        <f t="shared" si="43"/>
        <v>1</v>
      </c>
      <c r="U674" s="360"/>
    </row>
    <row r="675" spans="1:21" s="359" customFormat="1" ht="15.75" customHeight="1" x14ac:dyDescent="0.25">
      <c r="A675" s="365" t="s">
        <v>144</v>
      </c>
      <c r="B675" s="365" t="s">
        <v>875</v>
      </c>
      <c r="C675" s="365" t="s">
        <v>666</v>
      </c>
      <c r="D675" s="365" t="s">
        <v>338</v>
      </c>
      <c r="E675" s="365" t="s">
        <v>184</v>
      </c>
      <c r="F675" s="365" t="s">
        <v>531</v>
      </c>
      <c r="G675" s="365" t="s">
        <v>1945</v>
      </c>
      <c r="H675" s="365" t="s">
        <v>543</v>
      </c>
      <c r="I675" s="365" t="s">
        <v>234</v>
      </c>
      <c r="J675" s="365" t="s">
        <v>425</v>
      </c>
      <c r="K675" s="366">
        <v>1</v>
      </c>
      <c r="L675" s="365"/>
      <c r="M675" s="360">
        <v>2021</v>
      </c>
      <c r="N675" s="362">
        <f>INDEX('[1]Table 5.1 Fleet population'!$L$4:$L$41,MATCH(G675,'[1]Table 5.1 Fleet population'!$H$4:$H$41,0),1)</f>
        <v>45</v>
      </c>
      <c r="O675" s="364">
        <v>1</v>
      </c>
      <c r="P675" s="363">
        <f t="shared" si="40"/>
        <v>45</v>
      </c>
      <c r="Q675" s="362">
        <v>45</v>
      </c>
      <c r="R675" s="350">
        <f t="shared" si="41"/>
        <v>1</v>
      </c>
      <c r="S675" s="350">
        <f t="shared" si="42"/>
        <v>1</v>
      </c>
      <c r="T675" s="361">
        <f t="shared" si="43"/>
        <v>1</v>
      </c>
      <c r="U675" s="360"/>
    </row>
    <row r="676" spans="1:21" s="359" customFormat="1" ht="15.75" customHeight="1" x14ac:dyDescent="0.25">
      <c r="A676" s="365" t="s">
        <v>144</v>
      </c>
      <c r="B676" s="365" t="s">
        <v>875</v>
      </c>
      <c r="C676" s="365" t="s">
        <v>666</v>
      </c>
      <c r="D676" s="365" t="s">
        <v>338</v>
      </c>
      <c r="E676" s="365" t="s">
        <v>184</v>
      </c>
      <c r="F676" s="365" t="s">
        <v>531</v>
      </c>
      <c r="G676" s="365" t="s">
        <v>1946</v>
      </c>
      <c r="H676" s="365" t="s">
        <v>543</v>
      </c>
      <c r="I676" s="365" t="s">
        <v>234</v>
      </c>
      <c r="J676" s="365" t="s">
        <v>425</v>
      </c>
      <c r="K676" s="366">
        <v>1</v>
      </c>
      <c r="L676" s="365" t="s">
        <v>1999</v>
      </c>
      <c r="M676" s="360">
        <v>2021</v>
      </c>
      <c r="N676" s="362">
        <f>INDEX('[1]Table 5.1 Fleet population'!$L$4:$L$41,MATCH(G676,'[1]Table 5.1 Fleet population'!$H$4:$H$41,0),1)</f>
        <v>5</v>
      </c>
      <c r="O676" s="364">
        <v>1</v>
      </c>
      <c r="P676" s="363">
        <f t="shared" si="40"/>
        <v>5</v>
      </c>
      <c r="Q676" s="362">
        <v>5</v>
      </c>
      <c r="R676" s="350">
        <f t="shared" si="41"/>
        <v>1</v>
      </c>
      <c r="S676" s="350">
        <f t="shared" si="42"/>
        <v>1</v>
      </c>
      <c r="T676" s="361">
        <f t="shared" si="43"/>
        <v>1</v>
      </c>
      <c r="U676" s="360"/>
    </row>
    <row r="677" spans="1:21" s="359" customFormat="1" ht="15.75" customHeight="1" x14ac:dyDescent="0.25">
      <c r="A677" s="365" t="s">
        <v>144</v>
      </c>
      <c r="B677" s="365" t="s">
        <v>875</v>
      </c>
      <c r="C677" s="365" t="s">
        <v>666</v>
      </c>
      <c r="D677" s="365" t="s">
        <v>338</v>
      </c>
      <c r="E677" s="365" t="s">
        <v>184</v>
      </c>
      <c r="F677" s="365" t="s">
        <v>531</v>
      </c>
      <c r="G677" s="365" t="s">
        <v>1947</v>
      </c>
      <c r="H677" s="365" t="s">
        <v>543</v>
      </c>
      <c r="I677" s="365" t="s">
        <v>234</v>
      </c>
      <c r="J677" s="365" t="s">
        <v>425</v>
      </c>
      <c r="K677" s="366">
        <v>1</v>
      </c>
      <c r="L677" s="365" t="s">
        <v>1999</v>
      </c>
      <c r="M677" s="360">
        <v>2021</v>
      </c>
      <c r="N677" s="362">
        <f>INDEX('[1]Table 5.1 Fleet population'!$L$4:$L$41,MATCH(G677,'[1]Table 5.1 Fleet population'!$H$4:$H$41,0),1)</f>
        <v>7</v>
      </c>
      <c r="O677" s="364">
        <v>1</v>
      </c>
      <c r="P677" s="363">
        <f t="shared" si="40"/>
        <v>7</v>
      </c>
      <c r="Q677" s="362">
        <v>7</v>
      </c>
      <c r="R677" s="350">
        <f t="shared" si="41"/>
        <v>1</v>
      </c>
      <c r="S677" s="350">
        <f t="shared" si="42"/>
        <v>1</v>
      </c>
      <c r="T677" s="361">
        <f t="shared" si="43"/>
        <v>1</v>
      </c>
      <c r="U677" s="360"/>
    </row>
    <row r="678" spans="1:21" s="359" customFormat="1" ht="15.75" customHeight="1" x14ac:dyDescent="0.25">
      <c r="A678" s="365" t="s">
        <v>144</v>
      </c>
      <c r="B678" s="365" t="s">
        <v>875</v>
      </c>
      <c r="C678" s="365" t="s">
        <v>666</v>
      </c>
      <c r="D678" s="365" t="s">
        <v>338</v>
      </c>
      <c r="E678" s="365" t="s">
        <v>184</v>
      </c>
      <c r="F678" s="365" t="s">
        <v>531</v>
      </c>
      <c r="G678" s="365" t="s">
        <v>1948</v>
      </c>
      <c r="H678" s="365" t="s">
        <v>543</v>
      </c>
      <c r="I678" s="365" t="s">
        <v>234</v>
      </c>
      <c r="J678" s="365" t="s">
        <v>425</v>
      </c>
      <c r="K678" s="366">
        <v>1</v>
      </c>
      <c r="L678" s="365" t="s">
        <v>1999</v>
      </c>
      <c r="M678" s="360">
        <v>2021</v>
      </c>
      <c r="N678" s="362">
        <f>INDEX('[1]Table 5.1 Fleet population'!$L$4:$L$41,MATCH(G678,'[1]Table 5.1 Fleet population'!$H$4:$H$41,0),1)</f>
        <v>10</v>
      </c>
      <c r="O678" s="364">
        <v>1</v>
      </c>
      <c r="P678" s="363">
        <f t="shared" si="40"/>
        <v>10</v>
      </c>
      <c r="Q678" s="362">
        <v>10</v>
      </c>
      <c r="R678" s="350">
        <f t="shared" si="41"/>
        <v>1</v>
      </c>
      <c r="S678" s="350">
        <f t="shared" si="42"/>
        <v>1</v>
      </c>
      <c r="T678" s="361">
        <f t="shared" si="43"/>
        <v>1</v>
      </c>
      <c r="U678" s="360"/>
    </row>
    <row r="679" spans="1:21" s="359" customFormat="1" ht="15.75" customHeight="1" x14ac:dyDescent="0.25">
      <c r="A679" s="365" t="s">
        <v>144</v>
      </c>
      <c r="B679" s="365" t="s">
        <v>875</v>
      </c>
      <c r="C679" s="365" t="s">
        <v>666</v>
      </c>
      <c r="D679" s="365" t="s">
        <v>338</v>
      </c>
      <c r="E679" s="365" t="s">
        <v>184</v>
      </c>
      <c r="F679" s="365" t="s">
        <v>531</v>
      </c>
      <c r="G679" s="365" t="s">
        <v>1949</v>
      </c>
      <c r="H679" s="365" t="s">
        <v>543</v>
      </c>
      <c r="I679" s="365" t="s">
        <v>234</v>
      </c>
      <c r="J679" s="365" t="s">
        <v>425</v>
      </c>
      <c r="K679" s="366">
        <v>1</v>
      </c>
      <c r="L679" s="365" t="s">
        <v>1999</v>
      </c>
      <c r="M679" s="360">
        <v>2021</v>
      </c>
      <c r="N679" s="362">
        <f>INDEX('[1]Table 5.1 Fleet population'!$L$4:$L$41,MATCH(G679,'[1]Table 5.1 Fleet population'!$H$4:$H$41,0),1)</f>
        <v>7</v>
      </c>
      <c r="O679" s="364">
        <v>1</v>
      </c>
      <c r="P679" s="363">
        <f t="shared" si="40"/>
        <v>7</v>
      </c>
      <c r="Q679" s="362">
        <v>7</v>
      </c>
      <c r="R679" s="350">
        <f t="shared" si="41"/>
        <v>1</v>
      </c>
      <c r="S679" s="350">
        <f t="shared" si="42"/>
        <v>1</v>
      </c>
      <c r="T679" s="361">
        <f t="shared" si="43"/>
        <v>1</v>
      </c>
      <c r="U679" s="360"/>
    </row>
    <row r="680" spans="1:21" s="359" customFormat="1" ht="15.75" customHeight="1" x14ac:dyDescent="0.25">
      <c r="A680" s="365" t="s">
        <v>144</v>
      </c>
      <c r="B680" s="365" t="s">
        <v>875</v>
      </c>
      <c r="C680" s="365" t="s">
        <v>666</v>
      </c>
      <c r="D680" s="365" t="s">
        <v>338</v>
      </c>
      <c r="E680" s="365" t="s">
        <v>184</v>
      </c>
      <c r="F680" s="365" t="s">
        <v>531</v>
      </c>
      <c r="G680" s="365" t="s">
        <v>1951</v>
      </c>
      <c r="H680" s="365" t="s">
        <v>543</v>
      </c>
      <c r="I680" s="365" t="s">
        <v>234</v>
      </c>
      <c r="J680" s="365" t="s">
        <v>425</v>
      </c>
      <c r="K680" s="366">
        <v>1</v>
      </c>
      <c r="L680" s="365" t="s">
        <v>1999</v>
      </c>
      <c r="M680" s="360">
        <v>2021</v>
      </c>
      <c r="N680" s="362">
        <f>INDEX('[1]Table 5.1 Fleet population'!$L$4:$L$41,MATCH(G680,'[1]Table 5.1 Fleet population'!$H$4:$H$41,0),1)</f>
        <v>1</v>
      </c>
      <c r="O680" s="364">
        <v>1</v>
      </c>
      <c r="P680" s="363">
        <f t="shared" si="40"/>
        <v>1</v>
      </c>
      <c r="Q680" s="362">
        <v>1</v>
      </c>
      <c r="R680" s="350">
        <f t="shared" si="41"/>
        <v>1</v>
      </c>
      <c r="S680" s="350">
        <f t="shared" si="42"/>
        <v>1</v>
      </c>
      <c r="T680" s="361">
        <f t="shared" si="43"/>
        <v>1</v>
      </c>
      <c r="U680" s="360"/>
    </row>
    <row r="681" spans="1:21" s="359" customFormat="1" ht="15.75" customHeight="1" x14ac:dyDescent="0.25">
      <c r="A681" s="365" t="s">
        <v>144</v>
      </c>
      <c r="B681" s="365" t="s">
        <v>875</v>
      </c>
      <c r="C681" s="365" t="s">
        <v>666</v>
      </c>
      <c r="D681" s="365" t="s">
        <v>338</v>
      </c>
      <c r="E681" s="365" t="s">
        <v>184</v>
      </c>
      <c r="F681" s="365" t="s">
        <v>531</v>
      </c>
      <c r="G681" s="365" t="s">
        <v>1952</v>
      </c>
      <c r="H681" s="365" t="s">
        <v>543</v>
      </c>
      <c r="I681" s="365" t="s">
        <v>234</v>
      </c>
      <c r="J681" s="365" t="s">
        <v>425</v>
      </c>
      <c r="K681" s="366">
        <v>1</v>
      </c>
      <c r="L681" s="365" t="s">
        <v>1999</v>
      </c>
      <c r="M681" s="360">
        <v>2021</v>
      </c>
      <c r="N681" s="362">
        <f>INDEX('[1]Table 5.1 Fleet population'!$L$4:$L$41,MATCH(G681,'[1]Table 5.1 Fleet population'!$H$4:$H$41,0),1)</f>
        <v>12</v>
      </c>
      <c r="O681" s="364">
        <v>1</v>
      </c>
      <c r="P681" s="363">
        <f t="shared" si="40"/>
        <v>12</v>
      </c>
      <c r="Q681" s="362">
        <v>12</v>
      </c>
      <c r="R681" s="350">
        <f t="shared" si="41"/>
        <v>1</v>
      </c>
      <c r="S681" s="350">
        <f t="shared" si="42"/>
        <v>1</v>
      </c>
      <c r="T681" s="361">
        <f t="shared" si="43"/>
        <v>1</v>
      </c>
      <c r="U681" s="360"/>
    </row>
    <row r="682" spans="1:21" s="359" customFormat="1" ht="15.75" customHeight="1" x14ac:dyDescent="0.25">
      <c r="A682" s="365" t="s">
        <v>144</v>
      </c>
      <c r="B682" s="365" t="s">
        <v>875</v>
      </c>
      <c r="C682" s="365" t="s">
        <v>666</v>
      </c>
      <c r="D682" s="365" t="s">
        <v>338</v>
      </c>
      <c r="E682" s="365" t="s">
        <v>184</v>
      </c>
      <c r="F682" s="365" t="s">
        <v>531</v>
      </c>
      <c r="G682" s="365" t="s">
        <v>1953</v>
      </c>
      <c r="H682" s="365" t="s">
        <v>543</v>
      </c>
      <c r="I682" s="365" t="s">
        <v>234</v>
      </c>
      <c r="J682" s="365" t="s">
        <v>425</v>
      </c>
      <c r="K682" s="366">
        <v>1</v>
      </c>
      <c r="L682" s="365" t="s">
        <v>1999</v>
      </c>
      <c r="M682" s="360">
        <v>2021</v>
      </c>
      <c r="N682" s="362">
        <f>INDEX('[1]Table 5.1 Fleet population'!$L$4:$L$41,MATCH(G682,'[1]Table 5.1 Fleet population'!$H$4:$H$41,0),1)</f>
        <v>2</v>
      </c>
      <c r="O682" s="364">
        <v>1</v>
      </c>
      <c r="P682" s="363">
        <f t="shared" si="40"/>
        <v>2</v>
      </c>
      <c r="Q682" s="362">
        <v>2</v>
      </c>
      <c r="R682" s="350">
        <f t="shared" si="41"/>
        <v>1</v>
      </c>
      <c r="S682" s="350">
        <f t="shared" si="42"/>
        <v>1</v>
      </c>
      <c r="T682" s="361">
        <f t="shared" si="43"/>
        <v>1</v>
      </c>
      <c r="U682" s="360"/>
    </row>
    <row r="683" spans="1:21" s="359" customFormat="1" ht="15.75" customHeight="1" x14ac:dyDescent="0.25">
      <c r="A683" s="365" t="s">
        <v>144</v>
      </c>
      <c r="B683" s="365" t="s">
        <v>875</v>
      </c>
      <c r="C683" s="365" t="s">
        <v>666</v>
      </c>
      <c r="D683" s="365" t="s">
        <v>338</v>
      </c>
      <c r="E683" s="365" t="s">
        <v>184</v>
      </c>
      <c r="F683" s="365" t="s">
        <v>531</v>
      </c>
      <c r="G683" s="365" t="s">
        <v>1956</v>
      </c>
      <c r="H683" s="365" t="s">
        <v>543</v>
      </c>
      <c r="I683" s="365" t="s">
        <v>234</v>
      </c>
      <c r="J683" s="365" t="s">
        <v>425</v>
      </c>
      <c r="K683" s="366">
        <v>1</v>
      </c>
      <c r="L683" s="365" t="s">
        <v>1999</v>
      </c>
      <c r="M683" s="360">
        <v>2021</v>
      </c>
      <c r="N683" s="362">
        <f>INDEX('[1]Table 5.1 Fleet population'!$L$4:$L$41,MATCH(G683,'[1]Table 5.1 Fleet population'!$H$4:$H$41,0),1)</f>
        <v>5</v>
      </c>
      <c r="O683" s="364">
        <v>1</v>
      </c>
      <c r="P683" s="363">
        <f t="shared" si="40"/>
        <v>5</v>
      </c>
      <c r="Q683" s="362">
        <v>5</v>
      </c>
      <c r="R683" s="350">
        <f t="shared" si="41"/>
        <v>1</v>
      </c>
      <c r="S683" s="350">
        <f t="shared" si="42"/>
        <v>1</v>
      </c>
      <c r="T683" s="361">
        <f t="shared" si="43"/>
        <v>1</v>
      </c>
      <c r="U683" s="360"/>
    </row>
    <row r="684" spans="1:21" s="359" customFormat="1" ht="15.75" customHeight="1" x14ac:dyDescent="0.25">
      <c r="A684" s="365" t="s">
        <v>144</v>
      </c>
      <c r="B684" s="365" t="s">
        <v>875</v>
      </c>
      <c r="C684" s="365" t="s">
        <v>666</v>
      </c>
      <c r="D684" s="365" t="s">
        <v>338</v>
      </c>
      <c r="E684" s="365" t="s">
        <v>184</v>
      </c>
      <c r="F684" s="365" t="s">
        <v>531</v>
      </c>
      <c r="G684" s="365" t="s">
        <v>1959</v>
      </c>
      <c r="H684" s="365" t="s">
        <v>543</v>
      </c>
      <c r="I684" s="365" t="s">
        <v>234</v>
      </c>
      <c r="J684" s="365" t="s">
        <v>425</v>
      </c>
      <c r="K684" s="366">
        <v>1</v>
      </c>
      <c r="L684" s="365" t="s">
        <v>1999</v>
      </c>
      <c r="M684" s="360">
        <v>2021</v>
      </c>
      <c r="N684" s="362">
        <f>INDEX('[1]Table 5.1 Fleet population'!$L$4:$L$41,MATCH(G684,'[1]Table 5.1 Fleet population'!$H$4:$H$41,0),1)</f>
        <v>7</v>
      </c>
      <c r="O684" s="364">
        <v>1</v>
      </c>
      <c r="P684" s="363">
        <f t="shared" si="40"/>
        <v>7</v>
      </c>
      <c r="Q684" s="362">
        <v>7</v>
      </c>
      <c r="R684" s="350">
        <f t="shared" si="41"/>
        <v>1</v>
      </c>
      <c r="S684" s="350">
        <f t="shared" si="42"/>
        <v>1</v>
      </c>
      <c r="T684" s="361">
        <f t="shared" si="43"/>
        <v>1</v>
      </c>
      <c r="U684" s="360"/>
    </row>
    <row r="685" spans="1:21" s="359" customFormat="1" ht="15.75" customHeight="1" x14ac:dyDescent="0.25">
      <c r="A685" s="365" t="s">
        <v>144</v>
      </c>
      <c r="B685" s="365" t="s">
        <v>875</v>
      </c>
      <c r="C685" s="365" t="s">
        <v>666</v>
      </c>
      <c r="D685" s="365" t="s">
        <v>338</v>
      </c>
      <c r="E685" s="365" t="s">
        <v>184</v>
      </c>
      <c r="F685" s="365" t="s">
        <v>531</v>
      </c>
      <c r="G685" s="365" t="s">
        <v>1960</v>
      </c>
      <c r="H685" s="365" t="s">
        <v>543</v>
      </c>
      <c r="I685" s="365" t="s">
        <v>234</v>
      </c>
      <c r="J685" s="365" t="s">
        <v>425</v>
      </c>
      <c r="K685" s="366">
        <v>1</v>
      </c>
      <c r="L685" s="365" t="s">
        <v>1999</v>
      </c>
      <c r="M685" s="360">
        <v>2021</v>
      </c>
      <c r="N685" s="362">
        <f>INDEX('[1]Table 5.1 Fleet population'!$L$4:$L$41,MATCH(G685,'[1]Table 5.1 Fleet population'!$H$4:$H$41,0),1)</f>
        <v>6</v>
      </c>
      <c r="O685" s="364">
        <v>1</v>
      </c>
      <c r="P685" s="363">
        <f t="shared" si="40"/>
        <v>6</v>
      </c>
      <c r="Q685" s="362">
        <v>6</v>
      </c>
      <c r="R685" s="350">
        <f t="shared" si="41"/>
        <v>1</v>
      </c>
      <c r="S685" s="350">
        <f t="shared" si="42"/>
        <v>1</v>
      </c>
      <c r="T685" s="361">
        <f t="shared" si="43"/>
        <v>1</v>
      </c>
      <c r="U685" s="360"/>
    </row>
    <row r="686" spans="1:21" s="359" customFormat="1" ht="15.75" customHeight="1" x14ac:dyDescent="0.25">
      <c r="A686" s="365" t="s">
        <v>144</v>
      </c>
      <c r="B686" s="365" t="s">
        <v>875</v>
      </c>
      <c r="C686" s="365" t="s">
        <v>666</v>
      </c>
      <c r="D686" s="365" t="s">
        <v>338</v>
      </c>
      <c r="E686" s="365" t="s">
        <v>184</v>
      </c>
      <c r="F686" s="365" t="s">
        <v>531</v>
      </c>
      <c r="G686" s="365" t="s">
        <v>1958</v>
      </c>
      <c r="H686" s="365" t="s">
        <v>543</v>
      </c>
      <c r="I686" s="365" t="s">
        <v>234</v>
      </c>
      <c r="J686" s="365" t="s">
        <v>425</v>
      </c>
      <c r="K686" s="366">
        <v>1</v>
      </c>
      <c r="L686" s="365" t="s">
        <v>1999</v>
      </c>
      <c r="M686" s="360">
        <v>2021</v>
      </c>
      <c r="N686" s="362">
        <f>INDEX('[1]Table 5.1 Fleet population'!$L$4:$L$41,MATCH(G686,'[1]Table 5.1 Fleet population'!$H$4:$H$41,0),1)</f>
        <v>1</v>
      </c>
      <c r="O686" s="364">
        <v>1</v>
      </c>
      <c r="P686" s="363">
        <f t="shared" si="40"/>
        <v>1</v>
      </c>
      <c r="Q686" s="362">
        <v>1</v>
      </c>
      <c r="R686" s="350">
        <f t="shared" si="41"/>
        <v>1</v>
      </c>
      <c r="S686" s="350">
        <f t="shared" si="42"/>
        <v>1</v>
      </c>
      <c r="T686" s="361">
        <f t="shared" si="43"/>
        <v>1</v>
      </c>
      <c r="U686" s="360"/>
    </row>
    <row r="687" spans="1:21" s="359" customFormat="1" ht="15.75" customHeight="1" x14ac:dyDescent="0.25">
      <c r="A687" s="365" t="s">
        <v>144</v>
      </c>
      <c r="B687" s="365" t="s">
        <v>875</v>
      </c>
      <c r="C687" s="365" t="s">
        <v>666</v>
      </c>
      <c r="D687" s="365" t="s">
        <v>338</v>
      </c>
      <c r="E687" s="365" t="s">
        <v>184</v>
      </c>
      <c r="F687" s="365" t="s">
        <v>531</v>
      </c>
      <c r="G687" s="365" t="s">
        <v>1963</v>
      </c>
      <c r="H687" s="365" t="s">
        <v>543</v>
      </c>
      <c r="I687" s="365" t="s">
        <v>234</v>
      </c>
      <c r="J687" s="365" t="s">
        <v>425</v>
      </c>
      <c r="K687" s="366">
        <v>1</v>
      </c>
      <c r="L687" s="365" t="s">
        <v>1999</v>
      </c>
      <c r="M687" s="360">
        <v>2021</v>
      </c>
      <c r="N687" s="362">
        <f>INDEX('[1]Table 5.1 Fleet population'!$L$4:$L$41,MATCH(G687,'[1]Table 5.1 Fleet population'!$H$4:$H$41,0),1)</f>
        <v>185</v>
      </c>
      <c r="O687" s="364">
        <v>1</v>
      </c>
      <c r="P687" s="363">
        <f t="shared" si="40"/>
        <v>185</v>
      </c>
      <c r="Q687" s="362">
        <v>185</v>
      </c>
      <c r="R687" s="350">
        <f t="shared" si="41"/>
        <v>1</v>
      </c>
      <c r="S687" s="350">
        <f t="shared" si="42"/>
        <v>1</v>
      </c>
      <c r="T687" s="361">
        <f t="shared" si="43"/>
        <v>1</v>
      </c>
      <c r="U687" s="360"/>
    </row>
    <row r="688" spans="1:21" s="359" customFormat="1" ht="15.75" customHeight="1" x14ac:dyDescent="0.25">
      <c r="A688" s="365" t="s">
        <v>144</v>
      </c>
      <c r="B688" s="365" t="s">
        <v>875</v>
      </c>
      <c r="C688" s="365" t="s">
        <v>666</v>
      </c>
      <c r="D688" s="365" t="s">
        <v>338</v>
      </c>
      <c r="E688" s="365" t="s">
        <v>184</v>
      </c>
      <c r="F688" s="365" t="s">
        <v>531</v>
      </c>
      <c r="G688" s="365" t="s">
        <v>1965</v>
      </c>
      <c r="H688" s="365" t="s">
        <v>543</v>
      </c>
      <c r="I688" s="365" t="s">
        <v>234</v>
      </c>
      <c r="J688" s="365" t="s">
        <v>425</v>
      </c>
      <c r="K688" s="366">
        <v>1</v>
      </c>
      <c r="L688" s="365" t="s">
        <v>1999</v>
      </c>
      <c r="M688" s="360">
        <v>2021</v>
      </c>
      <c r="N688" s="362">
        <f>INDEX('[1]Table 5.1 Fleet population'!$L$4:$L$41,MATCH(G688,'[1]Table 5.1 Fleet population'!$H$4:$H$41,0),1)</f>
        <v>138</v>
      </c>
      <c r="O688" s="364">
        <v>1</v>
      </c>
      <c r="P688" s="363">
        <f t="shared" si="40"/>
        <v>138</v>
      </c>
      <c r="Q688" s="362">
        <v>138</v>
      </c>
      <c r="R688" s="350">
        <f t="shared" si="41"/>
        <v>1</v>
      </c>
      <c r="S688" s="350">
        <f t="shared" si="42"/>
        <v>1</v>
      </c>
      <c r="T688" s="361">
        <f t="shared" si="43"/>
        <v>1</v>
      </c>
      <c r="U688" s="360"/>
    </row>
    <row r="689" spans="1:21" s="359" customFormat="1" ht="15.75" customHeight="1" x14ac:dyDescent="0.25">
      <c r="A689" s="365" t="s">
        <v>144</v>
      </c>
      <c r="B689" s="365" t="s">
        <v>875</v>
      </c>
      <c r="C689" s="365" t="s">
        <v>666</v>
      </c>
      <c r="D689" s="365" t="s">
        <v>338</v>
      </c>
      <c r="E689" s="365" t="s">
        <v>184</v>
      </c>
      <c r="F689" s="365" t="s">
        <v>531</v>
      </c>
      <c r="G689" s="365" t="s">
        <v>1964</v>
      </c>
      <c r="H689" s="365" t="s">
        <v>543</v>
      </c>
      <c r="I689" s="365" t="s">
        <v>234</v>
      </c>
      <c r="J689" s="365" t="s">
        <v>425</v>
      </c>
      <c r="K689" s="366">
        <v>1</v>
      </c>
      <c r="L689" s="365" t="s">
        <v>1999</v>
      </c>
      <c r="M689" s="360">
        <v>2021</v>
      </c>
      <c r="N689" s="362">
        <f>INDEX('[1]Table 5.1 Fleet population'!$L$4:$L$41,MATCH(G689,'[1]Table 5.1 Fleet population'!$H$4:$H$41,0),1)</f>
        <v>37</v>
      </c>
      <c r="O689" s="364">
        <v>1</v>
      </c>
      <c r="P689" s="363">
        <f t="shared" si="40"/>
        <v>37</v>
      </c>
      <c r="Q689" s="362">
        <v>37</v>
      </c>
      <c r="R689" s="350">
        <f t="shared" si="41"/>
        <v>1</v>
      </c>
      <c r="S689" s="350">
        <f t="shared" si="42"/>
        <v>1</v>
      </c>
      <c r="T689" s="361">
        <f t="shared" si="43"/>
        <v>1</v>
      </c>
      <c r="U689" s="360"/>
    </row>
    <row r="690" spans="1:21" s="359" customFormat="1" ht="15.75" customHeight="1" x14ac:dyDescent="0.25">
      <c r="A690" s="365" t="s">
        <v>144</v>
      </c>
      <c r="B690" s="365" t="s">
        <v>875</v>
      </c>
      <c r="C690" s="365" t="s">
        <v>666</v>
      </c>
      <c r="D690" s="365" t="s">
        <v>338</v>
      </c>
      <c r="E690" s="365" t="s">
        <v>184</v>
      </c>
      <c r="F690" s="365" t="s">
        <v>531</v>
      </c>
      <c r="G690" s="365" t="s">
        <v>1962</v>
      </c>
      <c r="H690" s="365" t="s">
        <v>543</v>
      </c>
      <c r="I690" s="365" t="s">
        <v>234</v>
      </c>
      <c r="J690" s="365" t="s">
        <v>425</v>
      </c>
      <c r="K690" s="366">
        <v>1</v>
      </c>
      <c r="L690" s="365" t="s">
        <v>1999</v>
      </c>
      <c r="M690" s="360">
        <v>2021</v>
      </c>
      <c r="N690" s="362">
        <f>INDEX('[1]Table 5.1 Fleet population'!$L$4:$L$41,MATCH(G690,'[1]Table 5.1 Fleet population'!$H$4:$H$41,0),1)</f>
        <v>1</v>
      </c>
      <c r="O690" s="364">
        <v>1</v>
      </c>
      <c r="P690" s="363">
        <f t="shared" si="40"/>
        <v>1</v>
      </c>
      <c r="Q690" s="362">
        <v>1</v>
      </c>
      <c r="R690" s="350">
        <f t="shared" si="41"/>
        <v>1</v>
      </c>
      <c r="S690" s="350">
        <f t="shared" si="42"/>
        <v>1</v>
      </c>
      <c r="T690" s="361">
        <f t="shared" si="43"/>
        <v>1</v>
      </c>
      <c r="U690" s="360"/>
    </row>
    <row r="691" spans="1:21" s="359" customFormat="1" ht="15.75" customHeight="1" x14ac:dyDescent="0.25">
      <c r="A691" s="365" t="s">
        <v>144</v>
      </c>
      <c r="B691" s="365" t="s">
        <v>875</v>
      </c>
      <c r="C691" s="365" t="s">
        <v>666</v>
      </c>
      <c r="D691" s="365" t="s">
        <v>338</v>
      </c>
      <c r="E691" s="365" t="s">
        <v>184</v>
      </c>
      <c r="F691" s="365" t="s">
        <v>531</v>
      </c>
      <c r="G691" s="365" t="s">
        <v>1966</v>
      </c>
      <c r="H691" s="365" t="s">
        <v>543</v>
      </c>
      <c r="I691" s="365" t="s">
        <v>234</v>
      </c>
      <c r="J691" s="365" t="s">
        <v>425</v>
      </c>
      <c r="K691" s="366">
        <v>1</v>
      </c>
      <c r="L691" s="365" t="s">
        <v>1999</v>
      </c>
      <c r="M691" s="360">
        <v>2021</v>
      </c>
      <c r="N691" s="362">
        <f>INDEX('[1]Table 5.1 Fleet population'!$L$4:$L$41,MATCH(G691,'[1]Table 5.1 Fleet population'!$H$4:$H$41,0),1)</f>
        <v>12</v>
      </c>
      <c r="O691" s="364">
        <v>1</v>
      </c>
      <c r="P691" s="363">
        <f t="shared" si="40"/>
        <v>12</v>
      </c>
      <c r="Q691" s="362">
        <v>12</v>
      </c>
      <c r="R691" s="350">
        <f t="shared" si="41"/>
        <v>1</v>
      </c>
      <c r="S691" s="350">
        <f t="shared" si="42"/>
        <v>1</v>
      </c>
      <c r="T691" s="361">
        <f t="shared" si="43"/>
        <v>1</v>
      </c>
      <c r="U691" s="360"/>
    </row>
    <row r="692" spans="1:21" s="359" customFormat="1" ht="15.75" customHeight="1" x14ac:dyDescent="0.25">
      <c r="A692" s="365" t="s">
        <v>144</v>
      </c>
      <c r="B692" s="365" t="s">
        <v>875</v>
      </c>
      <c r="C692" s="365" t="s">
        <v>666</v>
      </c>
      <c r="D692" s="365" t="s">
        <v>338</v>
      </c>
      <c r="E692" s="365" t="s">
        <v>184</v>
      </c>
      <c r="F692" s="365" t="s">
        <v>531</v>
      </c>
      <c r="G692" s="365" t="s">
        <v>1932</v>
      </c>
      <c r="H692" s="365" t="s">
        <v>2000</v>
      </c>
      <c r="I692" s="365" t="s">
        <v>234</v>
      </c>
      <c r="J692" s="365" t="s">
        <v>425</v>
      </c>
      <c r="K692" s="366">
        <v>1</v>
      </c>
      <c r="L692" s="365"/>
      <c r="M692" s="360">
        <v>2021</v>
      </c>
      <c r="N692" s="362">
        <f>INDEX('[1]Table 5.1 Fleet population'!$L$4:$L$41,MATCH(G692,'[1]Table 5.1 Fleet population'!$H$4:$H$41,0),1)</f>
        <v>14</v>
      </c>
      <c r="O692" s="364">
        <v>1</v>
      </c>
      <c r="P692" s="363">
        <f t="shared" si="40"/>
        <v>14</v>
      </c>
      <c r="Q692" s="362">
        <v>14</v>
      </c>
      <c r="R692" s="350">
        <f t="shared" si="41"/>
        <v>1</v>
      </c>
      <c r="S692" s="350">
        <f t="shared" si="42"/>
        <v>1</v>
      </c>
      <c r="T692" s="361">
        <f t="shared" si="43"/>
        <v>1</v>
      </c>
      <c r="U692" s="360"/>
    </row>
    <row r="693" spans="1:21" s="359" customFormat="1" ht="15.75" customHeight="1" x14ac:dyDescent="0.25">
      <c r="A693" s="365" t="s">
        <v>144</v>
      </c>
      <c r="B693" s="365" t="s">
        <v>875</v>
      </c>
      <c r="C693" s="365" t="s">
        <v>666</v>
      </c>
      <c r="D693" s="365" t="s">
        <v>338</v>
      </c>
      <c r="E693" s="365" t="s">
        <v>184</v>
      </c>
      <c r="F693" s="365" t="s">
        <v>531</v>
      </c>
      <c r="G693" s="365" t="s">
        <v>1926</v>
      </c>
      <c r="H693" s="365" t="s">
        <v>2000</v>
      </c>
      <c r="I693" s="365" t="s">
        <v>234</v>
      </c>
      <c r="J693" s="365" t="s">
        <v>425</v>
      </c>
      <c r="K693" s="366">
        <v>1</v>
      </c>
      <c r="L693" s="365"/>
      <c r="M693" s="360">
        <v>2021</v>
      </c>
      <c r="N693" s="362">
        <f>INDEX('[1]Table 5.1 Fleet population'!$L$4:$L$41,MATCH(G693,'[1]Table 5.1 Fleet population'!$H$4:$H$41,0),1)</f>
        <v>22</v>
      </c>
      <c r="O693" s="364">
        <v>1</v>
      </c>
      <c r="P693" s="363">
        <f t="shared" si="40"/>
        <v>22</v>
      </c>
      <c r="Q693" s="362">
        <v>22</v>
      </c>
      <c r="R693" s="350">
        <f t="shared" si="41"/>
        <v>1</v>
      </c>
      <c r="S693" s="350">
        <f t="shared" si="42"/>
        <v>1</v>
      </c>
      <c r="T693" s="361">
        <f t="shared" si="43"/>
        <v>1</v>
      </c>
      <c r="U693" s="360"/>
    </row>
    <row r="694" spans="1:21" s="359" customFormat="1" ht="15.75" customHeight="1" x14ac:dyDescent="0.25">
      <c r="A694" s="365" t="s">
        <v>144</v>
      </c>
      <c r="B694" s="365" t="s">
        <v>875</v>
      </c>
      <c r="C694" s="365" t="s">
        <v>666</v>
      </c>
      <c r="D694" s="365" t="s">
        <v>338</v>
      </c>
      <c r="E694" s="365" t="s">
        <v>184</v>
      </c>
      <c r="F694" s="365" t="s">
        <v>531</v>
      </c>
      <c r="G694" s="365" t="s">
        <v>1927</v>
      </c>
      <c r="H694" s="365" t="s">
        <v>2000</v>
      </c>
      <c r="I694" s="365" t="s">
        <v>234</v>
      </c>
      <c r="J694" s="365" t="s">
        <v>425</v>
      </c>
      <c r="K694" s="366">
        <v>1</v>
      </c>
      <c r="L694" s="365"/>
      <c r="M694" s="360">
        <v>2021</v>
      </c>
      <c r="N694" s="362">
        <f>INDEX('[1]Table 5.1 Fleet population'!$L$4:$L$41,MATCH(G694,'[1]Table 5.1 Fleet population'!$H$4:$H$41,0),1)</f>
        <v>63</v>
      </c>
      <c r="O694" s="364">
        <v>1</v>
      </c>
      <c r="P694" s="363">
        <f t="shared" si="40"/>
        <v>63</v>
      </c>
      <c r="Q694" s="362">
        <v>63</v>
      </c>
      <c r="R694" s="350">
        <f t="shared" si="41"/>
        <v>1</v>
      </c>
      <c r="S694" s="350">
        <f t="shared" si="42"/>
        <v>1</v>
      </c>
      <c r="T694" s="361">
        <f t="shared" si="43"/>
        <v>1</v>
      </c>
      <c r="U694" s="360"/>
    </row>
    <row r="695" spans="1:21" s="359" customFormat="1" ht="15.75" customHeight="1" x14ac:dyDescent="0.25">
      <c r="A695" s="365" t="s">
        <v>144</v>
      </c>
      <c r="B695" s="365" t="s">
        <v>875</v>
      </c>
      <c r="C695" s="365" t="s">
        <v>666</v>
      </c>
      <c r="D695" s="365" t="s">
        <v>338</v>
      </c>
      <c r="E695" s="365" t="s">
        <v>184</v>
      </c>
      <c r="F695" s="365" t="s">
        <v>531</v>
      </c>
      <c r="G695" s="365" t="s">
        <v>1928</v>
      </c>
      <c r="H695" s="365" t="s">
        <v>2000</v>
      </c>
      <c r="I695" s="365" t="s">
        <v>234</v>
      </c>
      <c r="J695" s="365" t="s">
        <v>425</v>
      </c>
      <c r="K695" s="366">
        <v>1</v>
      </c>
      <c r="L695" s="365"/>
      <c r="M695" s="360">
        <v>2021</v>
      </c>
      <c r="N695" s="362">
        <f>INDEX('[1]Table 5.1 Fleet population'!$L$4:$L$41,MATCH(G695,'[1]Table 5.1 Fleet population'!$H$4:$H$41,0),1)</f>
        <v>30</v>
      </c>
      <c r="O695" s="364">
        <v>1</v>
      </c>
      <c r="P695" s="363">
        <f t="shared" si="40"/>
        <v>30</v>
      </c>
      <c r="Q695" s="362">
        <v>30</v>
      </c>
      <c r="R695" s="350">
        <f t="shared" si="41"/>
        <v>1</v>
      </c>
      <c r="S695" s="350">
        <f t="shared" si="42"/>
        <v>1</v>
      </c>
      <c r="T695" s="361">
        <f t="shared" si="43"/>
        <v>1</v>
      </c>
      <c r="U695" s="360"/>
    </row>
    <row r="696" spans="1:21" s="359" customFormat="1" ht="15.75" customHeight="1" x14ac:dyDescent="0.25">
      <c r="A696" s="365" t="s">
        <v>144</v>
      </c>
      <c r="B696" s="365" t="s">
        <v>875</v>
      </c>
      <c r="C696" s="365" t="s">
        <v>666</v>
      </c>
      <c r="D696" s="365" t="s">
        <v>338</v>
      </c>
      <c r="E696" s="365" t="s">
        <v>184</v>
      </c>
      <c r="F696" s="365" t="s">
        <v>531</v>
      </c>
      <c r="G696" s="365" t="s">
        <v>1924</v>
      </c>
      <c r="H696" s="365" t="s">
        <v>2000</v>
      </c>
      <c r="I696" s="365" t="s">
        <v>234</v>
      </c>
      <c r="J696" s="365" t="s">
        <v>425</v>
      </c>
      <c r="K696" s="366">
        <v>1</v>
      </c>
      <c r="L696" s="365"/>
      <c r="M696" s="360">
        <v>2021</v>
      </c>
      <c r="N696" s="362">
        <f>INDEX('[1]Table 5.1 Fleet population'!$L$4:$L$41,MATCH(G696,'[1]Table 5.1 Fleet population'!$H$4:$H$41,0),1)</f>
        <v>13</v>
      </c>
      <c r="O696" s="364">
        <v>1</v>
      </c>
      <c r="P696" s="363">
        <f t="shared" si="40"/>
        <v>13</v>
      </c>
      <c r="Q696" s="362">
        <v>13</v>
      </c>
      <c r="R696" s="350">
        <f t="shared" si="41"/>
        <v>1</v>
      </c>
      <c r="S696" s="350">
        <f t="shared" si="42"/>
        <v>1</v>
      </c>
      <c r="T696" s="361">
        <f t="shared" si="43"/>
        <v>1</v>
      </c>
      <c r="U696" s="360"/>
    </row>
    <row r="697" spans="1:21" s="359" customFormat="1" ht="15.75" customHeight="1" x14ac:dyDescent="0.25">
      <c r="A697" s="365" t="s">
        <v>144</v>
      </c>
      <c r="B697" s="365" t="s">
        <v>875</v>
      </c>
      <c r="C697" s="365" t="s">
        <v>666</v>
      </c>
      <c r="D697" s="365" t="s">
        <v>338</v>
      </c>
      <c r="E697" s="365" t="s">
        <v>184</v>
      </c>
      <c r="F697" s="365" t="s">
        <v>531</v>
      </c>
      <c r="G697" s="365" t="s">
        <v>1930</v>
      </c>
      <c r="H697" s="365" t="s">
        <v>2000</v>
      </c>
      <c r="I697" s="365" t="s">
        <v>234</v>
      </c>
      <c r="J697" s="365" t="s">
        <v>425</v>
      </c>
      <c r="K697" s="366">
        <v>1</v>
      </c>
      <c r="L697" s="365"/>
      <c r="M697" s="360">
        <v>2021</v>
      </c>
      <c r="N697" s="362">
        <f>INDEX('[1]Table 5.1 Fleet population'!$L$4:$L$41,MATCH(G697,'[1]Table 5.1 Fleet population'!$H$4:$H$41,0),1)</f>
        <v>28</v>
      </c>
      <c r="O697" s="364">
        <v>1</v>
      </c>
      <c r="P697" s="363">
        <f t="shared" si="40"/>
        <v>28</v>
      </c>
      <c r="Q697" s="362">
        <v>28</v>
      </c>
      <c r="R697" s="350">
        <f t="shared" si="41"/>
        <v>1</v>
      </c>
      <c r="S697" s="350">
        <f t="shared" si="42"/>
        <v>1</v>
      </c>
      <c r="T697" s="361">
        <f t="shared" si="43"/>
        <v>1</v>
      </c>
      <c r="U697" s="360"/>
    </row>
    <row r="698" spans="1:21" s="359" customFormat="1" ht="15.75" customHeight="1" x14ac:dyDescent="0.25">
      <c r="A698" s="365" t="s">
        <v>144</v>
      </c>
      <c r="B698" s="365" t="s">
        <v>875</v>
      </c>
      <c r="C698" s="365" t="s">
        <v>666</v>
      </c>
      <c r="D698" s="365" t="s">
        <v>338</v>
      </c>
      <c r="E698" s="365" t="s">
        <v>184</v>
      </c>
      <c r="F698" s="365" t="s">
        <v>531</v>
      </c>
      <c r="G698" s="365" t="s">
        <v>1934</v>
      </c>
      <c r="H698" s="365" t="s">
        <v>2000</v>
      </c>
      <c r="I698" s="365" t="s">
        <v>234</v>
      </c>
      <c r="J698" s="365" t="s">
        <v>425</v>
      </c>
      <c r="K698" s="366">
        <v>1</v>
      </c>
      <c r="L698" s="365"/>
      <c r="M698" s="360">
        <v>2021</v>
      </c>
      <c r="N698" s="362">
        <f>INDEX('[1]Table 5.1 Fleet population'!$L$4:$L$41,MATCH(G698,'[1]Table 5.1 Fleet population'!$H$4:$H$41,0),1)</f>
        <v>23</v>
      </c>
      <c r="O698" s="364">
        <v>1</v>
      </c>
      <c r="P698" s="363">
        <f t="shared" si="40"/>
        <v>23</v>
      </c>
      <c r="Q698" s="362">
        <v>23</v>
      </c>
      <c r="R698" s="350">
        <f t="shared" si="41"/>
        <v>1</v>
      </c>
      <c r="S698" s="350">
        <f t="shared" si="42"/>
        <v>1</v>
      </c>
      <c r="T698" s="361">
        <f t="shared" si="43"/>
        <v>1</v>
      </c>
      <c r="U698" s="360"/>
    </row>
    <row r="699" spans="1:21" s="359" customFormat="1" ht="15.75" customHeight="1" x14ac:dyDescent="0.25">
      <c r="A699" s="365" t="s">
        <v>144</v>
      </c>
      <c r="B699" s="365" t="s">
        <v>875</v>
      </c>
      <c r="C699" s="365" t="s">
        <v>666</v>
      </c>
      <c r="D699" s="365" t="s">
        <v>338</v>
      </c>
      <c r="E699" s="365" t="s">
        <v>184</v>
      </c>
      <c r="F699" s="365" t="s">
        <v>531</v>
      </c>
      <c r="G699" s="365" t="s">
        <v>1938</v>
      </c>
      <c r="H699" s="365" t="s">
        <v>2000</v>
      </c>
      <c r="I699" s="365" t="s">
        <v>234</v>
      </c>
      <c r="J699" s="365" t="s">
        <v>425</v>
      </c>
      <c r="K699" s="366">
        <v>1</v>
      </c>
      <c r="L699" s="365"/>
      <c r="M699" s="360">
        <v>2021</v>
      </c>
      <c r="N699" s="362">
        <f>INDEX('[1]Table 5.1 Fleet population'!$L$4:$L$41,MATCH(G699,'[1]Table 5.1 Fleet population'!$H$4:$H$41,0),1)</f>
        <v>125</v>
      </c>
      <c r="O699" s="364">
        <v>1</v>
      </c>
      <c r="P699" s="363">
        <f t="shared" si="40"/>
        <v>125</v>
      </c>
      <c r="Q699" s="362">
        <v>125</v>
      </c>
      <c r="R699" s="350">
        <f t="shared" si="41"/>
        <v>1</v>
      </c>
      <c r="S699" s="350">
        <f t="shared" si="42"/>
        <v>1</v>
      </c>
      <c r="T699" s="361">
        <f t="shared" si="43"/>
        <v>1</v>
      </c>
      <c r="U699" s="360"/>
    </row>
    <row r="700" spans="1:21" s="359" customFormat="1" ht="15.75" customHeight="1" x14ac:dyDescent="0.25">
      <c r="A700" s="365" t="s">
        <v>144</v>
      </c>
      <c r="B700" s="365" t="s">
        <v>875</v>
      </c>
      <c r="C700" s="365" t="s">
        <v>666</v>
      </c>
      <c r="D700" s="365" t="s">
        <v>338</v>
      </c>
      <c r="E700" s="365" t="s">
        <v>184</v>
      </c>
      <c r="F700" s="365" t="s">
        <v>531</v>
      </c>
      <c r="G700" s="365" t="s">
        <v>1935</v>
      </c>
      <c r="H700" s="365" t="s">
        <v>2000</v>
      </c>
      <c r="I700" s="365" t="s">
        <v>234</v>
      </c>
      <c r="J700" s="365" t="s">
        <v>425</v>
      </c>
      <c r="K700" s="366">
        <v>1</v>
      </c>
      <c r="L700" s="365"/>
      <c r="M700" s="360">
        <v>2021</v>
      </c>
      <c r="N700" s="362">
        <f>INDEX('[1]Table 5.1 Fleet population'!$L$4:$L$41,MATCH(G700,'[1]Table 5.1 Fleet population'!$H$4:$H$41,0),1)</f>
        <v>9</v>
      </c>
      <c r="O700" s="364">
        <v>1</v>
      </c>
      <c r="P700" s="363">
        <f t="shared" si="40"/>
        <v>9</v>
      </c>
      <c r="Q700" s="362">
        <v>9</v>
      </c>
      <c r="R700" s="350">
        <f t="shared" si="41"/>
        <v>1</v>
      </c>
      <c r="S700" s="350">
        <f t="shared" si="42"/>
        <v>1</v>
      </c>
      <c r="T700" s="361">
        <f t="shared" si="43"/>
        <v>1</v>
      </c>
      <c r="U700" s="360"/>
    </row>
    <row r="701" spans="1:21" s="359" customFormat="1" ht="15.75" customHeight="1" x14ac:dyDescent="0.25">
      <c r="A701" s="365" t="s">
        <v>144</v>
      </c>
      <c r="B701" s="365" t="s">
        <v>875</v>
      </c>
      <c r="C701" s="365" t="s">
        <v>666</v>
      </c>
      <c r="D701" s="365" t="s">
        <v>338</v>
      </c>
      <c r="E701" s="365" t="s">
        <v>184</v>
      </c>
      <c r="F701" s="365" t="s">
        <v>531</v>
      </c>
      <c r="G701" s="365" t="s">
        <v>1936</v>
      </c>
      <c r="H701" s="365" t="s">
        <v>2000</v>
      </c>
      <c r="I701" s="365" t="s">
        <v>234</v>
      </c>
      <c r="J701" s="365" t="s">
        <v>425</v>
      </c>
      <c r="K701" s="366">
        <v>1</v>
      </c>
      <c r="L701" s="365"/>
      <c r="M701" s="360">
        <v>2021</v>
      </c>
      <c r="N701" s="362">
        <f>INDEX('[1]Table 5.1 Fleet population'!$L$4:$L$41,MATCH(G701,'[1]Table 5.1 Fleet population'!$H$4:$H$41,0),1)</f>
        <v>8</v>
      </c>
      <c r="O701" s="364">
        <v>1</v>
      </c>
      <c r="P701" s="363">
        <f t="shared" si="40"/>
        <v>8</v>
      </c>
      <c r="Q701" s="362">
        <v>8</v>
      </c>
      <c r="R701" s="350">
        <f t="shared" si="41"/>
        <v>1</v>
      </c>
      <c r="S701" s="350">
        <f t="shared" si="42"/>
        <v>1</v>
      </c>
      <c r="T701" s="361">
        <f t="shared" si="43"/>
        <v>1</v>
      </c>
      <c r="U701" s="360"/>
    </row>
    <row r="702" spans="1:21" s="359" customFormat="1" ht="15.75" customHeight="1" x14ac:dyDescent="0.25">
      <c r="A702" s="365" t="s">
        <v>144</v>
      </c>
      <c r="B702" s="365" t="s">
        <v>875</v>
      </c>
      <c r="C702" s="365" t="s">
        <v>666</v>
      </c>
      <c r="D702" s="365" t="s">
        <v>338</v>
      </c>
      <c r="E702" s="365" t="s">
        <v>184</v>
      </c>
      <c r="F702" s="365" t="s">
        <v>531</v>
      </c>
      <c r="G702" s="365" t="s">
        <v>1939</v>
      </c>
      <c r="H702" s="365" t="s">
        <v>2000</v>
      </c>
      <c r="I702" s="365" t="s">
        <v>234</v>
      </c>
      <c r="J702" s="365" t="s">
        <v>425</v>
      </c>
      <c r="K702" s="366">
        <v>1</v>
      </c>
      <c r="L702" s="365"/>
      <c r="M702" s="360">
        <v>2021</v>
      </c>
      <c r="N702" s="362">
        <f>INDEX('[1]Table 5.1 Fleet population'!$L$4:$L$41,MATCH(G702,'[1]Table 5.1 Fleet population'!$H$4:$H$41,0),1)</f>
        <v>97</v>
      </c>
      <c r="O702" s="364">
        <v>1</v>
      </c>
      <c r="P702" s="363">
        <f t="shared" si="40"/>
        <v>97</v>
      </c>
      <c r="Q702" s="362">
        <v>97</v>
      </c>
      <c r="R702" s="350">
        <f t="shared" si="41"/>
        <v>1</v>
      </c>
      <c r="S702" s="350">
        <f t="shared" si="42"/>
        <v>1</v>
      </c>
      <c r="T702" s="361">
        <f t="shared" si="43"/>
        <v>1</v>
      </c>
      <c r="U702" s="360"/>
    </row>
    <row r="703" spans="1:21" s="359" customFormat="1" ht="15.75" customHeight="1" x14ac:dyDescent="0.25">
      <c r="A703" s="365" t="s">
        <v>144</v>
      </c>
      <c r="B703" s="365" t="s">
        <v>875</v>
      </c>
      <c r="C703" s="365" t="s">
        <v>666</v>
      </c>
      <c r="D703" s="365" t="s">
        <v>338</v>
      </c>
      <c r="E703" s="365" t="s">
        <v>184</v>
      </c>
      <c r="F703" s="365" t="s">
        <v>531</v>
      </c>
      <c r="G703" s="365" t="s">
        <v>1946</v>
      </c>
      <c r="H703" s="365" t="s">
        <v>2000</v>
      </c>
      <c r="I703" s="365" t="s">
        <v>234</v>
      </c>
      <c r="J703" s="365" t="s">
        <v>425</v>
      </c>
      <c r="K703" s="366">
        <v>1</v>
      </c>
      <c r="L703" s="365" t="s">
        <v>1980</v>
      </c>
      <c r="M703" s="360">
        <v>2021</v>
      </c>
      <c r="N703" s="362">
        <f>INDEX('[1]Table 5.1 Fleet population'!$L$4:$L$41,MATCH(G703,'[1]Table 5.1 Fleet population'!$H$4:$H$41,0),1)</f>
        <v>5</v>
      </c>
      <c r="O703" s="364">
        <v>1</v>
      </c>
      <c r="P703" s="363">
        <f t="shared" si="40"/>
        <v>5</v>
      </c>
      <c r="Q703" s="362">
        <v>5</v>
      </c>
      <c r="R703" s="350">
        <f t="shared" si="41"/>
        <v>1</v>
      </c>
      <c r="S703" s="350">
        <f t="shared" si="42"/>
        <v>1</v>
      </c>
      <c r="T703" s="361">
        <f t="shared" si="43"/>
        <v>1</v>
      </c>
      <c r="U703" s="360"/>
    </row>
    <row r="704" spans="1:21" s="359" customFormat="1" ht="15.75" customHeight="1" x14ac:dyDescent="0.25">
      <c r="A704" s="365" t="s">
        <v>144</v>
      </c>
      <c r="B704" s="365" t="s">
        <v>875</v>
      </c>
      <c r="C704" s="365" t="s">
        <v>666</v>
      </c>
      <c r="D704" s="365" t="s">
        <v>338</v>
      </c>
      <c r="E704" s="365" t="s">
        <v>184</v>
      </c>
      <c r="F704" s="365" t="s">
        <v>531</v>
      </c>
      <c r="G704" s="365" t="s">
        <v>1947</v>
      </c>
      <c r="H704" s="365" t="s">
        <v>2000</v>
      </c>
      <c r="I704" s="365" t="s">
        <v>234</v>
      </c>
      <c r="J704" s="365" t="s">
        <v>425</v>
      </c>
      <c r="K704" s="366">
        <v>1</v>
      </c>
      <c r="L704" s="365" t="s">
        <v>1980</v>
      </c>
      <c r="M704" s="360">
        <v>2021</v>
      </c>
      <c r="N704" s="362">
        <f>INDEX('[1]Table 5.1 Fleet population'!$L$4:$L$41,MATCH(G704,'[1]Table 5.1 Fleet population'!$H$4:$H$41,0),1)</f>
        <v>7</v>
      </c>
      <c r="O704" s="364">
        <v>1</v>
      </c>
      <c r="P704" s="363">
        <f t="shared" si="40"/>
        <v>7</v>
      </c>
      <c r="Q704" s="362">
        <v>7</v>
      </c>
      <c r="R704" s="350">
        <f t="shared" si="41"/>
        <v>1</v>
      </c>
      <c r="S704" s="350">
        <f t="shared" si="42"/>
        <v>1</v>
      </c>
      <c r="T704" s="361">
        <f t="shared" si="43"/>
        <v>1</v>
      </c>
      <c r="U704" s="360"/>
    </row>
    <row r="705" spans="1:21" s="359" customFormat="1" ht="15.75" customHeight="1" x14ac:dyDescent="0.25">
      <c r="A705" s="365" t="s">
        <v>144</v>
      </c>
      <c r="B705" s="365" t="s">
        <v>875</v>
      </c>
      <c r="C705" s="365" t="s">
        <v>666</v>
      </c>
      <c r="D705" s="365" t="s">
        <v>338</v>
      </c>
      <c r="E705" s="365" t="s">
        <v>184</v>
      </c>
      <c r="F705" s="365" t="s">
        <v>531</v>
      </c>
      <c r="G705" s="365" t="s">
        <v>1948</v>
      </c>
      <c r="H705" s="365" t="s">
        <v>2000</v>
      </c>
      <c r="I705" s="365" t="s">
        <v>234</v>
      </c>
      <c r="J705" s="365" t="s">
        <v>425</v>
      </c>
      <c r="K705" s="366">
        <v>1</v>
      </c>
      <c r="L705" s="365" t="s">
        <v>1980</v>
      </c>
      <c r="M705" s="360">
        <v>2021</v>
      </c>
      <c r="N705" s="362">
        <f>INDEX('[1]Table 5.1 Fleet population'!$L$4:$L$41,MATCH(G705,'[1]Table 5.1 Fleet population'!$H$4:$H$41,0),1)</f>
        <v>10</v>
      </c>
      <c r="O705" s="364">
        <v>1</v>
      </c>
      <c r="P705" s="363">
        <f t="shared" si="40"/>
        <v>10</v>
      </c>
      <c r="Q705" s="362">
        <v>10</v>
      </c>
      <c r="R705" s="350">
        <f t="shared" si="41"/>
        <v>1</v>
      </c>
      <c r="S705" s="350">
        <f t="shared" si="42"/>
        <v>1</v>
      </c>
      <c r="T705" s="361">
        <f t="shared" si="43"/>
        <v>1</v>
      </c>
      <c r="U705" s="360"/>
    </row>
    <row r="706" spans="1:21" s="359" customFormat="1" ht="15.75" customHeight="1" x14ac:dyDescent="0.25">
      <c r="A706" s="365" t="s">
        <v>144</v>
      </c>
      <c r="B706" s="365" t="s">
        <v>875</v>
      </c>
      <c r="C706" s="365" t="s">
        <v>666</v>
      </c>
      <c r="D706" s="365" t="s">
        <v>338</v>
      </c>
      <c r="E706" s="365" t="s">
        <v>184</v>
      </c>
      <c r="F706" s="365" t="s">
        <v>531</v>
      </c>
      <c r="G706" s="365" t="s">
        <v>1949</v>
      </c>
      <c r="H706" s="365" t="s">
        <v>2000</v>
      </c>
      <c r="I706" s="365" t="s">
        <v>234</v>
      </c>
      <c r="J706" s="365" t="s">
        <v>425</v>
      </c>
      <c r="K706" s="366">
        <v>1</v>
      </c>
      <c r="L706" s="365" t="s">
        <v>1980</v>
      </c>
      <c r="M706" s="360">
        <v>2021</v>
      </c>
      <c r="N706" s="362">
        <f>INDEX('[1]Table 5.1 Fleet population'!$L$4:$L$41,MATCH(G706,'[1]Table 5.1 Fleet population'!$H$4:$H$41,0),1)</f>
        <v>7</v>
      </c>
      <c r="O706" s="364">
        <v>1</v>
      </c>
      <c r="P706" s="363">
        <f t="shared" si="40"/>
        <v>7</v>
      </c>
      <c r="Q706" s="362">
        <v>7</v>
      </c>
      <c r="R706" s="350">
        <f t="shared" si="41"/>
        <v>1</v>
      </c>
      <c r="S706" s="350">
        <f t="shared" si="42"/>
        <v>1</v>
      </c>
      <c r="T706" s="361">
        <f t="shared" si="43"/>
        <v>1</v>
      </c>
      <c r="U706" s="360"/>
    </row>
    <row r="707" spans="1:21" s="359" customFormat="1" ht="15.75" customHeight="1" x14ac:dyDescent="0.25">
      <c r="A707" s="365" t="s">
        <v>144</v>
      </c>
      <c r="B707" s="365" t="s">
        <v>875</v>
      </c>
      <c r="C707" s="365" t="s">
        <v>666</v>
      </c>
      <c r="D707" s="365" t="s">
        <v>338</v>
      </c>
      <c r="E707" s="365" t="s">
        <v>184</v>
      </c>
      <c r="F707" s="365" t="s">
        <v>531</v>
      </c>
      <c r="G707" s="365" t="s">
        <v>1951</v>
      </c>
      <c r="H707" s="365" t="s">
        <v>2000</v>
      </c>
      <c r="I707" s="365" t="s">
        <v>234</v>
      </c>
      <c r="J707" s="365" t="s">
        <v>425</v>
      </c>
      <c r="K707" s="366">
        <v>1</v>
      </c>
      <c r="L707" s="365" t="s">
        <v>1980</v>
      </c>
      <c r="M707" s="360">
        <v>2021</v>
      </c>
      <c r="N707" s="362">
        <f>INDEX('[1]Table 5.1 Fleet population'!$L$4:$L$41,MATCH(G707,'[1]Table 5.1 Fleet population'!$H$4:$H$41,0),1)</f>
        <v>1</v>
      </c>
      <c r="O707" s="364">
        <v>1</v>
      </c>
      <c r="P707" s="363">
        <f t="shared" ref="P707:P770" si="44">ROUNDUP(N707*O707,0)</f>
        <v>1</v>
      </c>
      <c r="Q707" s="362">
        <v>1</v>
      </c>
      <c r="R707" s="350">
        <f t="shared" ref="R707:R770" si="45">Q707/P707</f>
        <v>1</v>
      </c>
      <c r="S707" s="350">
        <f t="shared" ref="S707:S770" si="46">Q707/N707</f>
        <v>1</v>
      </c>
      <c r="T707" s="361">
        <f t="shared" ref="T707:T770" si="47">O707/K707</f>
        <v>1</v>
      </c>
      <c r="U707" s="360"/>
    </row>
    <row r="708" spans="1:21" s="359" customFormat="1" ht="15.75" customHeight="1" x14ac:dyDescent="0.25">
      <c r="A708" s="365" t="s">
        <v>144</v>
      </c>
      <c r="B708" s="365" t="s">
        <v>875</v>
      </c>
      <c r="C708" s="365" t="s">
        <v>666</v>
      </c>
      <c r="D708" s="365" t="s">
        <v>338</v>
      </c>
      <c r="E708" s="365" t="s">
        <v>184</v>
      </c>
      <c r="F708" s="365" t="s">
        <v>531</v>
      </c>
      <c r="G708" s="365" t="s">
        <v>1952</v>
      </c>
      <c r="H708" s="365" t="s">
        <v>2000</v>
      </c>
      <c r="I708" s="365" t="s">
        <v>234</v>
      </c>
      <c r="J708" s="365" t="s">
        <v>425</v>
      </c>
      <c r="K708" s="366">
        <v>1</v>
      </c>
      <c r="L708" s="365" t="s">
        <v>1980</v>
      </c>
      <c r="M708" s="360">
        <v>2021</v>
      </c>
      <c r="N708" s="362">
        <f>INDEX('[1]Table 5.1 Fleet population'!$L$4:$L$41,MATCH(G708,'[1]Table 5.1 Fleet population'!$H$4:$H$41,0),1)</f>
        <v>12</v>
      </c>
      <c r="O708" s="364">
        <v>1</v>
      </c>
      <c r="P708" s="363">
        <f t="shared" si="44"/>
        <v>12</v>
      </c>
      <c r="Q708" s="362">
        <v>12</v>
      </c>
      <c r="R708" s="350">
        <f t="shared" si="45"/>
        <v>1</v>
      </c>
      <c r="S708" s="350">
        <f t="shared" si="46"/>
        <v>1</v>
      </c>
      <c r="T708" s="361">
        <f t="shared" si="47"/>
        <v>1</v>
      </c>
      <c r="U708" s="360"/>
    </row>
    <row r="709" spans="1:21" s="359" customFormat="1" ht="15.75" customHeight="1" x14ac:dyDescent="0.25">
      <c r="A709" s="365" t="s">
        <v>144</v>
      </c>
      <c r="B709" s="365" t="s">
        <v>875</v>
      </c>
      <c r="C709" s="365" t="s">
        <v>666</v>
      </c>
      <c r="D709" s="365" t="s">
        <v>338</v>
      </c>
      <c r="E709" s="365" t="s">
        <v>184</v>
      </c>
      <c r="F709" s="365" t="s">
        <v>531</v>
      </c>
      <c r="G709" s="365" t="s">
        <v>1953</v>
      </c>
      <c r="H709" s="365" t="s">
        <v>2000</v>
      </c>
      <c r="I709" s="365" t="s">
        <v>234</v>
      </c>
      <c r="J709" s="365" t="s">
        <v>425</v>
      </c>
      <c r="K709" s="366">
        <v>1</v>
      </c>
      <c r="L709" s="365" t="s">
        <v>1980</v>
      </c>
      <c r="M709" s="360">
        <v>2021</v>
      </c>
      <c r="N709" s="362">
        <f>INDEX('[1]Table 5.1 Fleet population'!$L$4:$L$41,MATCH(G709,'[1]Table 5.1 Fleet population'!$H$4:$H$41,0),1)</f>
        <v>2</v>
      </c>
      <c r="O709" s="364">
        <v>1</v>
      </c>
      <c r="P709" s="363">
        <f t="shared" si="44"/>
        <v>2</v>
      </c>
      <c r="Q709" s="362">
        <v>2</v>
      </c>
      <c r="R709" s="350">
        <f t="shared" si="45"/>
        <v>1</v>
      </c>
      <c r="S709" s="350">
        <f t="shared" si="46"/>
        <v>1</v>
      </c>
      <c r="T709" s="361">
        <f t="shared" si="47"/>
        <v>1</v>
      </c>
      <c r="U709" s="360"/>
    </row>
    <row r="710" spans="1:21" s="359" customFormat="1" ht="15.75" customHeight="1" x14ac:dyDescent="0.25">
      <c r="A710" s="365" t="s">
        <v>144</v>
      </c>
      <c r="B710" s="365" t="s">
        <v>875</v>
      </c>
      <c r="C710" s="365" t="s">
        <v>666</v>
      </c>
      <c r="D710" s="365" t="s">
        <v>338</v>
      </c>
      <c r="E710" s="365" t="s">
        <v>184</v>
      </c>
      <c r="F710" s="365" t="s">
        <v>531</v>
      </c>
      <c r="G710" s="365" t="s">
        <v>1956</v>
      </c>
      <c r="H710" s="365" t="s">
        <v>2000</v>
      </c>
      <c r="I710" s="365" t="s">
        <v>234</v>
      </c>
      <c r="J710" s="365" t="s">
        <v>425</v>
      </c>
      <c r="K710" s="366">
        <v>1</v>
      </c>
      <c r="L710" s="365" t="s">
        <v>1980</v>
      </c>
      <c r="M710" s="360">
        <v>2021</v>
      </c>
      <c r="N710" s="362">
        <f>INDEX('[1]Table 5.1 Fleet population'!$L$4:$L$41,MATCH(G710,'[1]Table 5.1 Fleet population'!$H$4:$H$41,0),1)</f>
        <v>5</v>
      </c>
      <c r="O710" s="364">
        <v>1</v>
      </c>
      <c r="P710" s="363">
        <f t="shared" si="44"/>
        <v>5</v>
      </c>
      <c r="Q710" s="362">
        <v>5</v>
      </c>
      <c r="R710" s="350">
        <f t="shared" si="45"/>
        <v>1</v>
      </c>
      <c r="S710" s="350">
        <f t="shared" si="46"/>
        <v>1</v>
      </c>
      <c r="T710" s="361">
        <f t="shared" si="47"/>
        <v>1</v>
      </c>
      <c r="U710" s="360"/>
    </row>
    <row r="711" spans="1:21" s="359" customFormat="1" ht="15.75" customHeight="1" x14ac:dyDescent="0.25">
      <c r="A711" s="365" t="s">
        <v>144</v>
      </c>
      <c r="B711" s="365" t="s">
        <v>875</v>
      </c>
      <c r="C711" s="365" t="s">
        <v>666</v>
      </c>
      <c r="D711" s="365" t="s">
        <v>338</v>
      </c>
      <c r="E711" s="365" t="s">
        <v>184</v>
      </c>
      <c r="F711" s="365" t="s">
        <v>531</v>
      </c>
      <c r="G711" s="365" t="s">
        <v>1959</v>
      </c>
      <c r="H711" s="365" t="s">
        <v>2000</v>
      </c>
      <c r="I711" s="365" t="s">
        <v>234</v>
      </c>
      <c r="J711" s="365" t="s">
        <v>425</v>
      </c>
      <c r="K711" s="366">
        <v>1</v>
      </c>
      <c r="L711" s="365" t="s">
        <v>1980</v>
      </c>
      <c r="M711" s="360">
        <v>2021</v>
      </c>
      <c r="N711" s="362">
        <f>INDEX('[1]Table 5.1 Fleet population'!$L$4:$L$41,MATCH(G711,'[1]Table 5.1 Fleet population'!$H$4:$H$41,0),1)</f>
        <v>7</v>
      </c>
      <c r="O711" s="364">
        <v>1</v>
      </c>
      <c r="P711" s="363">
        <f t="shared" si="44"/>
        <v>7</v>
      </c>
      <c r="Q711" s="362">
        <v>7</v>
      </c>
      <c r="R711" s="350">
        <f t="shared" si="45"/>
        <v>1</v>
      </c>
      <c r="S711" s="350">
        <f t="shared" si="46"/>
        <v>1</v>
      </c>
      <c r="T711" s="361">
        <f t="shared" si="47"/>
        <v>1</v>
      </c>
      <c r="U711" s="360"/>
    </row>
    <row r="712" spans="1:21" s="359" customFormat="1" ht="15.75" customHeight="1" x14ac:dyDescent="0.25">
      <c r="A712" s="365" t="s">
        <v>144</v>
      </c>
      <c r="B712" s="365" t="s">
        <v>875</v>
      </c>
      <c r="C712" s="365" t="s">
        <v>666</v>
      </c>
      <c r="D712" s="365" t="s">
        <v>338</v>
      </c>
      <c r="E712" s="365" t="s">
        <v>184</v>
      </c>
      <c r="F712" s="365" t="s">
        <v>531</v>
      </c>
      <c r="G712" s="365" t="s">
        <v>1960</v>
      </c>
      <c r="H712" s="365" t="s">
        <v>2000</v>
      </c>
      <c r="I712" s="365" t="s">
        <v>234</v>
      </c>
      <c r="J712" s="365" t="s">
        <v>425</v>
      </c>
      <c r="K712" s="366">
        <v>1</v>
      </c>
      <c r="L712" s="365" t="s">
        <v>1980</v>
      </c>
      <c r="M712" s="360">
        <v>2021</v>
      </c>
      <c r="N712" s="362">
        <f>INDEX('[1]Table 5.1 Fleet population'!$L$4:$L$41,MATCH(G712,'[1]Table 5.1 Fleet population'!$H$4:$H$41,0),1)</f>
        <v>6</v>
      </c>
      <c r="O712" s="364">
        <v>1</v>
      </c>
      <c r="P712" s="363">
        <f t="shared" si="44"/>
        <v>6</v>
      </c>
      <c r="Q712" s="362">
        <v>6</v>
      </c>
      <c r="R712" s="350">
        <f t="shared" si="45"/>
        <v>1</v>
      </c>
      <c r="S712" s="350">
        <f t="shared" si="46"/>
        <v>1</v>
      </c>
      <c r="T712" s="361">
        <f t="shared" si="47"/>
        <v>1</v>
      </c>
      <c r="U712" s="360"/>
    </row>
    <row r="713" spans="1:21" s="359" customFormat="1" ht="15.75" customHeight="1" x14ac:dyDescent="0.25">
      <c r="A713" s="365" t="s">
        <v>144</v>
      </c>
      <c r="B713" s="365" t="s">
        <v>875</v>
      </c>
      <c r="C713" s="365" t="s">
        <v>666</v>
      </c>
      <c r="D713" s="365" t="s">
        <v>338</v>
      </c>
      <c r="E713" s="365" t="s">
        <v>184</v>
      </c>
      <c r="F713" s="365" t="s">
        <v>531</v>
      </c>
      <c r="G713" s="365" t="s">
        <v>1958</v>
      </c>
      <c r="H713" s="365" t="s">
        <v>2000</v>
      </c>
      <c r="I713" s="365" t="s">
        <v>234</v>
      </c>
      <c r="J713" s="365" t="s">
        <v>425</v>
      </c>
      <c r="K713" s="366">
        <v>1</v>
      </c>
      <c r="L713" s="365" t="s">
        <v>1980</v>
      </c>
      <c r="M713" s="360">
        <v>2021</v>
      </c>
      <c r="N713" s="362">
        <f>INDEX('[1]Table 5.1 Fleet population'!$L$4:$L$41,MATCH(G713,'[1]Table 5.1 Fleet population'!$H$4:$H$41,0),1)</f>
        <v>1</v>
      </c>
      <c r="O713" s="364">
        <v>1</v>
      </c>
      <c r="P713" s="363">
        <f t="shared" si="44"/>
        <v>1</v>
      </c>
      <c r="Q713" s="362">
        <v>1</v>
      </c>
      <c r="R713" s="350">
        <f t="shared" si="45"/>
        <v>1</v>
      </c>
      <c r="S713" s="350">
        <f t="shared" si="46"/>
        <v>1</v>
      </c>
      <c r="T713" s="361">
        <f t="shared" si="47"/>
        <v>1</v>
      </c>
      <c r="U713" s="360"/>
    </row>
    <row r="714" spans="1:21" s="359" customFormat="1" ht="15.75" customHeight="1" x14ac:dyDescent="0.25">
      <c r="A714" s="365" t="s">
        <v>144</v>
      </c>
      <c r="B714" s="365" t="s">
        <v>875</v>
      </c>
      <c r="C714" s="365" t="s">
        <v>666</v>
      </c>
      <c r="D714" s="365" t="s">
        <v>338</v>
      </c>
      <c r="E714" s="365" t="s">
        <v>184</v>
      </c>
      <c r="F714" s="365" t="s">
        <v>531</v>
      </c>
      <c r="G714" s="365" t="s">
        <v>1963</v>
      </c>
      <c r="H714" s="365" t="s">
        <v>2000</v>
      </c>
      <c r="I714" s="365" t="s">
        <v>234</v>
      </c>
      <c r="J714" s="365" t="s">
        <v>425</v>
      </c>
      <c r="K714" s="366">
        <v>1</v>
      </c>
      <c r="L714" s="365" t="s">
        <v>1980</v>
      </c>
      <c r="M714" s="360">
        <v>2021</v>
      </c>
      <c r="N714" s="362">
        <f>INDEX('[1]Table 5.1 Fleet population'!$L$4:$L$41,MATCH(G714,'[1]Table 5.1 Fleet population'!$H$4:$H$41,0),1)</f>
        <v>185</v>
      </c>
      <c r="O714" s="364">
        <v>1</v>
      </c>
      <c r="P714" s="363">
        <f t="shared" si="44"/>
        <v>185</v>
      </c>
      <c r="Q714" s="362">
        <v>185</v>
      </c>
      <c r="R714" s="350">
        <f t="shared" si="45"/>
        <v>1</v>
      </c>
      <c r="S714" s="350">
        <f t="shared" si="46"/>
        <v>1</v>
      </c>
      <c r="T714" s="361">
        <f t="shared" si="47"/>
        <v>1</v>
      </c>
      <c r="U714" s="360"/>
    </row>
    <row r="715" spans="1:21" s="359" customFormat="1" ht="15.75" customHeight="1" x14ac:dyDescent="0.25">
      <c r="A715" s="365" t="s">
        <v>144</v>
      </c>
      <c r="B715" s="365" t="s">
        <v>875</v>
      </c>
      <c r="C715" s="365" t="s">
        <v>666</v>
      </c>
      <c r="D715" s="365" t="s">
        <v>338</v>
      </c>
      <c r="E715" s="365" t="s">
        <v>184</v>
      </c>
      <c r="F715" s="365" t="s">
        <v>531</v>
      </c>
      <c r="G715" s="365" t="s">
        <v>1965</v>
      </c>
      <c r="H715" s="365" t="s">
        <v>2000</v>
      </c>
      <c r="I715" s="365" t="s">
        <v>234</v>
      </c>
      <c r="J715" s="365" t="s">
        <v>425</v>
      </c>
      <c r="K715" s="366">
        <v>1</v>
      </c>
      <c r="L715" s="365" t="s">
        <v>1980</v>
      </c>
      <c r="M715" s="360">
        <v>2021</v>
      </c>
      <c r="N715" s="362">
        <f>INDEX('[1]Table 5.1 Fleet population'!$L$4:$L$41,MATCH(G715,'[1]Table 5.1 Fleet population'!$H$4:$H$41,0),1)</f>
        <v>138</v>
      </c>
      <c r="O715" s="364">
        <v>1</v>
      </c>
      <c r="P715" s="363">
        <f t="shared" si="44"/>
        <v>138</v>
      </c>
      <c r="Q715" s="362">
        <v>138</v>
      </c>
      <c r="R715" s="350">
        <f t="shared" si="45"/>
        <v>1</v>
      </c>
      <c r="S715" s="350">
        <f t="shared" si="46"/>
        <v>1</v>
      </c>
      <c r="T715" s="361">
        <f t="shared" si="47"/>
        <v>1</v>
      </c>
      <c r="U715" s="360"/>
    </row>
    <row r="716" spans="1:21" s="359" customFormat="1" ht="15.75" customHeight="1" x14ac:dyDescent="0.25">
      <c r="A716" s="365" t="s">
        <v>144</v>
      </c>
      <c r="B716" s="365" t="s">
        <v>875</v>
      </c>
      <c r="C716" s="365" t="s">
        <v>666</v>
      </c>
      <c r="D716" s="365" t="s">
        <v>338</v>
      </c>
      <c r="E716" s="365" t="s">
        <v>184</v>
      </c>
      <c r="F716" s="365" t="s">
        <v>531</v>
      </c>
      <c r="G716" s="365" t="s">
        <v>1964</v>
      </c>
      <c r="H716" s="365" t="s">
        <v>2000</v>
      </c>
      <c r="I716" s="365" t="s">
        <v>234</v>
      </c>
      <c r="J716" s="365" t="s">
        <v>425</v>
      </c>
      <c r="K716" s="366">
        <v>1</v>
      </c>
      <c r="L716" s="365" t="s">
        <v>1980</v>
      </c>
      <c r="M716" s="360">
        <v>2021</v>
      </c>
      <c r="N716" s="362">
        <f>INDEX('[1]Table 5.1 Fleet population'!$L$4:$L$41,MATCH(G716,'[1]Table 5.1 Fleet population'!$H$4:$H$41,0),1)</f>
        <v>37</v>
      </c>
      <c r="O716" s="364">
        <v>1</v>
      </c>
      <c r="P716" s="363">
        <f t="shared" si="44"/>
        <v>37</v>
      </c>
      <c r="Q716" s="362">
        <v>37</v>
      </c>
      <c r="R716" s="350">
        <f t="shared" si="45"/>
        <v>1</v>
      </c>
      <c r="S716" s="350">
        <f t="shared" si="46"/>
        <v>1</v>
      </c>
      <c r="T716" s="361">
        <f t="shared" si="47"/>
        <v>1</v>
      </c>
      <c r="U716" s="360"/>
    </row>
    <row r="717" spans="1:21" s="359" customFormat="1" ht="15.75" customHeight="1" x14ac:dyDescent="0.25">
      <c r="A717" s="365" t="s">
        <v>144</v>
      </c>
      <c r="B717" s="365" t="s">
        <v>875</v>
      </c>
      <c r="C717" s="365" t="s">
        <v>666</v>
      </c>
      <c r="D717" s="365" t="s">
        <v>338</v>
      </c>
      <c r="E717" s="365" t="s">
        <v>184</v>
      </c>
      <c r="F717" s="365" t="s">
        <v>531</v>
      </c>
      <c r="G717" s="365" t="s">
        <v>1962</v>
      </c>
      <c r="H717" s="365" t="s">
        <v>2000</v>
      </c>
      <c r="I717" s="365" t="s">
        <v>234</v>
      </c>
      <c r="J717" s="365" t="s">
        <v>425</v>
      </c>
      <c r="K717" s="366">
        <v>1</v>
      </c>
      <c r="L717" s="365" t="s">
        <v>1980</v>
      </c>
      <c r="M717" s="360">
        <v>2021</v>
      </c>
      <c r="N717" s="362">
        <f>INDEX('[1]Table 5.1 Fleet population'!$L$4:$L$41,MATCH(G717,'[1]Table 5.1 Fleet population'!$H$4:$H$41,0),1)</f>
        <v>1</v>
      </c>
      <c r="O717" s="364">
        <v>1</v>
      </c>
      <c r="P717" s="363">
        <f t="shared" si="44"/>
        <v>1</v>
      </c>
      <c r="Q717" s="362">
        <v>1</v>
      </c>
      <c r="R717" s="350">
        <f t="shared" si="45"/>
        <v>1</v>
      </c>
      <c r="S717" s="350">
        <f t="shared" si="46"/>
        <v>1</v>
      </c>
      <c r="T717" s="361">
        <f t="shared" si="47"/>
        <v>1</v>
      </c>
      <c r="U717" s="360"/>
    </row>
    <row r="718" spans="1:21" s="359" customFormat="1" ht="15.75" customHeight="1" x14ac:dyDescent="0.25">
      <c r="A718" s="365" t="s">
        <v>144</v>
      </c>
      <c r="B718" s="365" t="s">
        <v>875</v>
      </c>
      <c r="C718" s="365" t="s">
        <v>666</v>
      </c>
      <c r="D718" s="365" t="s">
        <v>338</v>
      </c>
      <c r="E718" s="365" t="s">
        <v>184</v>
      </c>
      <c r="F718" s="365" t="s">
        <v>531</v>
      </c>
      <c r="G718" s="365" t="s">
        <v>1966</v>
      </c>
      <c r="H718" s="365" t="s">
        <v>2000</v>
      </c>
      <c r="I718" s="365" t="s">
        <v>234</v>
      </c>
      <c r="J718" s="365" t="s">
        <v>425</v>
      </c>
      <c r="K718" s="366">
        <v>1</v>
      </c>
      <c r="L718" s="365" t="s">
        <v>1980</v>
      </c>
      <c r="M718" s="360">
        <v>2021</v>
      </c>
      <c r="N718" s="362">
        <f>INDEX('[1]Table 5.1 Fleet population'!$L$4:$L$41,MATCH(G718,'[1]Table 5.1 Fleet population'!$H$4:$H$41,0),1)</f>
        <v>12</v>
      </c>
      <c r="O718" s="364">
        <v>1</v>
      </c>
      <c r="P718" s="363">
        <f t="shared" si="44"/>
        <v>12</v>
      </c>
      <c r="Q718" s="362">
        <v>12</v>
      </c>
      <c r="R718" s="350">
        <f t="shared" si="45"/>
        <v>1</v>
      </c>
      <c r="S718" s="350">
        <f t="shared" si="46"/>
        <v>1</v>
      </c>
      <c r="T718" s="361">
        <f t="shared" si="47"/>
        <v>1</v>
      </c>
      <c r="U718" s="360"/>
    </row>
    <row r="719" spans="1:21" s="359" customFormat="1" ht="15.75" customHeight="1" x14ac:dyDescent="0.25">
      <c r="A719" s="365" t="s">
        <v>144</v>
      </c>
      <c r="B719" s="365" t="s">
        <v>875</v>
      </c>
      <c r="C719" s="365" t="s">
        <v>666</v>
      </c>
      <c r="D719" s="365" t="s">
        <v>338</v>
      </c>
      <c r="E719" s="365" t="s">
        <v>184</v>
      </c>
      <c r="F719" s="365" t="s">
        <v>531</v>
      </c>
      <c r="G719" s="365" t="s">
        <v>1932</v>
      </c>
      <c r="H719" s="365" t="s">
        <v>505</v>
      </c>
      <c r="I719" s="365" t="s">
        <v>234</v>
      </c>
      <c r="J719" s="365" t="s">
        <v>425</v>
      </c>
      <c r="K719" s="366">
        <v>1</v>
      </c>
      <c r="L719" s="365"/>
      <c r="M719" s="360">
        <v>2021</v>
      </c>
      <c r="N719" s="362">
        <f>INDEX('[1]Table 5.1 Fleet population'!$L$4:$L$41,MATCH(G719,'[1]Table 5.1 Fleet population'!$H$4:$H$41,0),1)</f>
        <v>14</v>
      </c>
      <c r="O719" s="364">
        <v>1</v>
      </c>
      <c r="P719" s="363">
        <f t="shared" si="44"/>
        <v>14</v>
      </c>
      <c r="Q719" s="362">
        <v>14</v>
      </c>
      <c r="R719" s="350">
        <f t="shared" si="45"/>
        <v>1</v>
      </c>
      <c r="S719" s="350">
        <f t="shared" si="46"/>
        <v>1</v>
      </c>
      <c r="T719" s="361">
        <f t="shared" si="47"/>
        <v>1</v>
      </c>
      <c r="U719" s="360"/>
    </row>
    <row r="720" spans="1:21" s="359" customFormat="1" ht="15.75" customHeight="1" x14ac:dyDescent="0.25">
      <c r="A720" s="365" t="s">
        <v>144</v>
      </c>
      <c r="B720" s="365" t="s">
        <v>875</v>
      </c>
      <c r="C720" s="365" t="s">
        <v>666</v>
      </c>
      <c r="D720" s="365" t="s">
        <v>338</v>
      </c>
      <c r="E720" s="365" t="s">
        <v>184</v>
      </c>
      <c r="F720" s="365" t="s">
        <v>531</v>
      </c>
      <c r="G720" s="365" t="s">
        <v>1926</v>
      </c>
      <c r="H720" s="365" t="s">
        <v>505</v>
      </c>
      <c r="I720" s="365" t="s">
        <v>234</v>
      </c>
      <c r="J720" s="365" t="s">
        <v>425</v>
      </c>
      <c r="K720" s="366">
        <v>1</v>
      </c>
      <c r="L720" s="365"/>
      <c r="M720" s="360">
        <v>2021</v>
      </c>
      <c r="N720" s="362">
        <f>INDEX('[1]Table 5.1 Fleet population'!$L$4:$L$41,MATCH(G720,'[1]Table 5.1 Fleet population'!$H$4:$H$41,0),1)</f>
        <v>22</v>
      </c>
      <c r="O720" s="364">
        <v>1</v>
      </c>
      <c r="P720" s="363">
        <f t="shared" si="44"/>
        <v>22</v>
      </c>
      <c r="Q720" s="362">
        <v>22</v>
      </c>
      <c r="R720" s="350">
        <f t="shared" si="45"/>
        <v>1</v>
      </c>
      <c r="S720" s="350">
        <f t="shared" si="46"/>
        <v>1</v>
      </c>
      <c r="T720" s="361">
        <f t="shared" si="47"/>
        <v>1</v>
      </c>
      <c r="U720" s="360"/>
    </row>
    <row r="721" spans="1:21" s="359" customFormat="1" ht="15.75" customHeight="1" x14ac:dyDescent="0.25">
      <c r="A721" s="365" t="s">
        <v>144</v>
      </c>
      <c r="B721" s="365" t="s">
        <v>875</v>
      </c>
      <c r="C721" s="365" t="s">
        <v>666</v>
      </c>
      <c r="D721" s="365" t="s">
        <v>338</v>
      </c>
      <c r="E721" s="365" t="s">
        <v>184</v>
      </c>
      <c r="F721" s="365" t="s">
        <v>531</v>
      </c>
      <c r="G721" s="365" t="s">
        <v>1927</v>
      </c>
      <c r="H721" s="365" t="s">
        <v>505</v>
      </c>
      <c r="I721" s="365" t="s">
        <v>234</v>
      </c>
      <c r="J721" s="365" t="s">
        <v>425</v>
      </c>
      <c r="K721" s="366">
        <v>1</v>
      </c>
      <c r="L721" s="365"/>
      <c r="M721" s="360">
        <v>2021</v>
      </c>
      <c r="N721" s="362">
        <f>INDEX('[1]Table 5.1 Fleet population'!$L$4:$L$41,MATCH(G721,'[1]Table 5.1 Fleet population'!$H$4:$H$41,0),1)</f>
        <v>63</v>
      </c>
      <c r="O721" s="364">
        <v>1</v>
      </c>
      <c r="P721" s="363">
        <f t="shared" si="44"/>
        <v>63</v>
      </c>
      <c r="Q721" s="362">
        <v>63</v>
      </c>
      <c r="R721" s="350">
        <f t="shared" si="45"/>
        <v>1</v>
      </c>
      <c r="S721" s="350">
        <f t="shared" si="46"/>
        <v>1</v>
      </c>
      <c r="T721" s="361">
        <f t="shared" si="47"/>
        <v>1</v>
      </c>
      <c r="U721" s="360"/>
    </row>
    <row r="722" spans="1:21" s="359" customFormat="1" ht="15.75" customHeight="1" x14ac:dyDescent="0.25">
      <c r="A722" s="365" t="s">
        <v>144</v>
      </c>
      <c r="B722" s="365" t="s">
        <v>875</v>
      </c>
      <c r="C722" s="365" t="s">
        <v>666</v>
      </c>
      <c r="D722" s="365" t="s">
        <v>338</v>
      </c>
      <c r="E722" s="365" t="s">
        <v>184</v>
      </c>
      <c r="F722" s="365" t="s">
        <v>531</v>
      </c>
      <c r="G722" s="365" t="s">
        <v>1928</v>
      </c>
      <c r="H722" s="365" t="s">
        <v>505</v>
      </c>
      <c r="I722" s="365" t="s">
        <v>234</v>
      </c>
      <c r="J722" s="365" t="s">
        <v>425</v>
      </c>
      <c r="K722" s="366">
        <v>1</v>
      </c>
      <c r="L722" s="365"/>
      <c r="M722" s="360">
        <v>2021</v>
      </c>
      <c r="N722" s="362">
        <f>INDEX('[1]Table 5.1 Fleet population'!$L$4:$L$41,MATCH(G722,'[1]Table 5.1 Fleet population'!$H$4:$H$41,0),1)</f>
        <v>30</v>
      </c>
      <c r="O722" s="364">
        <v>1</v>
      </c>
      <c r="P722" s="363">
        <f t="shared" si="44"/>
        <v>30</v>
      </c>
      <c r="Q722" s="362">
        <v>30</v>
      </c>
      <c r="R722" s="350">
        <f t="shared" si="45"/>
        <v>1</v>
      </c>
      <c r="S722" s="350">
        <f t="shared" si="46"/>
        <v>1</v>
      </c>
      <c r="T722" s="361">
        <f t="shared" si="47"/>
        <v>1</v>
      </c>
      <c r="U722" s="360"/>
    </row>
    <row r="723" spans="1:21" s="359" customFormat="1" ht="15.75" customHeight="1" x14ac:dyDescent="0.25">
      <c r="A723" s="365" t="s">
        <v>144</v>
      </c>
      <c r="B723" s="365" t="s">
        <v>875</v>
      </c>
      <c r="C723" s="365" t="s">
        <v>666</v>
      </c>
      <c r="D723" s="365" t="s">
        <v>338</v>
      </c>
      <c r="E723" s="365" t="s">
        <v>184</v>
      </c>
      <c r="F723" s="365" t="s">
        <v>531</v>
      </c>
      <c r="G723" s="365" t="s">
        <v>1924</v>
      </c>
      <c r="H723" s="365" t="s">
        <v>505</v>
      </c>
      <c r="I723" s="365" t="s">
        <v>234</v>
      </c>
      <c r="J723" s="365" t="s">
        <v>425</v>
      </c>
      <c r="K723" s="366">
        <v>1</v>
      </c>
      <c r="L723" s="365"/>
      <c r="M723" s="360">
        <v>2021</v>
      </c>
      <c r="N723" s="362">
        <f>INDEX('[1]Table 5.1 Fleet population'!$L$4:$L$41,MATCH(G723,'[1]Table 5.1 Fleet population'!$H$4:$H$41,0),1)</f>
        <v>13</v>
      </c>
      <c r="O723" s="364">
        <v>1</v>
      </c>
      <c r="P723" s="363">
        <f t="shared" si="44"/>
        <v>13</v>
      </c>
      <c r="Q723" s="362">
        <v>13</v>
      </c>
      <c r="R723" s="350">
        <f t="shared" si="45"/>
        <v>1</v>
      </c>
      <c r="S723" s="350">
        <f t="shared" si="46"/>
        <v>1</v>
      </c>
      <c r="T723" s="361">
        <f t="shared" si="47"/>
        <v>1</v>
      </c>
      <c r="U723" s="360"/>
    </row>
    <row r="724" spans="1:21" s="359" customFormat="1" ht="15.75" customHeight="1" x14ac:dyDescent="0.25">
      <c r="A724" s="365" t="s">
        <v>144</v>
      </c>
      <c r="B724" s="365" t="s">
        <v>875</v>
      </c>
      <c r="C724" s="365" t="s">
        <v>666</v>
      </c>
      <c r="D724" s="365" t="s">
        <v>338</v>
      </c>
      <c r="E724" s="365" t="s">
        <v>184</v>
      </c>
      <c r="F724" s="365" t="s">
        <v>531</v>
      </c>
      <c r="G724" s="365" t="s">
        <v>1930</v>
      </c>
      <c r="H724" s="365" t="s">
        <v>505</v>
      </c>
      <c r="I724" s="365" t="s">
        <v>234</v>
      </c>
      <c r="J724" s="365" t="s">
        <v>425</v>
      </c>
      <c r="K724" s="366">
        <v>1</v>
      </c>
      <c r="L724" s="365"/>
      <c r="M724" s="360">
        <v>2021</v>
      </c>
      <c r="N724" s="362">
        <f>INDEX('[1]Table 5.1 Fleet population'!$L$4:$L$41,MATCH(G724,'[1]Table 5.1 Fleet population'!$H$4:$H$41,0),1)</f>
        <v>28</v>
      </c>
      <c r="O724" s="364">
        <v>1</v>
      </c>
      <c r="P724" s="363">
        <f t="shared" si="44"/>
        <v>28</v>
      </c>
      <c r="Q724" s="362">
        <v>28</v>
      </c>
      <c r="R724" s="350">
        <f t="shared" si="45"/>
        <v>1</v>
      </c>
      <c r="S724" s="350">
        <f t="shared" si="46"/>
        <v>1</v>
      </c>
      <c r="T724" s="361">
        <f t="shared" si="47"/>
        <v>1</v>
      </c>
      <c r="U724" s="360"/>
    </row>
    <row r="725" spans="1:21" s="359" customFormat="1" ht="15.75" customHeight="1" x14ac:dyDescent="0.25">
      <c r="A725" s="365" t="s">
        <v>144</v>
      </c>
      <c r="B725" s="365" t="s">
        <v>875</v>
      </c>
      <c r="C725" s="365" t="s">
        <v>666</v>
      </c>
      <c r="D725" s="365" t="s">
        <v>338</v>
      </c>
      <c r="E725" s="365" t="s">
        <v>184</v>
      </c>
      <c r="F725" s="365" t="s">
        <v>531</v>
      </c>
      <c r="G725" s="365" t="s">
        <v>1934</v>
      </c>
      <c r="H725" s="365" t="s">
        <v>505</v>
      </c>
      <c r="I725" s="365" t="s">
        <v>234</v>
      </c>
      <c r="J725" s="365" t="s">
        <v>425</v>
      </c>
      <c r="K725" s="366">
        <v>1</v>
      </c>
      <c r="L725" s="365"/>
      <c r="M725" s="360">
        <v>2021</v>
      </c>
      <c r="N725" s="362">
        <f>INDEX('[1]Table 5.1 Fleet population'!$L$4:$L$41,MATCH(G725,'[1]Table 5.1 Fleet population'!$H$4:$H$41,0),1)</f>
        <v>23</v>
      </c>
      <c r="O725" s="364">
        <v>1</v>
      </c>
      <c r="P725" s="363">
        <f t="shared" si="44"/>
        <v>23</v>
      </c>
      <c r="Q725" s="362">
        <v>23</v>
      </c>
      <c r="R725" s="350">
        <f t="shared" si="45"/>
        <v>1</v>
      </c>
      <c r="S725" s="350">
        <f t="shared" si="46"/>
        <v>1</v>
      </c>
      <c r="T725" s="361">
        <f t="shared" si="47"/>
        <v>1</v>
      </c>
      <c r="U725" s="360"/>
    </row>
    <row r="726" spans="1:21" s="359" customFormat="1" ht="15.75" customHeight="1" x14ac:dyDescent="0.25">
      <c r="A726" s="365" t="s">
        <v>144</v>
      </c>
      <c r="B726" s="365" t="s">
        <v>875</v>
      </c>
      <c r="C726" s="365" t="s">
        <v>666</v>
      </c>
      <c r="D726" s="365" t="s">
        <v>338</v>
      </c>
      <c r="E726" s="365" t="s">
        <v>184</v>
      </c>
      <c r="F726" s="365" t="s">
        <v>531</v>
      </c>
      <c r="G726" s="365" t="s">
        <v>1938</v>
      </c>
      <c r="H726" s="365" t="s">
        <v>505</v>
      </c>
      <c r="I726" s="365" t="s">
        <v>234</v>
      </c>
      <c r="J726" s="365" t="s">
        <v>425</v>
      </c>
      <c r="K726" s="366">
        <v>1</v>
      </c>
      <c r="L726" s="365"/>
      <c r="M726" s="360">
        <v>2021</v>
      </c>
      <c r="N726" s="362">
        <f>INDEX('[1]Table 5.1 Fleet population'!$L$4:$L$41,MATCH(G726,'[1]Table 5.1 Fleet population'!$H$4:$H$41,0),1)</f>
        <v>125</v>
      </c>
      <c r="O726" s="364">
        <v>1</v>
      </c>
      <c r="P726" s="363">
        <f t="shared" si="44"/>
        <v>125</v>
      </c>
      <c r="Q726" s="362">
        <v>125</v>
      </c>
      <c r="R726" s="350">
        <f t="shared" si="45"/>
        <v>1</v>
      </c>
      <c r="S726" s="350">
        <f t="shared" si="46"/>
        <v>1</v>
      </c>
      <c r="T726" s="361">
        <f t="shared" si="47"/>
        <v>1</v>
      </c>
      <c r="U726" s="360"/>
    </row>
    <row r="727" spans="1:21" s="359" customFormat="1" ht="15.75" customHeight="1" x14ac:dyDescent="0.25">
      <c r="A727" s="365" t="s">
        <v>144</v>
      </c>
      <c r="B727" s="365" t="s">
        <v>875</v>
      </c>
      <c r="C727" s="365" t="s">
        <v>666</v>
      </c>
      <c r="D727" s="365" t="s">
        <v>338</v>
      </c>
      <c r="E727" s="365" t="s">
        <v>184</v>
      </c>
      <c r="F727" s="365" t="s">
        <v>531</v>
      </c>
      <c r="G727" s="365" t="s">
        <v>1935</v>
      </c>
      <c r="H727" s="365" t="s">
        <v>505</v>
      </c>
      <c r="I727" s="365" t="s">
        <v>234</v>
      </c>
      <c r="J727" s="365" t="s">
        <v>425</v>
      </c>
      <c r="K727" s="366">
        <v>1</v>
      </c>
      <c r="L727" s="365"/>
      <c r="M727" s="360">
        <v>2021</v>
      </c>
      <c r="N727" s="362">
        <f>INDEX('[1]Table 5.1 Fleet population'!$L$4:$L$41,MATCH(G727,'[1]Table 5.1 Fleet population'!$H$4:$H$41,0),1)</f>
        <v>9</v>
      </c>
      <c r="O727" s="364">
        <v>1</v>
      </c>
      <c r="P727" s="363">
        <f t="shared" si="44"/>
        <v>9</v>
      </c>
      <c r="Q727" s="362">
        <v>9</v>
      </c>
      <c r="R727" s="350">
        <f t="shared" si="45"/>
        <v>1</v>
      </c>
      <c r="S727" s="350">
        <f t="shared" si="46"/>
        <v>1</v>
      </c>
      <c r="T727" s="361">
        <f t="shared" si="47"/>
        <v>1</v>
      </c>
      <c r="U727" s="360"/>
    </row>
    <row r="728" spans="1:21" s="359" customFormat="1" ht="15.75" customHeight="1" x14ac:dyDescent="0.25">
      <c r="A728" s="365" t="s">
        <v>144</v>
      </c>
      <c r="B728" s="365" t="s">
        <v>875</v>
      </c>
      <c r="C728" s="365" t="s">
        <v>666</v>
      </c>
      <c r="D728" s="365" t="s">
        <v>338</v>
      </c>
      <c r="E728" s="365" t="s">
        <v>184</v>
      </c>
      <c r="F728" s="365" t="s">
        <v>531</v>
      </c>
      <c r="G728" s="365" t="s">
        <v>1936</v>
      </c>
      <c r="H728" s="365" t="s">
        <v>505</v>
      </c>
      <c r="I728" s="365" t="s">
        <v>234</v>
      </c>
      <c r="J728" s="365" t="s">
        <v>425</v>
      </c>
      <c r="K728" s="366">
        <v>1</v>
      </c>
      <c r="L728" s="365"/>
      <c r="M728" s="360">
        <v>2021</v>
      </c>
      <c r="N728" s="362">
        <f>INDEX('[1]Table 5.1 Fleet population'!$L$4:$L$41,MATCH(G728,'[1]Table 5.1 Fleet population'!$H$4:$H$41,0),1)</f>
        <v>8</v>
      </c>
      <c r="O728" s="364">
        <v>1</v>
      </c>
      <c r="P728" s="363">
        <f t="shared" si="44"/>
        <v>8</v>
      </c>
      <c r="Q728" s="362">
        <v>8</v>
      </c>
      <c r="R728" s="350">
        <f t="shared" si="45"/>
        <v>1</v>
      </c>
      <c r="S728" s="350">
        <f t="shared" si="46"/>
        <v>1</v>
      </c>
      <c r="T728" s="361">
        <f t="shared" si="47"/>
        <v>1</v>
      </c>
      <c r="U728" s="360"/>
    </row>
    <row r="729" spans="1:21" s="359" customFormat="1" ht="15.75" customHeight="1" x14ac:dyDescent="0.25">
      <c r="A729" s="365" t="s">
        <v>144</v>
      </c>
      <c r="B729" s="365" t="s">
        <v>875</v>
      </c>
      <c r="C729" s="365" t="s">
        <v>666</v>
      </c>
      <c r="D729" s="365" t="s">
        <v>338</v>
      </c>
      <c r="E729" s="365" t="s">
        <v>184</v>
      </c>
      <c r="F729" s="365" t="s">
        <v>531</v>
      </c>
      <c r="G729" s="365" t="s">
        <v>1939</v>
      </c>
      <c r="H729" s="365" t="s">
        <v>505</v>
      </c>
      <c r="I729" s="365" t="s">
        <v>234</v>
      </c>
      <c r="J729" s="365" t="s">
        <v>425</v>
      </c>
      <c r="K729" s="366">
        <v>1</v>
      </c>
      <c r="L729" s="365"/>
      <c r="M729" s="360">
        <v>2021</v>
      </c>
      <c r="N729" s="362">
        <f>INDEX('[1]Table 5.1 Fleet population'!$L$4:$L$41,MATCH(G729,'[1]Table 5.1 Fleet population'!$H$4:$H$41,0),1)</f>
        <v>97</v>
      </c>
      <c r="O729" s="364">
        <v>1</v>
      </c>
      <c r="P729" s="363">
        <f t="shared" si="44"/>
        <v>97</v>
      </c>
      <c r="Q729" s="362">
        <v>97</v>
      </c>
      <c r="R729" s="350">
        <f t="shared" si="45"/>
        <v>1</v>
      </c>
      <c r="S729" s="350">
        <f t="shared" si="46"/>
        <v>1</v>
      </c>
      <c r="T729" s="361">
        <f t="shared" si="47"/>
        <v>1</v>
      </c>
      <c r="U729" s="360"/>
    </row>
    <row r="730" spans="1:21" s="359" customFormat="1" ht="15.75" customHeight="1" x14ac:dyDescent="0.25">
      <c r="A730" s="365" t="s">
        <v>144</v>
      </c>
      <c r="B730" s="365" t="s">
        <v>875</v>
      </c>
      <c r="C730" s="365" t="s">
        <v>666</v>
      </c>
      <c r="D730" s="365" t="s">
        <v>338</v>
      </c>
      <c r="E730" s="365" t="s">
        <v>184</v>
      </c>
      <c r="F730" s="365" t="s">
        <v>531</v>
      </c>
      <c r="G730" s="365" t="s">
        <v>1942</v>
      </c>
      <c r="H730" s="365" t="s">
        <v>505</v>
      </c>
      <c r="I730" s="365" t="s">
        <v>234</v>
      </c>
      <c r="J730" s="365" t="s">
        <v>425</v>
      </c>
      <c r="K730" s="366">
        <v>1</v>
      </c>
      <c r="L730" s="365"/>
      <c r="M730" s="360">
        <v>2021</v>
      </c>
      <c r="N730" s="362">
        <f>INDEX('[1]Table 5.1 Fleet population'!$L$4:$L$41,MATCH(G730,'[1]Table 5.1 Fleet population'!$H$4:$H$41,0),1)</f>
        <v>42</v>
      </c>
      <c r="O730" s="364">
        <v>1</v>
      </c>
      <c r="P730" s="363">
        <f t="shared" si="44"/>
        <v>42</v>
      </c>
      <c r="Q730" s="362">
        <v>42</v>
      </c>
      <c r="R730" s="350">
        <f t="shared" si="45"/>
        <v>1</v>
      </c>
      <c r="S730" s="350">
        <f t="shared" si="46"/>
        <v>1</v>
      </c>
      <c r="T730" s="361">
        <f t="shared" si="47"/>
        <v>1</v>
      </c>
      <c r="U730" s="360"/>
    </row>
    <row r="731" spans="1:21" s="359" customFormat="1" ht="15.75" customHeight="1" x14ac:dyDescent="0.25">
      <c r="A731" s="365" t="s">
        <v>144</v>
      </c>
      <c r="B731" s="365" t="s">
        <v>875</v>
      </c>
      <c r="C731" s="365" t="s">
        <v>666</v>
      </c>
      <c r="D731" s="365" t="s">
        <v>338</v>
      </c>
      <c r="E731" s="365" t="s">
        <v>184</v>
      </c>
      <c r="F731" s="365" t="s">
        <v>531</v>
      </c>
      <c r="G731" s="365" t="s">
        <v>1941</v>
      </c>
      <c r="H731" s="365" t="s">
        <v>505</v>
      </c>
      <c r="I731" s="365" t="s">
        <v>234</v>
      </c>
      <c r="J731" s="365" t="s">
        <v>425</v>
      </c>
      <c r="K731" s="366">
        <v>1</v>
      </c>
      <c r="L731" s="365"/>
      <c r="M731" s="360">
        <v>2021</v>
      </c>
      <c r="N731" s="362">
        <f>INDEX('[1]Table 5.1 Fleet population'!$L$4:$L$41,MATCH(G731,'[1]Table 5.1 Fleet population'!$H$4:$H$41,0),1)</f>
        <v>5</v>
      </c>
      <c r="O731" s="364">
        <v>1</v>
      </c>
      <c r="P731" s="363">
        <f t="shared" si="44"/>
        <v>5</v>
      </c>
      <c r="Q731" s="362">
        <v>5</v>
      </c>
      <c r="R731" s="350">
        <f t="shared" si="45"/>
        <v>1</v>
      </c>
      <c r="S731" s="350">
        <f t="shared" si="46"/>
        <v>1</v>
      </c>
      <c r="T731" s="361">
        <f t="shared" si="47"/>
        <v>1</v>
      </c>
      <c r="U731" s="360"/>
    </row>
    <row r="732" spans="1:21" s="359" customFormat="1" ht="15.75" customHeight="1" x14ac:dyDescent="0.25">
      <c r="A732" s="365" t="s">
        <v>144</v>
      </c>
      <c r="B732" s="365" t="s">
        <v>875</v>
      </c>
      <c r="C732" s="365" t="s">
        <v>666</v>
      </c>
      <c r="D732" s="365" t="s">
        <v>338</v>
      </c>
      <c r="E732" s="365" t="s">
        <v>184</v>
      </c>
      <c r="F732" s="365" t="s">
        <v>531</v>
      </c>
      <c r="G732" s="365" t="s">
        <v>1944</v>
      </c>
      <c r="H732" s="365" t="s">
        <v>505</v>
      </c>
      <c r="I732" s="365" t="s">
        <v>234</v>
      </c>
      <c r="J732" s="365" t="s">
        <v>425</v>
      </c>
      <c r="K732" s="366">
        <v>1</v>
      </c>
      <c r="L732" s="365"/>
      <c r="M732" s="360">
        <v>2021</v>
      </c>
      <c r="N732" s="362">
        <f>INDEX('[1]Table 5.1 Fleet population'!$L$4:$L$41,MATCH(G732,'[1]Table 5.1 Fleet population'!$H$4:$H$41,0),1)</f>
        <v>16</v>
      </c>
      <c r="O732" s="364">
        <v>1</v>
      </c>
      <c r="P732" s="363">
        <f t="shared" si="44"/>
        <v>16</v>
      </c>
      <c r="Q732" s="362">
        <v>16</v>
      </c>
      <c r="R732" s="350">
        <f t="shared" si="45"/>
        <v>1</v>
      </c>
      <c r="S732" s="350">
        <f t="shared" si="46"/>
        <v>1</v>
      </c>
      <c r="T732" s="361">
        <f t="shared" si="47"/>
        <v>1</v>
      </c>
      <c r="U732" s="360"/>
    </row>
    <row r="733" spans="1:21" s="359" customFormat="1" ht="15.75" customHeight="1" x14ac:dyDescent="0.25">
      <c r="A733" s="365" t="s">
        <v>144</v>
      </c>
      <c r="B733" s="365" t="s">
        <v>875</v>
      </c>
      <c r="C733" s="365" t="s">
        <v>666</v>
      </c>
      <c r="D733" s="365" t="s">
        <v>338</v>
      </c>
      <c r="E733" s="365" t="s">
        <v>184</v>
      </c>
      <c r="F733" s="365" t="s">
        <v>531</v>
      </c>
      <c r="G733" s="365" t="s">
        <v>1945</v>
      </c>
      <c r="H733" s="365" t="s">
        <v>505</v>
      </c>
      <c r="I733" s="365" t="s">
        <v>234</v>
      </c>
      <c r="J733" s="365" t="s">
        <v>425</v>
      </c>
      <c r="K733" s="366">
        <v>1</v>
      </c>
      <c r="L733" s="365"/>
      <c r="M733" s="360">
        <v>2021</v>
      </c>
      <c r="N733" s="362">
        <f>INDEX('[1]Table 5.1 Fleet population'!$L$4:$L$41,MATCH(G733,'[1]Table 5.1 Fleet population'!$H$4:$H$41,0),1)</f>
        <v>45</v>
      </c>
      <c r="O733" s="364">
        <v>1</v>
      </c>
      <c r="P733" s="363">
        <f t="shared" si="44"/>
        <v>45</v>
      </c>
      <c r="Q733" s="362">
        <v>45</v>
      </c>
      <c r="R733" s="350">
        <f t="shared" si="45"/>
        <v>1</v>
      </c>
      <c r="S733" s="350">
        <f t="shared" si="46"/>
        <v>1</v>
      </c>
      <c r="T733" s="361">
        <f t="shared" si="47"/>
        <v>1</v>
      </c>
      <c r="U733" s="360"/>
    </row>
    <row r="734" spans="1:21" s="359" customFormat="1" ht="15.75" customHeight="1" x14ac:dyDescent="0.25">
      <c r="A734" s="365" t="s">
        <v>144</v>
      </c>
      <c r="B734" s="365" t="s">
        <v>875</v>
      </c>
      <c r="C734" s="365" t="s">
        <v>666</v>
      </c>
      <c r="D734" s="365" t="s">
        <v>338</v>
      </c>
      <c r="E734" s="365" t="s">
        <v>184</v>
      </c>
      <c r="F734" s="365" t="s">
        <v>531</v>
      </c>
      <c r="G734" s="365" t="s">
        <v>1946</v>
      </c>
      <c r="H734" s="365" t="s">
        <v>505</v>
      </c>
      <c r="I734" s="365" t="s">
        <v>234</v>
      </c>
      <c r="J734" s="365" t="s">
        <v>425</v>
      </c>
      <c r="K734" s="366">
        <v>1</v>
      </c>
      <c r="L734" s="365" t="s">
        <v>1999</v>
      </c>
      <c r="M734" s="360">
        <v>2021</v>
      </c>
      <c r="N734" s="362">
        <f>INDEX('[1]Table 5.1 Fleet population'!$L$4:$L$41,MATCH(G734,'[1]Table 5.1 Fleet population'!$H$4:$H$41,0),1)</f>
        <v>5</v>
      </c>
      <c r="O734" s="364">
        <v>1</v>
      </c>
      <c r="P734" s="363">
        <f t="shared" si="44"/>
        <v>5</v>
      </c>
      <c r="Q734" s="362">
        <v>5</v>
      </c>
      <c r="R734" s="350">
        <f t="shared" si="45"/>
        <v>1</v>
      </c>
      <c r="S734" s="350">
        <f t="shared" si="46"/>
        <v>1</v>
      </c>
      <c r="T734" s="361">
        <f t="shared" si="47"/>
        <v>1</v>
      </c>
      <c r="U734" s="360"/>
    </row>
    <row r="735" spans="1:21" s="359" customFormat="1" ht="15.75" customHeight="1" x14ac:dyDescent="0.25">
      <c r="A735" s="365" t="s">
        <v>144</v>
      </c>
      <c r="B735" s="365" t="s">
        <v>875</v>
      </c>
      <c r="C735" s="365" t="s">
        <v>666</v>
      </c>
      <c r="D735" s="365" t="s">
        <v>338</v>
      </c>
      <c r="E735" s="365" t="s">
        <v>184</v>
      </c>
      <c r="F735" s="365" t="s">
        <v>531</v>
      </c>
      <c r="G735" s="365" t="s">
        <v>1947</v>
      </c>
      <c r="H735" s="365" t="s">
        <v>505</v>
      </c>
      <c r="I735" s="365" t="s">
        <v>234</v>
      </c>
      <c r="J735" s="365" t="s">
        <v>425</v>
      </c>
      <c r="K735" s="366">
        <v>1</v>
      </c>
      <c r="L735" s="365" t="s">
        <v>1999</v>
      </c>
      <c r="M735" s="360">
        <v>2021</v>
      </c>
      <c r="N735" s="362">
        <f>INDEX('[1]Table 5.1 Fleet population'!$L$4:$L$41,MATCH(G735,'[1]Table 5.1 Fleet population'!$H$4:$H$41,0),1)</f>
        <v>7</v>
      </c>
      <c r="O735" s="364">
        <v>1</v>
      </c>
      <c r="P735" s="363">
        <f t="shared" si="44"/>
        <v>7</v>
      </c>
      <c r="Q735" s="362">
        <v>7</v>
      </c>
      <c r="R735" s="350">
        <f t="shared" si="45"/>
        <v>1</v>
      </c>
      <c r="S735" s="350">
        <f t="shared" si="46"/>
        <v>1</v>
      </c>
      <c r="T735" s="361">
        <f t="shared" si="47"/>
        <v>1</v>
      </c>
      <c r="U735" s="360"/>
    </row>
    <row r="736" spans="1:21" s="359" customFormat="1" ht="15.75" customHeight="1" x14ac:dyDescent="0.25">
      <c r="A736" s="365" t="s">
        <v>144</v>
      </c>
      <c r="B736" s="365" t="s">
        <v>875</v>
      </c>
      <c r="C736" s="365" t="s">
        <v>666</v>
      </c>
      <c r="D736" s="365" t="s">
        <v>338</v>
      </c>
      <c r="E736" s="365" t="s">
        <v>184</v>
      </c>
      <c r="F736" s="365" t="s">
        <v>531</v>
      </c>
      <c r="G736" s="365" t="s">
        <v>1948</v>
      </c>
      <c r="H736" s="365" t="s">
        <v>505</v>
      </c>
      <c r="I736" s="365" t="s">
        <v>234</v>
      </c>
      <c r="J736" s="365" t="s">
        <v>425</v>
      </c>
      <c r="K736" s="366">
        <v>1</v>
      </c>
      <c r="L736" s="365" t="s">
        <v>1999</v>
      </c>
      <c r="M736" s="360">
        <v>2021</v>
      </c>
      <c r="N736" s="362">
        <f>INDEX('[1]Table 5.1 Fleet population'!$L$4:$L$41,MATCH(G736,'[1]Table 5.1 Fleet population'!$H$4:$H$41,0),1)</f>
        <v>10</v>
      </c>
      <c r="O736" s="364">
        <v>1</v>
      </c>
      <c r="P736" s="363">
        <f t="shared" si="44"/>
        <v>10</v>
      </c>
      <c r="Q736" s="362">
        <v>10</v>
      </c>
      <c r="R736" s="350">
        <f t="shared" si="45"/>
        <v>1</v>
      </c>
      <c r="S736" s="350">
        <f t="shared" si="46"/>
        <v>1</v>
      </c>
      <c r="T736" s="361">
        <f t="shared" si="47"/>
        <v>1</v>
      </c>
      <c r="U736" s="360"/>
    </row>
    <row r="737" spans="1:21" s="359" customFormat="1" ht="15.75" customHeight="1" x14ac:dyDescent="0.25">
      <c r="A737" s="365" t="s">
        <v>144</v>
      </c>
      <c r="B737" s="365" t="s">
        <v>875</v>
      </c>
      <c r="C737" s="365" t="s">
        <v>666</v>
      </c>
      <c r="D737" s="365" t="s">
        <v>338</v>
      </c>
      <c r="E737" s="365" t="s">
        <v>184</v>
      </c>
      <c r="F737" s="365" t="s">
        <v>531</v>
      </c>
      <c r="G737" s="365" t="s">
        <v>1949</v>
      </c>
      <c r="H737" s="365" t="s">
        <v>505</v>
      </c>
      <c r="I737" s="365" t="s">
        <v>234</v>
      </c>
      <c r="J737" s="365" t="s">
        <v>425</v>
      </c>
      <c r="K737" s="366">
        <v>1</v>
      </c>
      <c r="L737" s="365" t="s">
        <v>1999</v>
      </c>
      <c r="M737" s="360">
        <v>2021</v>
      </c>
      <c r="N737" s="362">
        <f>INDEX('[1]Table 5.1 Fleet population'!$L$4:$L$41,MATCH(G737,'[1]Table 5.1 Fleet population'!$H$4:$H$41,0),1)</f>
        <v>7</v>
      </c>
      <c r="O737" s="364">
        <v>1</v>
      </c>
      <c r="P737" s="363">
        <f t="shared" si="44"/>
        <v>7</v>
      </c>
      <c r="Q737" s="362">
        <v>7</v>
      </c>
      <c r="R737" s="350">
        <f t="shared" si="45"/>
        <v>1</v>
      </c>
      <c r="S737" s="350">
        <f t="shared" si="46"/>
        <v>1</v>
      </c>
      <c r="T737" s="361">
        <f t="shared" si="47"/>
        <v>1</v>
      </c>
      <c r="U737" s="360"/>
    </row>
    <row r="738" spans="1:21" s="359" customFormat="1" ht="15.75" customHeight="1" x14ac:dyDescent="0.25">
      <c r="A738" s="365" t="s">
        <v>144</v>
      </c>
      <c r="B738" s="365" t="s">
        <v>875</v>
      </c>
      <c r="C738" s="365" t="s">
        <v>666</v>
      </c>
      <c r="D738" s="365" t="s">
        <v>338</v>
      </c>
      <c r="E738" s="365" t="s">
        <v>184</v>
      </c>
      <c r="F738" s="365" t="s">
        <v>531</v>
      </c>
      <c r="G738" s="365" t="s">
        <v>1951</v>
      </c>
      <c r="H738" s="365" t="s">
        <v>505</v>
      </c>
      <c r="I738" s="365" t="s">
        <v>234</v>
      </c>
      <c r="J738" s="365" t="s">
        <v>425</v>
      </c>
      <c r="K738" s="366">
        <v>1</v>
      </c>
      <c r="L738" s="365" t="s">
        <v>1999</v>
      </c>
      <c r="M738" s="360">
        <v>2021</v>
      </c>
      <c r="N738" s="362">
        <f>INDEX('[1]Table 5.1 Fleet population'!$L$4:$L$41,MATCH(G738,'[1]Table 5.1 Fleet population'!$H$4:$H$41,0),1)</f>
        <v>1</v>
      </c>
      <c r="O738" s="364">
        <v>1</v>
      </c>
      <c r="P738" s="363">
        <f t="shared" si="44"/>
        <v>1</v>
      </c>
      <c r="Q738" s="362">
        <v>1</v>
      </c>
      <c r="R738" s="350">
        <f t="shared" si="45"/>
        <v>1</v>
      </c>
      <c r="S738" s="350">
        <f t="shared" si="46"/>
        <v>1</v>
      </c>
      <c r="T738" s="361">
        <f t="shared" si="47"/>
        <v>1</v>
      </c>
      <c r="U738" s="360"/>
    </row>
    <row r="739" spans="1:21" s="359" customFormat="1" ht="15.75" customHeight="1" x14ac:dyDescent="0.25">
      <c r="A739" s="365" t="s">
        <v>144</v>
      </c>
      <c r="B739" s="365" t="s">
        <v>875</v>
      </c>
      <c r="C739" s="365" t="s">
        <v>666</v>
      </c>
      <c r="D739" s="365" t="s">
        <v>338</v>
      </c>
      <c r="E739" s="365" t="s">
        <v>184</v>
      </c>
      <c r="F739" s="365" t="s">
        <v>531</v>
      </c>
      <c r="G739" s="365" t="s">
        <v>1952</v>
      </c>
      <c r="H739" s="365" t="s">
        <v>505</v>
      </c>
      <c r="I739" s="365" t="s">
        <v>234</v>
      </c>
      <c r="J739" s="365" t="s">
        <v>425</v>
      </c>
      <c r="K739" s="366">
        <v>1</v>
      </c>
      <c r="L739" s="365" t="s">
        <v>1999</v>
      </c>
      <c r="M739" s="360">
        <v>2021</v>
      </c>
      <c r="N739" s="362">
        <f>INDEX('[1]Table 5.1 Fleet population'!$L$4:$L$41,MATCH(G739,'[1]Table 5.1 Fleet population'!$H$4:$H$41,0),1)</f>
        <v>12</v>
      </c>
      <c r="O739" s="364">
        <v>1</v>
      </c>
      <c r="P739" s="363">
        <f t="shared" si="44"/>
        <v>12</v>
      </c>
      <c r="Q739" s="362">
        <v>12</v>
      </c>
      <c r="R739" s="350">
        <f t="shared" si="45"/>
        <v>1</v>
      </c>
      <c r="S739" s="350">
        <f t="shared" si="46"/>
        <v>1</v>
      </c>
      <c r="T739" s="361">
        <f t="shared" si="47"/>
        <v>1</v>
      </c>
      <c r="U739" s="360"/>
    </row>
    <row r="740" spans="1:21" s="359" customFormat="1" ht="15.75" customHeight="1" x14ac:dyDescent="0.25">
      <c r="A740" s="365" t="s">
        <v>144</v>
      </c>
      <c r="B740" s="365" t="s">
        <v>875</v>
      </c>
      <c r="C740" s="365" t="s">
        <v>666</v>
      </c>
      <c r="D740" s="365" t="s">
        <v>338</v>
      </c>
      <c r="E740" s="365" t="s">
        <v>184</v>
      </c>
      <c r="F740" s="365" t="s">
        <v>531</v>
      </c>
      <c r="G740" s="365" t="s">
        <v>1953</v>
      </c>
      <c r="H740" s="365" t="s">
        <v>505</v>
      </c>
      <c r="I740" s="365" t="s">
        <v>234</v>
      </c>
      <c r="J740" s="365" t="s">
        <v>425</v>
      </c>
      <c r="K740" s="366">
        <v>1</v>
      </c>
      <c r="L740" s="365" t="s">
        <v>1999</v>
      </c>
      <c r="M740" s="360">
        <v>2021</v>
      </c>
      <c r="N740" s="362">
        <f>INDEX('[1]Table 5.1 Fleet population'!$L$4:$L$41,MATCH(G740,'[1]Table 5.1 Fleet population'!$H$4:$H$41,0),1)</f>
        <v>2</v>
      </c>
      <c r="O740" s="364">
        <v>1</v>
      </c>
      <c r="P740" s="363">
        <f t="shared" si="44"/>
        <v>2</v>
      </c>
      <c r="Q740" s="362">
        <v>2</v>
      </c>
      <c r="R740" s="350">
        <f t="shared" si="45"/>
        <v>1</v>
      </c>
      <c r="S740" s="350">
        <f t="shared" si="46"/>
        <v>1</v>
      </c>
      <c r="T740" s="361">
        <f t="shared" si="47"/>
        <v>1</v>
      </c>
      <c r="U740" s="360"/>
    </row>
    <row r="741" spans="1:21" s="359" customFormat="1" ht="15.75" customHeight="1" x14ac:dyDescent="0.25">
      <c r="A741" s="365" t="s">
        <v>144</v>
      </c>
      <c r="B741" s="365" t="s">
        <v>875</v>
      </c>
      <c r="C741" s="365" t="s">
        <v>666</v>
      </c>
      <c r="D741" s="365" t="s">
        <v>338</v>
      </c>
      <c r="E741" s="365" t="s">
        <v>184</v>
      </c>
      <c r="F741" s="365" t="s">
        <v>531</v>
      </c>
      <c r="G741" s="365" t="s">
        <v>1956</v>
      </c>
      <c r="H741" s="365" t="s">
        <v>505</v>
      </c>
      <c r="I741" s="365" t="s">
        <v>234</v>
      </c>
      <c r="J741" s="365" t="s">
        <v>425</v>
      </c>
      <c r="K741" s="366">
        <v>1</v>
      </c>
      <c r="L741" s="365" t="s">
        <v>1999</v>
      </c>
      <c r="M741" s="360">
        <v>2021</v>
      </c>
      <c r="N741" s="362">
        <f>INDEX('[1]Table 5.1 Fleet population'!$L$4:$L$41,MATCH(G741,'[1]Table 5.1 Fleet population'!$H$4:$H$41,0),1)</f>
        <v>5</v>
      </c>
      <c r="O741" s="364">
        <v>1</v>
      </c>
      <c r="P741" s="363">
        <f t="shared" si="44"/>
        <v>5</v>
      </c>
      <c r="Q741" s="362">
        <v>5</v>
      </c>
      <c r="R741" s="350">
        <f t="shared" si="45"/>
        <v>1</v>
      </c>
      <c r="S741" s="350">
        <f t="shared" si="46"/>
        <v>1</v>
      </c>
      <c r="T741" s="361">
        <f t="shared" si="47"/>
        <v>1</v>
      </c>
      <c r="U741" s="360"/>
    </row>
    <row r="742" spans="1:21" s="359" customFormat="1" ht="15.75" customHeight="1" x14ac:dyDescent="0.25">
      <c r="A742" s="365" t="s">
        <v>144</v>
      </c>
      <c r="B742" s="365" t="s">
        <v>875</v>
      </c>
      <c r="C742" s="365" t="s">
        <v>666</v>
      </c>
      <c r="D742" s="365" t="s">
        <v>338</v>
      </c>
      <c r="E742" s="365" t="s">
        <v>184</v>
      </c>
      <c r="F742" s="365" t="s">
        <v>531</v>
      </c>
      <c r="G742" s="365" t="s">
        <v>1959</v>
      </c>
      <c r="H742" s="365" t="s">
        <v>505</v>
      </c>
      <c r="I742" s="365" t="s">
        <v>234</v>
      </c>
      <c r="J742" s="365" t="s">
        <v>425</v>
      </c>
      <c r="K742" s="366">
        <v>1</v>
      </c>
      <c r="L742" s="365" t="s">
        <v>1999</v>
      </c>
      <c r="M742" s="360">
        <v>2021</v>
      </c>
      <c r="N742" s="362">
        <f>INDEX('[1]Table 5.1 Fleet population'!$L$4:$L$41,MATCH(G742,'[1]Table 5.1 Fleet population'!$H$4:$H$41,0),1)</f>
        <v>7</v>
      </c>
      <c r="O742" s="364">
        <v>1</v>
      </c>
      <c r="P742" s="363">
        <f t="shared" si="44"/>
        <v>7</v>
      </c>
      <c r="Q742" s="362">
        <v>7</v>
      </c>
      <c r="R742" s="350">
        <f t="shared" si="45"/>
        <v>1</v>
      </c>
      <c r="S742" s="350">
        <f t="shared" si="46"/>
        <v>1</v>
      </c>
      <c r="T742" s="361">
        <f t="shared" si="47"/>
        <v>1</v>
      </c>
      <c r="U742" s="360"/>
    </row>
    <row r="743" spans="1:21" s="359" customFormat="1" ht="15.75" customHeight="1" x14ac:dyDescent="0.25">
      <c r="A743" s="365" t="s">
        <v>144</v>
      </c>
      <c r="B743" s="365" t="s">
        <v>875</v>
      </c>
      <c r="C743" s="365" t="s">
        <v>666</v>
      </c>
      <c r="D743" s="365" t="s">
        <v>338</v>
      </c>
      <c r="E743" s="365" t="s">
        <v>184</v>
      </c>
      <c r="F743" s="365" t="s">
        <v>531</v>
      </c>
      <c r="G743" s="365" t="s">
        <v>1960</v>
      </c>
      <c r="H743" s="365" t="s">
        <v>505</v>
      </c>
      <c r="I743" s="365" t="s">
        <v>234</v>
      </c>
      <c r="J743" s="365" t="s">
        <v>425</v>
      </c>
      <c r="K743" s="366">
        <v>1</v>
      </c>
      <c r="L743" s="365" t="s">
        <v>1999</v>
      </c>
      <c r="M743" s="360">
        <v>2021</v>
      </c>
      <c r="N743" s="362">
        <f>INDEX('[1]Table 5.1 Fleet population'!$L$4:$L$41,MATCH(G743,'[1]Table 5.1 Fleet population'!$H$4:$H$41,0),1)</f>
        <v>6</v>
      </c>
      <c r="O743" s="364">
        <v>1</v>
      </c>
      <c r="P743" s="363">
        <f t="shared" si="44"/>
        <v>6</v>
      </c>
      <c r="Q743" s="362">
        <v>6</v>
      </c>
      <c r="R743" s="350">
        <f t="shared" si="45"/>
        <v>1</v>
      </c>
      <c r="S743" s="350">
        <f t="shared" si="46"/>
        <v>1</v>
      </c>
      <c r="T743" s="361">
        <f t="shared" si="47"/>
        <v>1</v>
      </c>
      <c r="U743" s="360"/>
    </row>
    <row r="744" spans="1:21" s="359" customFormat="1" ht="15.75" customHeight="1" x14ac:dyDescent="0.25">
      <c r="A744" s="365" t="s">
        <v>144</v>
      </c>
      <c r="B744" s="365" t="s">
        <v>875</v>
      </c>
      <c r="C744" s="365" t="s">
        <v>666</v>
      </c>
      <c r="D744" s="365" t="s">
        <v>338</v>
      </c>
      <c r="E744" s="365" t="s">
        <v>184</v>
      </c>
      <c r="F744" s="365" t="s">
        <v>531</v>
      </c>
      <c r="G744" s="365" t="s">
        <v>1958</v>
      </c>
      <c r="H744" s="365" t="s">
        <v>505</v>
      </c>
      <c r="I744" s="365" t="s">
        <v>234</v>
      </c>
      <c r="J744" s="365" t="s">
        <v>425</v>
      </c>
      <c r="K744" s="366">
        <v>1</v>
      </c>
      <c r="L744" s="365" t="s">
        <v>1999</v>
      </c>
      <c r="M744" s="360">
        <v>2021</v>
      </c>
      <c r="N744" s="362">
        <f>INDEX('[1]Table 5.1 Fleet population'!$L$4:$L$41,MATCH(G744,'[1]Table 5.1 Fleet population'!$H$4:$H$41,0),1)</f>
        <v>1</v>
      </c>
      <c r="O744" s="364">
        <v>1</v>
      </c>
      <c r="P744" s="363">
        <f t="shared" si="44"/>
        <v>1</v>
      </c>
      <c r="Q744" s="362">
        <v>1</v>
      </c>
      <c r="R744" s="350">
        <f t="shared" si="45"/>
        <v>1</v>
      </c>
      <c r="S744" s="350">
        <f t="shared" si="46"/>
        <v>1</v>
      </c>
      <c r="T744" s="361">
        <f t="shared" si="47"/>
        <v>1</v>
      </c>
      <c r="U744" s="360"/>
    </row>
    <row r="745" spans="1:21" s="359" customFormat="1" ht="15.75" customHeight="1" x14ac:dyDescent="0.25">
      <c r="A745" s="365" t="s">
        <v>144</v>
      </c>
      <c r="B745" s="365" t="s">
        <v>875</v>
      </c>
      <c r="C745" s="365" t="s">
        <v>666</v>
      </c>
      <c r="D745" s="365" t="s">
        <v>338</v>
      </c>
      <c r="E745" s="365" t="s">
        <v>184</v>
      </c>
      <c r="F745" s="365" t="s">
        <v>531</v>
      </c>
      <c r="G745" s="365" t="s">
        <v>1963</v>
      </c>
      <c r="H745" s="365" t="s">
        <v>505</v>
      </c>
      <c r="I745" s="365" t="s">
        <v>234</v>
      </c>
      <c r="J745" s="365" t="s">
        <v>425</v>
      </c>
      <c r="K745" s="366">
        <v>1</v>
      </c>
      <c r="L745" s="365" t="s">
        <v>1999</v>
      </c>
      <c r="M745" s="360">
        <v>2021</v>
      </c>
      <c r="N745" s="362">
        <f>INDEX('[1]Table 5.1 Fleet population'!$L$4:$L$41,MATCH(G745,'[1]Table 5.1 Fleet population'!$H$4:$H$41,0),1)</f>
        <v>185</v>
      </c>
      <c r="O745" s="364">
        <v>1</v>
      </c>
      <c r="P745" s="363">
        <f t="shared" si="44"/>
        <v>185</v>
      </c>
      <c r="Q745" s="362">
        <v>185</v>
      </c>
      <c r="R745" s="350">
        <f t="shared" si="45"/>
        <v>1</v>
      </c>
      <c r="S745" s="350">
        <f t="shared" si="46"/>
        <v>1</v>
      </c>
      <c r="T745" s="361">
        <f t="shared" si="47"/>
        <v>1</v>
      </c>
      <c r="U745" s="360"/>
    </row>
    <row r="746" spans="1:21" s="359" customFormat="1" ht="15.75" customHeight="1" x14ac:dyDescent="0.25">
      <c r="A746" s="365" t="s">
        <v>144</v>
      </c>
      <c r="B746" s="365" t="s">
        <v>875</v>
      </c>
      <c r="C746" s="365" t="s">
        <v>666</v>
      </c>
      <c r="D746" s="365" t="s">
        <v>338</v>
      </c>
      <c r="E746" s="365" t="s">
        <v>184</v>
      </c>
      <c r="F746" s="365" t="s">
        <v>531</v>
      </c>
      <c r="G746" s="365" t="s">
        <v>1965</v>
      </c>
      <c r="H746" s="365" t="s">
        <v>505</v>
      </c>
      <c r="I746" s="365" t="s">
        <v>234</v>
      </c>
      <c r="J746" s="365" t="s">
        <v>425</v>
      </c>
      <c r="K746" s="366">
        <v>1</v>
      </c>
      <c r="L746" s="365" t="s">
        <v>1999</v>
      </c>
      <c r="M746" s="360">
        <v>2021</v>
      </c>
      <c r="N746" s="362">
        <f>INDEX('[1]Table 5.1 Fleet population'!$L$4:$L$41,MATCH(G746,'[1]Table 5.1 Fleet population'!$H$4:$H$41,0),1)</f>
        <v>138</v>
      </c>
      <c r="O746" s="364">
        <v>1</v>
      </c>
      <c r="P746" s="363">
        <f t="shared" si="44"/>
        <v>138</v>
      </c>
      <c r="Q746" s="362">
        <v>138</v>
      </c>
      <c r="R746" s="350">
        <f t="shared" si="45"/>
        <v>1</v>
      </c>
      <c r="S746" s="350">
        <f t="shared" si="46"/>
        <v>1</v>
      </c>
      <c r="T746" s="361">
        <f t="shared" si="47"/>
        <v>1</v>
      </c>
      <c r="U746" s="360"/>
    </row>
    <row r="747" spans="1:21" s="359" customFormat="1" ht="15.75" customHeight="1" x14ac:dyDescent="0.25">
      <c r="A747" s="365" t="s">
        <v>144</v>
      </c>
      <c r="B747" s="365" t="s">
        <v>875</v>
      </c>
      <c r="C747" s="365" t="s">
        <v>666</v>
      </c>
      <c r="D747" s="365" t="s">
        <v>338</v>
      </c>
      <c r="E747" s="365" t="s">
        <v>184</v>
      </c>
      <c r="F747" s="365" t="s">
        <v>531</v>
      </c>
      <c r="G747" s="365" t="s">
        <v>1964</v>
      </c>
      <c r="H747" s="365" t="s">
        <v>505</v>
      </c>
      <c r="I747" s="365" t="s">
        <v>234</v>
      </c>
      <c r="J747" s="365" t="s">
        <v>425</v>
      </c>
      <c r="K747" s="366">
        <v>1</v>
      </c>
      <c r="L747" s="365" t="s">
        <v>1999</v>
      </c>
      <c r="M747" s="360">
        <v>2021</v>
      </c>
      <c r="N747" s="362">
        <f>INDEX('[1]Table 5.1 Fleet population'!$L$4:$L$41,MATCH(G747,'[1]Table 5.1 Fleet population'!$H$4:$H$41,0),1)</f>
        <v>37</v>
      </c>
      <c r="O747" s="364">
        <v>1</v>
      </c>
      <c r="P747" s="363">
        <f t="shared" si="44"/>
        <v>37</v>
      </c>
      <c r="Q747" s="362">
        <v>37</v>
      </c>
      <c r="R747" s="350">
        <f t="shared" si="45"/>
        <v>1</v>
      </c>
      <c r="S747" s="350">
        <f t="shared" si="46"/>
        <v>1</v>
      </c>
      <c r="T747" s="361">
        <f t="shared" si="47"/>
        <v>1</v>
      </c>
      <c r="U747" s="360"/>
    </row>
    <row r="748" spans="1:21" s="359" customFormat="1" ht="15.75" customHeight="1" x14ac:dyDescent="0.25">
      <c r="A748" s="365" t="s">
        <v>144</v>
      </c>
      <c r="B748" s="365" t="s">
        <v>875</v>
      </c>
      <c r="C748" s="365" t="s">
        <v>666</v>
      </c>
      <c r="D748" s="365" t="s">
        <v>338</v>
      </c>
      <c r="E748" s="365" t="s">
        <v>184</v>
      </c>
      <c r="F748" s="365" t="s">
        <v>531</v>
      </c>
      <c r="G748" s="365" t="s">
        <v>1962</v>
      </c>
      <c r="H748" s="365" t="s">
        <v>505</v>
      </c>
      <c r="I748" s="365" t="s">
        <v>234</v>
      </c>
      <c r="J748" s="365" t="s">
        <v>425</v>
      </c>
      <c r="K748" s="366">
        <v>1</v>
      </c>
      <c r="L748" s="365" t="s">
        <v>1999</v>
      </c>
      <c r="M748" s="360">
        <v>2021</v>
      </c>
      <c r="N748" s="362">
        <f>INDEX('[1]Table 5.1 Fleet population'!$L$4:$L$41,MATCH(G748,'[1]Table 5.1 Fleet population'!$H$4:$H$41,0),1)</f>
        <v>1</v>
      </c>
      <c r="O748" s="364">
        <v>1</v>
      </c>
      <c r="P748" s="363">
        <f t="shared" si="44"/>
        <v>1</v>
      </c>
      <c r="Q748" s="362">
        <v>1</v>
      </c>
      <c r="R748" s="350">
        <f t="shared" si="45"/>
        <v>1</v>
      </c>
      <c r="S748" s="350">
        <f t="shared" si="46"/>
        <v>1</v>
      </c>
      <c r="T748" s="361">
        <f t="shared" si="47"/>
        <v>1</v>
      </c>
      <c r="U748" s="360"/>
    </row>
    <row r="749" spans="1:21" s="359" customFormat="1" ht="15.75" customHeight="1" x14ac:dyDescent="0.25">
      <c r="A749" s="365" t="s">
        <v>144</v>
      </c>
      <c r="B749" s="365" t="s">
        <v>875</v>
      </c>
      <c r="C749" s="365" t="s">
        <v>666</v>
      </c>
      <c r="D749" s="365" t="s">
        <v>338</v>
      </c>
      <c r="E749" s="365" t="s">
        <v>184</v>
      </c>
      <c r="F749" s="365" t="s">
        <v>531</v>
      </c>
      <c r="G749" s="365" t="s">
        <v>1966</v>
      </c>
      <c r="H749" s="365" t="s">
        <v>505</v>
      </c>
      <c r="I749" s="365" t="s">
        <v>234</v>
      </c>
      <c r="J749" s="365" t="s">
        <v>425</v>
      </c>
      <c r="K749" s="366">
        <v>1</v>
      </c>
      <c r="L749" s="365" t="s">
        <v>1999</v>
      </c>
      <c r="M749" s="360">
        <v>2021</v>
      </c>
      <c r="N749" s="362">
        <f>INDEX('[1]Table 5.1 Fleet population'!$L$4:$L$41,MATCH(G749,'[1]Table 5.1 Fleet population'!$H$4:$H$41,0),1)</f>
        <v>12</v>
      </c>
      <c r="O749" s="364">
        <v>1</v>
      </c>
      <c r="P749" s="363">
        <f t="shared" si="44"/>
        <v>12</v>
      </c>
      <c r="Q749" s="362">
        <v>12</v>
      </c>
      <c r="R749" s="350">
        <f t="shared" si="45"/>
        <v>1</v>
      </c>
      <c r="S749" s="350">
        <f t="shared" si="46"/>
        <v>1</v>
      </c>
      <c r="T749" s="361">
        <f t="shared" si="47"/>
        <v>1</v>
      </c>
      <c r="U749" s="360"/>
    </row>
    <row r="750" spans="1:21" s="359" customFormat="1" ht="15.75" customHeight="1" x14ac:dyDescent="0.25">
      <c r="A750" s="365" t="s">
        <v>144</v>
      </c>
      <c r="B750" s="365" t="s">
        <v>875</v>
      </c>
      <c r="C750" s="365" t="s">
        <v>666</v>
      </c>
      <c r="D750" s="365" t="s">
        <v>338</v>
      </c>
      <c r="E750" s="365" t="s">
        <v>184</v>
      </c>
      <c r="F750" s="365" t="s">
        <v>531</v>
      </c>
      <c r="G750" s="365" t="s">
        <v>1947</v>
      </c>
      <c r="H750" s="365" t="s">
        <v>545</v>
      </c>
      <c r="I750" s="365" t="s">
        <v>1979</v>
      </c>
      <c r="J750" s="365" t="s">
        <v>425</v>
      </c>
      <c r="K750" s="366">
        <v>1</v>
      </c>
      <c r="L750" s="365" t="s">
        <v>1980</v>
      </c>
      <c r="M750" s="360">
        <v>2021</v>
      </c>
      <c r="N750" s="362">
        <f>INDEX('[1]Table 5.1 Fleet population'!$L$4:$L$41,MATCH(G750,'[1]Table 5.1 Fleet population'!$H$4:$H$41,0),1)</f>
        <v>7</v>
      </c>
      <c r="O750" s="364">
        <v>1</v>
      </c>
      <c r="P750" s="363">
        <f t="shared" si="44"/>
        <v>7</v>
      </c>
      <c r="Q750" s="362">
        <v>7</v>
      </c>
      <c r="R750" s="350">
        <f t="shared" si="45"/>
        <v>1</v>
      </c>
      <c r="S750" s="350">
        <f t="shared" si="46"/>
        <v>1</v>
      </c>
      <c r="T750" s="361">
        <f t="shared" si="47"/>
        <v>1</v>
      </c>
      <c r="U750" s="360" t="s">
        <v>1995</v>
      </c>
    </row>
    <row r="751" spans="1:21" s="359" customFormat="1" ht="15.75" customHeight="1" x14ac:dyDescent="0.25">
      <c r="A751" s="365" t="s">
        <v>144</v>
      </c>
      <c r="B751" s="365" t="s">
        <v>875</v>
      </c>
      <c r="C751" s="365" t="s">
        <v>666</v>
      </c>
      <c r="D751" s="365" t="s">
        <v>338</v>
      </c>
      <c r="E751" s="365" t="s">
        <v>184</v>
      </c>
      <c r="F751" s="365" t="s">
        <v>531</v>
      </c>
      <c r="G751" s="365" t="s">
        <v>1951</v>
      </c>
      <c r="H751" s="365" t="s">
        <v>545</v>
      </c>
      <c r="I751" s="365" t="s">
        <v>1979</v>
      </c>
      <c r="J751" s="365" t="s">
        <v>425</v>
      </c>
      <c r="K751" s="366">
        <v>1</v>
      </c>
      <c r="L751" s="365" t="s">
        <v>1980</v>
      </c>
      <c r="M751" s="360">
        <v>2021</v>
      </c>
      <c r="N751" s="362">
        <f>INDEX('[1]Table 5.1 Fleet population'!$L$4:$L$41,MATCH(G751,'[1]Table 5.1 Fleet population'!$H$4:$H$41,0),1)</f>
        <v>1</v>
      </c>
      <c r="O751" s="364">
        <v>1</v>
      </c>
      <c r="P751" s="363">
        <f t="shared" si="44"/>
        <v>1</v>
      </c>
      <c r="Q751" s="362">
        <v>1</v>
      </c>
      <c r="R751" s="350">
        <f t="shared" si="45"/>
        <v>1</v>
      </c>
      <c r="S751" s="350">
        <f t="shared" si="46"/>
        <v>1</v>
      </c>
      <c r="T751" s="361">
        <f t="shared" si="47"/>
        <v>1</v>
      </c>
      <c r="U751" s="360" t="s">
        <v>1995</v>
      </c>
    </row>
    <row r="752" spans="1:21" s="359" customFormat="1" ht="15.75" customHeight="1" x14ac:dyDescent="0.25">
      <c r="A752" s="365" t="s">
        <v>144</v>
      </c>
      <c r="B752" s="365" t="s">
        <v>875</v>
      </c>
      <c r="C752" s="365" t="s">
        <v>666</v>
      </c>
      <c r="D752" s="365" t="s">
        <v>338</v>
      </c>
      <c r="E752" s="365" t="s">
        <v>184</v>
      </c>
      <c r="F752" s="365" t="s">
        <v>531</v>
      </c>
      <c r="G752" s="365" t="s">
        <v>1953</v>
      </c>
      <c r="H752" s="365" t="s">
        <v>545</v>
      </c>
      <c r="I752" s="365" t="s">
        <v>1979</v>
      </c>
      <c r="J752" s="365" t="s">
        <v>425</v>
      </c>
      <c r="K752" s="366">
        <v>1</v>
      </c>
      <c r="L752" s="365" t="s">
        <v>1980</v>
      </c>
      <c r="M752" s="360">
        <v>2021</v>
      </c>
      <c r="N752" s="362">
        <f>INDEX('[1]Table 5.1 Fleet population'!$L$4:$L$41,MATCH(G752,'[1]Table 5.1 Fleet population'!$H$4:$H$41,0),1)</f>
        <v>2</v>
      </c>
      <c r="O752" s="364">
        <v>1</v>
      </c>
      <c r="P752" s="363">
        <f t="shared" si="44"/>
        <v>2</v>
      </c>
      <c r="Q752" s="362">
        <v>2</v>
      </c>
      <c r="R752" s="350">
        <f t="shared" si="45"/>
        <v>1</v>
      </c>
      <c r="S752" s="350">
        <f t="shared" si="46"/>
        <v>1</v>
      </c>
      <c r="T752" s="361">
        <f t="shared" si="47"/>
        <v>1</v>
      </c>
      <c r="U752" s="360" t="s">
        <v>1995</v>
      </c>
    </row>
    <row r="753" spans="1:21" s="359" customFormat="1" ht="15.75" customHeight="1" x14ac:dyDescent="0.25">
      <c r="A753" s="365" t="s">
        <v>144</v>
      </c>
      <c r="B753" s="365" t="s">
        <v>875</v>
      </c>
      <c r="C753" s="365" t="s">
        <v>666</v>
      </c>
      <c r="D753" s="365" t="s">
        <v>338</v>
      </c>
      <c r="E753" s="365" t="s">
        <v>184</v>
      </c>
      <c r="F753" s="365" t="s">
        <v>531</v>
      </c>
      <c r="G753" s="365" t="s">
        <v>1947</v>
      </c>
      <c r="H753" s="365" t="s">
        <v>546</v>
      </c>
      <c r="I753" s="365" t="s">
        <v>1979</v>
      </c>
      <c r="J753" s="365" t="s">
        <v>425</v>
      </c>
      <c r="K753" s="366">
        <v>1</v>
      </c>
      <c r="L753" s="365" t="s">
        <v>1980</v>
      </c>
      <c r="M753" s="360">
        <v>2021</v>
      </c>
      <c r="N753" s="362">
        <f>INDEX('[1]Table 5.1 Fleet population'!$L$4:$L$41,MATCH(G753,'[1]Table 5.1 Fleet population'!$H$4:$H$41,0),1)</f>
        <v>7</v>
      </c>
      <c r="O753" s="364">
        <v>1</v>
      </c>
      <c r="P753" s="363">
        <f t="shared" si="44"/>
        <v>7</v>
      </c>
      <c r="Q753" s="362">
        <v>7</v>
      </c>
      <c r="R753" s="350">
        <f t="shared" si="45"/>
        <v>1</v>
      </c>
      <c r="S753" s="350">
        <f t="shared" si="46"/>
        <v>1</v>
      </c>
      <c r="T753" s="361">
        <f t="shared" si="47"/>
        <v>1</v>
      </c>
      <c r="U753" s="360"/>
    </row>
    <row r="754" spans="1:21" s="359" customFormat="1" ht="15.75" customHeight="1" x14ac:dyDescent="0.25">
      <c r="A754" s="365" t="s">
        <v>144</v>
      </c>
      <c r="B754" s="365" t="s">
        <v>875</v>
      </c>
      <c r="C754" s="365" t="s">
        <v>666</v>
      </c>
      <c r="D754" s="365" t="s">
        <v>338</v>
      </c>
      <c r="E754" s="365" t="s">
        <v>184</v>
      </c>
      <c r="F754" s="365" t="s">
        <v>531</v>
      </c>
      <c r="G754" s="365" t="s">
        <v>1951</v>
      </c>
      <c r="H754" s="365" t="s">
        <v>546</v>
      </c>
      <c r="I754" s="365" t="s">
        <v>1979</v>
      </c>
      <c r="J754" s="365" t="s">
        <v>425</v>
      </c>
      <c r="K754" s="366">
        <v>1</v>
      </c>
      <c r="L754" s="365" t="s">
        <v>1980</v>
      </c>
      <c r="M754" s="360">
        <v>2021</v>
      </c>
      <c r="N754" s="362">
        <f>INDEX('[1]Table 5.1 Fleet population'!$L$4:$L$41,MATCH(G754,'[1]Table 5.1 Fleet population'!$H$4:$H$41,0),1)</f>
        <v>1</v>
      </c>
      <c r="O754" s="364">
        <v>1</v>
      </c>
      <c r="P754" s="363">
        <f t="shared" si="44"/>
        <v>1</v>
      </c>
      <c r="Q754" s="362">
        <v>1</v>
      </c>
      <c r="R754" s="350">
        <f t="shared" si="45"/>
        <v>1</v>
      </c>
      <c r="S754" s="350">
        <f t="shared" si="46"/>
        <v>1</v>
      </c>
      <c r="T754" s="361">
        <f t="shared" si="47"/>
        <v>1</v>
      </c>
      <c r="U754" s="360"/>
    </row>
    <row r="755" spans="1:21" s="359" customFormat="1" ht="15.75" customHeight="1" x14ac:dyDescent="0.25">
      <c r="A755" s="365" t="s">
        <v>144</v>
      </c>
      <c r="B755" s="365" t="s">
        <v>875</v>
      </c>
      <c r="C755" s="365" t="s">
        <v>666</v>
      </c>
      <c r="D755" s="365" t="s">
        <v>338</v>
      </c>
      <c r="E755" s="365" t="s">
        <v>184</v>
      </c>
      <c r="F755" s="365" t="s">
        <v>531</v>
      </c>
      <c r="G755" s="365" t="s">
        <v>1953</v>
      </c>
      <c r="H755" s="365" t="s">
        <v>546</v>
      </c>
      <c r="I755" s="365" t="s">
        <v>1979</v>
      </c>
      <c r="J755" s="365" t="s">
        <v>425</v>
      </c>
      <c r="K755" s="366">
        <v>1</v>
      </c>
      <c r="L755" s="365" t="s">
        <v>1980</v>
      </c>
      <c r="M755" s="360">
        <v>2021</v>
      </c>
      <c r="N755" s="362">
        <f>INDEX('[1]Table 5.1 Fleet population'!$L$4:$L$41,MATCH(G755,'[1]Table 5.1 Fleet population'!$H$4:$H$41,0),1)</f>
        <v>2</v>
      </c>
      <c r="O755" s="364">
        <v>1</v>
      </c>
      <c r="P755" s="363">
        <f t="shared" si="44"/>
        <v>2</v>
      </c>
      <c r="Q755" s="362">
        <v>2</v>
      </c>
      <c r="R755" s="350">
        <f t="shared" si="45"/>
        <v>1</v>
      </c>
      <c r="S755" s="350">
        <f t="shared" si="46"/>
        <v>1</v>
      </c>
      <c r="T755" s="361">
        <f t="shared" si="47"/>
        <v>1</v>
      </c>
      <c r="U755" s="360"/>
    </row>
    <row r="756" spans="1:21" s="359" customFormat="1" ht="15.75" customHeight="1" x14ac:dyDescent="0.25">
      <c r="A756" s="365" t="s">
        <v>144</v>
      </c>
      <c r="B756" s="365" t="s">
        <v>875</v>
      </c>
      <c r="C756" s="365" t="s">
        <v>666</v>
      </c>
      <c r="D756" s="365" t="s">
        <v>338</v>
      </c>
      <c r="E756" s="365" t="s">
        <v>184</v>
      </c>
      <c r="F756" s="365" t="s">
        <v>531</v>
      </c>
      <c r="G756" s="365" t="s">
        <v>1951</v>
      </c>
      <c r="H756" s="365" t="s">
        <v>1987</v>
      </c>
      <c r="I756" s="365" t="s">
        <v>1979</v>
      </c>
      <c r="J756" s="365" t="s">
        <v>425</v>
      </c>
      <c r="K756" s="366">
        <v>1</v>
      </c>
      <c r="L756" s="365" t="s">
        <v>1980</v>
      </c>
      <c r="M756" s="360">
        <v>2021</v>
      </c>
      <c r="N756" s="362">
        <f>INDEX('[1]Table 5.1 Fleet population'!$L$4:$L$41,MATCH(G756,'[1]Table 5.1 Fleet population'!$H$4:$H$41,0),1)</f>
        <v>1</v>
      </c>
      <c r="O756" s="364">
        <v>1</v>
      </c>
      <c r="P756" s="363">
        <f t="shared" si="44"/>
        <v>1</v>
      </c>
      <c r="Q756" s="362">
        <v>1</v>
      </c>
      <c r="R756" s="350">
        <f t="shared" si="45"/>
        <v>1</v>
      </c>
      <c r="S756" s="350">
        <f t="shared" si="46"/>
        <v>1</v>
      </c>
      <c r="T756" s="361">
        <f t="shared" si="47"/>
        <v>1</v>
      </c>
      <c r="U756" s="360"/>
    </row>
    <row r="757" spans="1:21" s="359" customFormat="1" ht="15.75" customHeight="1" x14ac:dyDescent="0.25">
      <c r="A757" s="365" t="s">
        <v>144</v>
      </c>
      <c r="B757" s="365" t="s">
        <v>875</v>
      </c>
      <c r="C757" s="365" t="s">
        <v>666</v>
      </c>
      <c r="D757" s="365" t="s">
        <v>338</v>
      </c>
      <c r="E757" s="365" t="s">
        <v>184</v>
      </c>
      <c r="F757" s="365" t="s">
        <v>531</v>
      </c>
      <c r="G757" s="365" t="s">
        <v>1962</v>
      </c>
      <c r="H757" s="365" t="s">
        <v>1987</v>
      </c>
      <c r="I757" s="365" t="s">
        <v>1979</v>
      </c>
      <c r="J757" s="365" t="s">
        <v>425</v>
      </c>
      <c r="K757" s="366">
        <v>1</v>
      </c>
      <c r="L757" s="365" t="s">
        <v>1980</v>
      </c>
      <c r="M757" s="360">
        <v>2021</v>
      </c>
      <c r="N757" s="362">
        <f>INDEX('[1]Table 5.1 Fleet population'!$L$4:$L$41,MATCH(G757,'[1]Table 5.1 Fleet population'!$H$4:$H$41,0),1)</f>
        <v>1</v>
      </c>
      <c r="O757" s="364">
        <v>1</v>
      </c>
      <c r="P757" s="363">
        <f t="shared" si="44"/>
        <v>1</v>
      </c>
      <c r="Q757" s="362">
        <v>1</v>
      </c>
      <c r="R757" s="350">
        <f t="shared" si="45"/>
        <v>1</v>
      </c>
      <c r="S757" s="350">
        <f t="shared" si="46"/>
        <v>1</v>
      </c>
      <c r="T757" s="361">
        <f t="shared" si="47"/>
        <v>1</v>
      </c>
      <c r="U757" s="360"/>
    </row>
    <row r="758" spans="1:21" s="359" customFormat="1" ht="15.75" customHeight="1" x14ac:dyDescent="0.25">
      <c r="A758" s="365" t="s">
        <v>144</v>
      </c>
      <c r="B758" s="365" t="s">
        <v>875</v>
      </c>
      <c r="C758" s="365" t="s">
        <v>666</v>
      </c>
      <c r="D758" s="365" t="s">
        <v>338</v>
      </c>
      <c r="E758" s="365" t="s">
        <v>184</v>
      </c>
      <c r="F758" s="365" t="s">
        <v>531</v>
      </c>
      <c r="G758" s="365" t="s">
        <v>1951</v>
      </c>
      <c r="H758" s="365" t="s">
        <v>1988</v>
      </c>
      <c r="I758" s="365" t="s">
        <v>1979</v>
      </c>
      <c r="J758" s="365" t="s">
        <v>425</v>
      </c>
      <c r="K758" s="366">
        <v>1</v>
      </c>
      <c r="L758" s="365" t="s">
        <v>1980</v>
      </c>
      <c r="M758" s="360">
        <v>2021</v>
      </c>
      <c r="N758" s="362">
        <f>INDEX('[1]Table 5.1 Fleet population'!$L$4:$L$41,MATCH(G758,'[1]Table 5.1 Fleet population'!$H$4:$H$41,0),1)</f>
        <v>1</v>
      </c>
      <c r="O758" s="364">
        <v>1</v>
      </c>
      <c r="P758" s="363">
        <f t="shared" si="44"/>
        <v>1</v>
      </c>
      <c r="Q758" s="362">
        <v>1</v>
      </c>
      <c r="R758" s="350">
        <f t="shared" si="45"/>
        <v>1</v>
      </c>
      <c r="S758" s="350">
        <f t="shared" si="46"/>
        <v>1</v>
      </c>
      <c r="T758" s="361">
        <f t="shared" si="47"/>
        <v>1</v>
      </c>
      <c r="U758" s="360"/>
    </row>
    <row r="759" spans="1:21" s="359" customFormat="1" ht="15.75" customHeight="1" x14ac:dyDescent="0.25">
      <c r="A759" s="365" t="s">
        <v>144</v>
      </c>
      <c r="B759" s="365" t="s">
        <v>875</v>
      </c>
      <c r="C759" s="365" t="s">
        <v>666</v>
      </c>
      <c r="D759" s="365" t="s">
        <v>338</v>
      </c>
      <c r="E759" s="365" t="s">
        <v>184</v>
      </c>
      <c r="F759" s="365" t="s">
        <v>531</v>
      </c>
      <c r="G759" s="365" t="s">
        <v>1962</v>
      </c>
      <c r="H759" s="365" t="s">
        <v>1988</v>
      </c>
      <c r="I759" s="365" t="s">
        <v>1979</v>
      </c>
      <c r="J759" s="365" t="s">
        <v>425</v>
      </c>
      <c r="K759" s="366">
        <v>1</v>
      </c>
      <c r="L759" s="365" t="s">
        <v>1980</v>
      </c>
      <c r="M759" s="360">
        <v>2021</v>
      </c>
      <c r="N759" s="362">
        <f>INDEX('[1]Table 5.1 Fleet population'!$L$4:$L$41,MATCH(G759,'[1]Table 5.1 Fleet population'!$H$4:$H$41,0),1)</f>
        <v>1</v>
      </c>
      <c r="O759" s="364">
        <v>1</v>
      </c>
      <c r="P759" s="363">
        <f t="shared" si="44"/>
        <v>1</v>
      </c>
      <c r="Q759" s="362">
        <v>1</v>
      </c>
      <c r="R759" s="350">
        <f t="shared" si="45"/>
        <v>1</v>
      </c>
      <c r="S759" s="350">
        <f t="shared" si="46"/>
        <v>1</v>
      </c>
      <c r="T759" s="361">
        <f t="shared" si="47"/>
        <v>1</v>
      </c>
      <c r="U759" s="360"/>
    </row>
    <row r="760" spans="1:21" s="359" customFormat="1" ht="15.75" customHeight="1" x14ac:dyDescent="0.25">
      <c r="A760" s="365" t="s">
        <v>144</v>
      </c>
      <c r="B760" s="365" t="s">
        <v>875</v>
      </c>
      <c r="C760" s="365" t="s">
        <v>666</v>
      </c>
      <c r="D760" s="365" t="s">
        <v>338</v>
      </c>
      <c r="E760" s="365" t="s">
        <v>184</v>
      </c>
      <c r="F760" s="365" t="s">
        <v>531</v>
      </c>
      <c r="G760" s="365" t="s">
        <v>1951</v>
      </c>
      <c r="H760" s="365" t="s">
        <v>1989</v>
      </c>
      <c r="I760" s="365" t="s">
        <v>1979</v>
      </c>
      <c r="J760" s="365" t="s">
        <v>425</v>
      </c>
      <c r="K760" s="366">
        <v>1</v>
      </c>
      <c r="L760" s="365" t="s">
        <v>1980</v>
      </c>
      <c r="M760" s="360">
        <v>2021</v>
      </c>
      <c r="N760" s="362">
        <f>INDEX('[1]Table 5.1 Fleet population'!$L$4:$L$41,MATCH(G760,'[1]Table 5.1 Fleet population'!$H$4:$H$41,0),1)</f>
        <v>1</v>
      </c>
      <c r="O760" s="364">
        <v>1</v>
      </c>
      <c r="P760" s="363">
        <f t="shared" si="44"/>
        <v>1</v>
      </c>
      <c r="Q760" s="362">
        <v>1</v>
      </c>
      <c r="R760" s="350">
        <f t="shared" si="45"/>
        <v>1</v>
      </c>
      <c r="S760" s="350">
        <f t="shared" si="46"/>
        <v>1</v>
      </c>
      <c r="T760" s="361">
        <f t="shared" si="47"/>
        <v>1</v>
      </c>
      <c r="U760" s="360"/>
    </row>
    <row r="761" spans="1:21" s="359" customFormat="1" ht="15.75" customHeight="1" x14ac:dyDescent="0.25">
      <c r="A761" s="365" t="s">
        <v>144</v>
      </c>
      <c r="B761" s="365" t="s">
        <v>875</v>
      </c>
      <c r="C761" s="365" t="s">
        <v>666</v>
      </c>
      <c r="D761" s="365" t="s">
        <v>338</v>
      </c>
      <c r="E761" s="365" t="s">
        <v>184</v>
      </c>
      <c r="F761" s="365" t="s">
        <v>531</v>
      </c>
      <c r="G761" s="365" t="s">
        <v>1962</v>
      </c>
      <c r="H761" s="365" t="s">
        <v>1989</v>
      </c>
      <c r="I761" s="365" t="s">
        <v>1979</v>
      </c>
      <c r="J761" s="365" t="s">
        <v>425</v>
      </c>
      <c r="K761" s="366">
        <v>1</v>
      </c>
      <c r="L761" s="365" t="s">
        <v>1980</v>
      </c>
      <c r="M761" s="360">
        <v>2021</v>
      </c>
      <c r="N761" s="362">
        <f>INDEX('[1]Table 5.1 Fleet population'!$L$4:$L$41,MATCH(G761,'[1]Table 5.1 Fleet population'!$H$4:$H$41,0),1)</f>
        <v>1</v>
      </c>
      <c r="O761" s="364">
        <v>1</v>
      </c>
      <c r="P761" s="363">
        <f t="shared" si="44"/>
        <v>1</v>
      </c>
      <c r="Q761" s="362">
        <v>1</v>
      </c>
      <c r="R761" s="350">
        <f t="shared" si="45"/>
        <v>1</v>
      </c>
      <c r="S761" s="350">
        <f t="shared" si="46"/>
        <v>1</v>
      </c>
      <c r="T761" s="361">
        <f t="shared" si="47"/>
        <v>1</v>
      </c>
      <c r="U761" s="360"/>
    </row>
    <row r="762" spans="1:21" s="359" customFormat="1" ht="15.75" customHeight="1" x14ac:dyDescent="0.25">
      <c r="A762" s="365" t="s">
        <v>144</v>
      </c>
      <c r="B762" s="365" t="s">
        <v>875</v>
      </c>
      <c r="C762" s="365" t="s">
        <v>666</v>
      </c>
      <c r="D762" s="365" t="s">
        <v>338</v>
      </c>
      <c r="E762" s="365" t="s">
        <v>184</v>
      </c>
      <c r="F762" s="365" t="s">
        <v>531</v>
      </c>
      <c r="G762" s="365" t="s">
        <v>1947</v>
      </c>
      <c r="H762" s="365" t="s">
        <v>550</v>
      </c>
      <c r="I762" s="365" t="s">
        <v>1979</v>
      </c>
      <c r="J762" s="365" t="s">
        <v>425</v>
      </c>
      <c r="K762" s="366">
        <v>1</v>
      </c>
      <c r="L762" s="365" t="s">
        <v>1980</v>
      </c>
      <c r="M762" s="360">
        <v>2021</v>
      </c>
      <c r="N762" s="362">
        <f>INDEX('[1]Table 5.1 Fleet population'!$L$4:$L$41,MATCH(G762,'[1]Table 5.1 Fleet population'!$H$4:$H$41,0),1)</f>
        <v>7</v>
      </c>
      <c r="O762" s="364">
        <v>1</v>
      </c>
      <c r="P762" s="363">
        <f t="shared" si="44"/>
        <v>7</v>
      </c>
      <c r="Q762" s="362">
        <v>7</v>
      </c>
      <c r="R762" s="350">
        <f t="shared" si="45"/>
        <v>1</v>
      </c>
      <c r="S762" s="350">
        <f t="shared" si="46"/>
        <v>1</v>
      </c>
      <c r="T762" s="361">
        <f t="shared" si="47"/>
        <v>1</v>
      </c>
      <c r="U762" s="360"/>
    </row>
    <row r="763" spans="1:21" s="359" customFormat="1" ht="15.75" customHeight="1" x14ac:dyDescent="0.25">
      <c r="A763" s="365" t="s">
        <v>144</v>
      </c>
      <c r="B763" s="365" t="s">
        <v>875</v>
      </c>
      <c r="C763" s="365" t="s">
        <v>666</v>
      </c>
      <c r="D763" s="365" t="s">
        <v>338</v>
      </c>
      <c r="E763" s="365" t="s">
        <v>184</v>
      </c>
      <c r="F763" s="365" t="s">
        <v>531</v>
      </c>
      <c r="G763" s="365" t="s">
        <v>1951</v>
      </c>
      <c r="H763" s="365" t="s">
        <v>550</v>
      </c>
      <c r="I763" s="365" t="s">
        <v>1979</v>
      </c>
      <c r="J763" s="365" t="s">
        <v>425</v>
      </c>
      <c r="K763" s="366">
        <v>1</v>
      </c>
      <c r="L763" s="365" t="s">
        <v>1980</v>
      </c>
      <c r="M763" s="360">
        <v>2021</v>
      </c>
      <c r="N763" s="362">
        <f>INDEX('[1]Table 5.1 Fleet population'!$L$4:$L$41,MATCH(G763,'[1]Table 5.1 Fleet population'!$H$4:$H$41,0),1)</f>
        <v>1</v>
      </c>
      <c r="O763" s="364">
        <v>1</v>
      </c>
      <c r="P763" s="363">
        <f t="shared" si="44"/>
        <v>1</v>
      </c>
      <c r="Q763" s="362">
        <v>1</v>
      </c>
      <c r="R763" s="350">
        <f t="shared" si="45"/>
        <v>1</v>
      </c>
      <c r="S763" s="350">
        <f t="shared" si="46"/>
        <v>1</v>
      </c>
      <c r="T763" s="361">
        <f t="shared" si="47"/>
        <v>1</v>
      </c>
      <c r="U763" s="360"/>
    </row>
    <row r="764" spans="1:21" s="359" customFormat="1" ht="15.75" customHeight="1" x14ac:dyDescent="0.25">
      <c r="A764" s="365" t="s">
        <v>144</v>
      </c>
      <c r="B764" s="365" t="s">
        <v>875</v>
      </c>
      <c r="C764" s="365" t="s">
        <v>666</v>
      </c>
      <c r="D764" s="365" t="s">
        <v>338</v>
      </c>
      <c r="E764" s="365" t="s">
        <v>184</v>
      </c>
      <c r="F764" s="365" t="s">
        <v>531</v>
      </c>
      <c r="G764" s="365" t="s">
        <v>1953</v>
      </c>
      <c r="H764" s="365" t="s">
        <v>550</v>
      </c>
      <c r="I764" s="365" t="s">
        <v>1979</v>
      </c>
      <c r="J764" s="365" t="s">
        <v>425</v>
      </c>
      <c r="K764" s="366">
        <v>1</v>
      </c>
      <c r="L764" s="365" t="s">
        <v>1980</v>
      </c>
      <c r="M764" s="360">
        <v>2021</v>
      </c>
      <c r="N764" s="362">
        <f>INDEX('[1]Table 5.1 Fleet population'!$L$4:$L$41,MATCH(G764,'[1]Table 5.1 Fleet population'!$H$4:$H$41,0),1)</f>
        <v>2</v>
      </c>
      <c r="O764" s="364">
        <v>1</v>
      </c>
      <c r="P764" s="363">
        <f t="shared" si="44"/>
        <v>2</v>
      </c>
      <c r="Q764" s="362">
        <v>2</v>
      </c>
      <c r="R764" s="350">
        <f t="shared" si="45"/>
        <v>1</v>
      </c>
      <c r="S764" s="350">
        <f t="shared" si="46"/>
        <v>1</v>
      </c>
      <c r="T764" s="361">
        <f t="shared" si="47"/>
        <v>1</v>
      </c>
      <c r="U764" s="360"/>
    </row>
    <row r="765" spans="1:21" s="359" customFormat="1" ht="15.75" customHeight="1" x14ac:dyDescent="0.25">
      <c r="A765" s="365" t="s">
        <v>144</v>
      </c>
      <c r="B765" s="365" t="s">
        <v>875</v>
      </c>
      <c r="C765" s="365" t="s">
        <v>666</v>
      </c>
      <c r="D765" s="365" t="s">
        <v>338</v>
      </c>
      <c r="E765" s="365" t="s">
        <v>184</v>
      </c>
      <c r="F765" s="365" t="s">
        <v>531</v>
      </c>
      <c r="G765" s="365" t="s">
        <v>1951</v>
      </c>
      <c r="H765" s="365" t="s">
        <v>551</v>
      </c>
      <c r="I765" s="365" t="s">
        <v>1979</v>
      </c>
      <c r="J765" s="365" t="s">
        <v>425</v>
      </c>
      <c r="K765" s="366">
        <v>1</v>
      </c>
      <c r="L765" s="365" t="s">
        <v>1980</v>
      </c>
      <c r="M765" s="360">
        <v>2021</v>
      </c>
      <c r="N765" s="362">
        <f>INDEX('[1]Table 5.1 Fleet population'!$L$4:$L$41,MATCH(G765,'[1]Table 5.1 Fleet population'!$H$4:$H$41,0),1)</f>
        <v>1</v>
      </c>
      <c r="O765" s="364">
        <v>1</v>
      </c>
      <c r="P765" s="363">
        <f t="shared" si="44"/>
        <v>1</v>
      </c>
      <c r="Q765" s="362">
        <v>1</v>
      </c>
      <c r="R765" s="350">
        <f t="shared" si="45"/>
        <v>1</v>
      </c>
      <c r="S765" s="350">
        <f t="shared" si="46"/>
        <v>1</v>
      </c>
      <c r="T765" s="361">
        <f t="shared" si="47"/>
        <v>1</v>
      </c>
      <c r="U765" s="360"/>
    </row>
    <row r="766" spans="1:21" s="359" customFormat="1" ht="15.75" customHeight="1" x14ac:dyDescent="0.25">
      <c r="A766" s="365" t="s">
        <v>144</v>
      </c>
      <c r="B766" s="365" t="s">
        <v>875</v>
      </c>
      <c r="C766" s="365" t="s">
        <v>666</v>
      </c>
      <c r="D766" s="365" t="s">
        <v>338</v>
      </c>
      <c r="E766" s="365" t="s">
        <v>184</v>
      </c>
      <c r="F766" s="365" t="s">
        <v>531</v>
      </c>
      <c r="G766" s="365" t="s">
        <v>1962</v>
      </c>
      <c r="H766" s="365" t="s">
        <v>551</v>
      </c>
      <c r="I766" s="365" t="s">
        <v>1979</v>
      </c>
      <c r="J766" s="365" t="s">
        <v>425</v>
      </c>
      <c r="K766" s="366">
        <v>1</v>
      </c>
      <c r="L766" s="365" t="s">
        <v>1980</v>
      </c>
      <c r="M766" s="360">
        <v>2021</v>
      </c>
      <c r="N766" s="362">
        <f>INDEX('[1]Table 5.1 Fleet population'!$L$4:$L$41,MATCH(G766,'[1]Table 5.1 Fleet population'!$H$4:$H$41,0),1)</f>
        <v>1</v>
      </c>
      <c r="O766" s="364">
        <v>1</v>
      </c>
      <c r="P766" s="363">
        <f t="shared" si="44"/>
        <v>1</v>
      </c>
      <c r="Q766" s="362">
        <v>1</v>
      </c>
      <c r="R766" s="350">
        <f t="shared" si="45"/>
        <v>1</v>
      </c>
      <c r="S766" s="350">
        <f t="shared" si="46"/>
        <v>1</v>
      </c>
      <c r="T766" s="361">
        <f t="shared" si="47"/>
        <v>1</v>
      </c>
      <c r="U766" s="360"/>
    </row>
    <row r="767" spans="1:21" s="359" customFormat="1" ht="15.75" customHeight="1" x14ac:dyDescent="0.25">
      <c r="A767" s="365" t="s">
        <v>144</v>
      </c>
      <c r="B767" s="365" t="s">
        <v>875</v>
      </c>
      <c r="C767" s="365" t="s">
        <v>666</v>
      </c>
      <c r="D767" s="365" t="s">
        <v>338</v>
      </c>
      <c r="E767" s="365" t="s">
        <v>184</v>
      </c>
      <c r="F767" s="365" t="s">
        <v>531</v>
      </c>
      <c r="G767" s="365" t="s">
        <v>1947</v>
      </c>
      <c r="H767" s="365" t="s">
        <v>555</v>
      </c>
      <c r="I767" s="365" t="s">
        <v>1979</v>
      </c>
      <c r="J767" s="365" t="s">
        <v>425</v>
      </c>
      <c r="K767" s="366">
        <v>1</v>
      </c>
      <c r="L767" s="365" t="s">
        <v>1980</v>
      </c>
      <c r="M767" s="360">
        <v>2021</v>
      </c>
      <c r="N767" s="362">
        <f>INDEX('[1]Table 5.1 Fleet population'!$L$4:$L$41,MATCH(G767,'[1]Table 5.1 Fleet population'!$H$4:$H$41,0),1)</f>
        <v>7</v>
      </c>
      <c r="O767" s="364">
        <v>1</v>
      </c>
      <c r="P767" s="363">
        <f t="shared" si="44"/>
        <v>7</v>
      </c>
      <c r="Q767" s="362">
        <v>7</v>
      </c>
      <c r="R767" s="350">
        <f t="shared" si="45"/>
        <v>1</v>
      </c>
      <c r="S767" s="350">
        <f t="shared" si="46"/>
        <v>1</v>
      </c>
      <c r="T767" s="361">
        <f t="shared" si="47"/>
        <v>1</v>
      </c>
      <c r="U767" s="360"/>
    </row>
    <row r="768" spans="1:21" s="359" customFormat="1" ht="15.75" customHeight="1" x14ac:dyDescent="0.25">
      <c r="A768" s="365" t="s">
        <v>144</v>
      </c>
      <c r="B768" s="365" t="s">
        <v>875</v>
      </c>
      <c r="C768" s="365" t="s">
        <v>666</v>
      </c>
      <c r="D768" s="365" t="s">
        <v>338</v>
      </c>
      <c r="E768" s="365" t="s">
        <v>184</v>
      </c>
      <c r="F768" s="365" t="s">
        <v>531</v>
      </c>
      <c r="G768" s="365" t="s">
        <v>1951</v>
      </c>
      <c r="H768" s="365" t="s">
        <v>555</v>
      </c>
      <c r="I768" s="365" t="s">
        <v>1979</v>
      </c>
      <c r="J768" s="365" t="s">
        <v>425</v>
      </c>
      <c r="K768" s="366">
        <v>1</v>
      </c>
      <c r="L768" s="365" t="s">
        <v>1980</v>
      </c>
      <c r="M768" s="360">
        <v>2021</v>
      </c>
      <c r="N768" s="362">
        <f>INDEX('[1]Table 5.1 Fleet population'!$L$4:$L$41,MATCH(G768,'[1]Table 5.1 Fleet population'!$H$4:$H$41,0),1)</f>
        <v>1</v>
      </c>
      <c r="O768" s="364">
        <v>1</v>
      </c>
      <c r="P768" s="363">
        <f t="shared" si="44"/>
        <v>1</v>
      </c>
      <c r="Q768" s="362">
        <v>1</v>
      </c>
      <c r="R768" s="350">
        <f t="shared" si="45"/>
        <v>1</v>
      </c>
      <c r="S768" s="350">
        <f t="shared" si="46"/>
        <v>1</v>
      </c>
      <c r="T768" s="361">
        <f t="shared" si="47"/>
        <v>1</v>
      </c>
      <c r="U768" s="360"/>
    </row>
    <row r="769" spans="1:21" s="359" customFormat="1" ht="15.75" customHeight="1" x14ac:dyDescent="0.25">
      <c r="A769" s="365" t="s">
        <v>144</v>
      </c>
      <c r="B769" s="365" t="s">
        <v>875</v>
      </c>
      <c r="C769" s="365" t="s">
        <v>666</v>
      </c>
      <c r="D769" s="365" t="s">
        <v>338</v>
      </c>
      <c r="E769" s="365" t="s">
        <v>184</v>
      </c>
      <c r="F769" s="365" t="s">
        <v>531</v>
      </c>
      <c r="G769" s="365" t="s">
        <v>1953</v>
      </c>
      <c r="H769" s="365" t="s">
        <v>555</v>
      </c>
      <c r="I769" s="365" t="s">
        <v>1979</v>
      </c>
      <c r="J769" s="365" t="s">
        <v>425</v>
      </c>
      <c r="K769" s="366">
        <v>1</v>
      </c>
      <c r="L769" s="365" t="s">
        <v>1980</v>
      </c>
      <c r="M769" s="360">
        <v>2021</v>
      </c>
      <c r="N769" s="362">
        <f>INDEX('[1]Table 5.1 Fleet population'!$L$4:$L$41,MATCH(G769,'[1]Table 5.1 Fleet population'!$H$4:$H$41,0),1)</f>
        <v>2</v>
      </c>
      <c r="O769" s="364">
        <v>1</v>
      </c>
      <c r="P769" s="363">
        <f t="shared" si="44"/>
        <v>2</v>
      </c>
      <c r="Q769" s="362">
        <v>2</v>
      </c>
      <c r="R769" s="350">
        <f t="shared" si="45"/>
        <v>1</v>
      </c>
      <c r="S769" s="350">
        <f t="shared" si="46"/>
        <v>1</v>
      </c>
      <c r="T769" s="361">
        <f t="shared" si="47"/>
        <v>1</v>
      </c>
      <c r="U769" s="360"/>
    </row>
    <row r="770" spans="1:21" s="359" customFormat="1" ht="15.75" customHeight="1" x14ac:dyDescent="0.25">
      <c r="A770" s="365" t="s">
        <v>144</v>
      </c>
      <c r="B770" s="365" t="s">
        <v>875</v>
      </c>
      <c r="C770" s="365" t="s">
        <v>666</v>
      </c>
      <c r="D770" s="365" t="s">
        <v>338</v>
      </c>
      <c r="E770" s="365" t="s">
        <v>184</v>
      </c>
      <c r="F770" s="365" t="s">
        <v>531</v>
      </c>
      <c r="G770" s="365" t="s">
        <v>1946</v>
      </c>
      <c r="H770" s="365" t="s">
        <v>553</v>
      </c>
      <c r="I770" s="365" t="s">
        <v>1979</v>
      </c>
      <c r="J770" s="365" t="s">
        <v>425</v>
      </c>
      <c r="K770" s="366">
        <v>1</v>
      </c>
      <c r="L770" s="365" t="s">
        <v>1980</v>
      </c>
      <c r="M770" s="360">
        <v>2021</v>
      </c>
      <c r="N770" s="362">
        <f>INDEX('[1]Table 5.1 Fleet population'!$L$4:$L$41,MATCH(G770,'[1]Table 5.1 Fleet population'!$H$4:$H$41,0),1)</f>
        <v>5</v>
      </c>
      <c r="O770" s="364">
        <v>1</v>
      </c>
      <c r="P770" s="363">
        <f t="shared" si="44"/>
        <v>5</v>
      </c>
      <c r="Q770" s="362">
        <v>5</v>
      </c>
      <c r="R770" s="350">
        <f t="shared" si="45"/>
        <v>1</v>
      </c>
      <c r="S770" s="350">
        <f t="shared" si="46"/>
        <v>1</v>
      </c>
      <c r="T770" s="361">
        <f t="shared" si="47"/>
        <v>1</v>
      </c>
      <c r="U770" s="360"/>
    </row>
    <row r="771" spans="1:21" s="359" customFormat="1" ht="15.75" customHeight="1" x14ac:dyDescent="0.25">
      <c r="A771" s="365" t="s">
        <v>144</v>
      </c>
      <c r="B771" s="365" t="s">
        <v>875</v>
      </c>
      <c r="C771" s="365" t="s">
        <v>666</v>
      </c>
      <c r="D771" s="365" t="s">
        <v>338</v>
      </c>
      <c r="E771" s="365" t="s">
        <v>184</v>
      </c>
      <c r="F771" s="365" t="s">
        <v>531</v>
      </c>
      <c r="G771" s="365" t="s">
        <v>1962</v>
      </c>
      <c r="H771" s="365" t="s">
        <v>553</v>
      </c>
      <c r="I771" s="365" t="s">
        <v>1979</v>
      </c>
      <c r="J771" s="365" t="s">
        <v>425</v>
      </c>
      <c r="K771" s="366">
        <v>1</v>
      </c>
      <c r="L771" s="365" t="s">
        <v>1980</v>
      </c>
      <c r="M771" s="360">
        <v>2021</v>
      </c>
      <c r="N771" s="362">
        <f>INDEX('[1]Table 5.1 Fleet population'!$L$4:$L$41,MATCH(G771,'[1]Table 5.1 Fleet population'!$H$4:$H$41,0),1)</f>
        <v>1</v>
      </c>
      <c r="O771" s="364">
        <v>1</v>
      </c>
      <c r="P771" s="363">
        <f t="shared" ref="P771:P834" si="48">ROUNDUP(N771*O771,0)</f>
        <v>1</v>
      </c>
      <c r="Q771" s="362">
        <v>1</v>
      </c>
      <c r="R771" s="350">
        <f t="shared" ref="R771:R834" si="49">Q771/P771</f>
        <v>1</v>
      </c>
      <c r="S771" s="350">
        <f t="shared" ref="S771:S834" si="50">Q771/N771</f>
        <v>1</v>
      </c>
      <c r="T771" s="361">
        <f t="shared" ref="T771:T834" si="51">O771/K771</f>
        <v>1</v>
      </c>
      <c r="U771" s="360"/>
    </row>
    <row r="772" spans="1:21" s="359" customFormat="1" ht="15.75" customHeight="1" x14ac:dyDescent="0.25">
      <c r="A772" s="365" t="s">
        <v>144</v>
      </c>
      <c r="B772" s="365" t="s">
        <v>875</v>
      </c>
      <c r="C772" s="365" t="s">
        <v>666</v>
      </c>
      <c r="D772" s="365" t="s">
        <v>338</v>
      </c>
      <c r="E772" s="365" t="s">
        <v>184</v>
      </c>
      <c r="F772" s="365" t="s">
        <v>531</v>
      </c>
      <c r="G772" s="365" t="s">
        <v>1932</v>
      </c>
      <c r="H772" s="365" t="s">
        <v>556</v>
      </c>
      <c r="I772" s="365" t="s">
        <v>234</v>
      </c>
      <c r="J772" s="365" t="s">
        <v>425</v>
      </c>
      <c r="K772" s="366">
        <v>1</v>
      </c>
      <c r="L772" s="365"/>
      <c r="M772" s="360">
        <v>2021</v>
      </c>
      <c r="N772" s="362">
        <f>INDEX('[1]Table 5.1 Fleet population'!$L$4:$L$41,MATCH(G772,'[1]Table 5.1 Fleet population'!$H$4:$H$41,0),1)</f>
        <v>14</v>
      </c>
      <c r="O772" s="364">
        <v>1</v>
      </c>
      <c r="P772" s="363">
        <f t="shared" si="48"/>
        <v>14</v>
      </c>
      <c r="Q772" s="362">
        <v>14</v>
      </c>
      <c r="R772" s="350">
        <f t="shared" si="49"/>
        <v>1</v>
      </c>
      <c r="S772" s="350">
        <f t="shared" si="50"/>
        <v>1</v>
      </c>
      <c r="T772" s="361">
        <f t="shared" si="51"/>
        <v>1</v>
      </c>
      <c r="U772" s="360"/>
    </row>
    <row r="773" spans="1:21" s="359" customFormat="1" ht="15.75" customHeight="1" x14ac:dyDescent="0.25">
      <c r="A773" s="365" t="s">
        <v>144</v>
      </c>
      <c r="B773" s="365" t="s">
        <v>875</v>
      </c>
      <c r="C773" s="365" t="s">
        <v>666</v>
      </c>
      <c r="D773" s="365" t="s">
        <v>338</v>
      </c>
      <c r="E773" s="365" t="s">
        <v>184</v>
      </c>
      <c r="F773" s="365" t="s">
        <v>531</v>
      </c>
      <c r="G773" s="365" t="s">
        <v>1926</v>
      </c>
      <c r="H773" s="365" t="s">
        <v>556</v>
      </c>
      <c r="I773" s="365" t="s">
        <v>234</v>
      </c>
      <c r="J773" s="365" t="s">
        <v>425</v>
      </c>
      <c r="K773" s="366">
        <v>1</v>
      </c>
      <c r="L773" s="365"/>
      <c r="M773" s="360">
        <v>2021</v>
      </c>
      <c r="N773" s="362">
        <f>INDEX('[1]Table 5.1 Fleet population'!$L$4:$L$41,MATCH(G773,'[1]Table 5.1 Fleet population'!$H$4:$H$41,0),1)</f>
        <v>22</v>
      </c>
      <c r="O773" s="364">
        <v>1</v>
      </c>
      <c r="P773" s="363">
        <f t="shared" si="48"/>
        <v>22</v>
      </c>
      <c r="Q773" s="362">
        <v>22</v>
      </c>
      <c r="R773" s="350">
        <f t="shared" si="49"/>
        <v>1</v>
      </c>
      <c r="S773" s="350">
        <f t="shared" si="50"/>
        <v>1</v>
      </c>
      <c r="T773" s="361">
        <f t="shared" si="51"/>
        <v>1</v>
      </c>
      <c r="U773" s="360"/>
    </row>
    <row r="774" spans="1:21" s="359" customFormat="1" ht="15.75" customHeight="1" x14ac:dyDescent="0.25">
      <c r="A774" s="365" t="s">
        <v>144</v>
      </c>
      <c r="B774" s="365" t="s">
        <v>875</v>
      </c>
      <c r="C774" s="365" t="s">
        <v>666</v>
      </c>
      <c r="D774" s="365" t="s">
        <v>338</v>
      </c>
      <c r="E774" s="365" t="s">
        <v>184</v>
      </c>
      <c r="F774" s="365" t="s">
        <v>531</v>
      </c>
      <c r="G774" s="365" t="s">
        <v>1927</v>
      </c>
      <c r="H774" s="365" t="s">
        <v>556</v>
      </c>
      <c r="I774" s="365" t="s">
        <v>234</v>
      </c>
      <c r="J774" s="365" t="s">
        <v>425</v>
      </c>
      <c r="K774" s="366">
        <v>1</v>
      </c>
      <c r="L774" s="365"/>
      <c r="M774" s="360">
        <v>2021</v>
      </c>
      <c r="N774" s="362">
        <f>INDEX('[1]Table 5.1 Fleet population'!$L$4:$L$41,MATCH(G774,'[1]Table 5.1 Fleet population'!$H$4:$H$41,0),1)</f>
        <v>63</v>
      </c>
      <c r="O774" s="364">
        <v>1</v>
      </c>
      <c r="P774" s="363">
        <f t="shared" si="48"/>
        <v>63</v>
      </c>
      <c r="Q774" s="362">
        <v>63</v>
      </c>
      <c r="R774" s="350">
        <f t="shared" si="49"/>
        <v>1</v>
      </c>
      <c r="S774" s="350">
        <f t="shared" si="50"/>
        <v>1</v>
      </c>
      <c r="T774" s="361">
        <f t="shared" si="51"/>
        <v>1</v>
      </c>
      <c r="U774" s="360"/>
    </row>
    <row r="775" spans="1:21" s="359" customFormat="1" ht="15.75" customHeight="1" x14ac:dyDescent="0.25">
      <c r="A775" s="365" t="s">
        <v>144</v>
      </c>
      <c r="B775" s="365" t="s">
        <v>875</v>
      </c>
      <c r="C775" s="365" t="s">
        <v>666</v>
      </c>
      <c r="D775" s="365" t="s">
        <v>338</v>
      </c>
      <c r="E775" s="365" t="s">
        <v>184</v>
      </c>
      <c r="F775" s="365" t="s">
        <v>531</v>
      </c>
      <c r="G775" s="365" t="s">
        <v>1928</v>
      </c>
      <c r="H775" s="365" t="s">
        <v>556</v>
      </c>
      <c r="I775" s="365" t="s">
        <v>234</v>
      </c>
      <c r="J775" s="365" t="s">
        <v>425</v>
      </c>
      <c r="K775" s="366">
        <v>1</v>
      </c>
      <c r="L775" s="365"/>
      <c r="M775" s="360">
        <v>2021</v>
      </c>
      <c r="N775" s="362">
        <f>INDEX('[1]Table 5.1 Fleet population'!$L$4:$L$41,MATCH(G775,'[1]Table 5.1 Fleet population'!$H$4:$H$41,0),1)</f>
        <v>30</v>
      </c>
      <c r="O775" s="364">
        <v>1</v>
      </c>
      <c r="P775" s="363">
        <f t="shared" si="48"/>
        <v>30</v>
      </c>
      <c r="Q775" s="362">
        <v>30</v>
      </c>
      <c r="R775" s="350">
        <f t="shared" si="49"/>
        <v>1</v>
      </c>
      <c r="S775" s="350">
        <f t="shared" si="50"/>
        <v>1</v>
      </c>
      <c r="T775" s="361">
        <f t="shared" si="51"/>
        <v>1</v>
      </c>
      <c r="U775" s="360"/>
    </row>
    <row r="776" spans="1:21" s="359" customFormat="1" ht="15.75" customHeight="1" x14ac:dyDescent="0.25">
      <c r="A776" s="365" t="s">
        <v>144</v>
      </c>
      <c r="B776" s="365" t="s">
        <v>875</v>
      </c>
      <c r="C776" s="365" t="s">
        <v>666</v>
      </c>
      <c r="D776" s="365" t="s">
        <v>338</v>
      </c>
      <c r="E776" s="365" t="s">
        <v>184</v>
      </c>
      <c r="F776" s="365" t="s">
        <v>531</v>
      </c>
      <c r="G776" s="365" t="s">
        <v>1924</v>
      </c>
      <c r="H776" s="365" t="s">
        <v>556</v>
      </c>
      <c r="I776" s="365" t="s">
        <v>234</v>
      </c>
      <c r="J776" s="365" t="s">
        <v>425</v>
      </c>
      <c r="K776" s="366">
        <v>1</v>
      </c>
      <c r="L776" s="365"/>
      <c r="M776" s="360">
        <v>2021</v>
      </c>
      <c r="N776" s="362">
        <f>INDEX('[1]Table 5.1 Fleet population'!$L$4:$L$41,MATCH(G776,'[1]Table 5.1 Fleet population'!$H$4:$H$41,0),1)</f>
        <v>13</v>
      </c>
      <c r="O776" s="364">
        <v>1</v>
      </c>
      <c r="P776" s="363">
        <f t="shared" si="48"/>
        <v>13</v>
      </c>
      <c r="Q776" s="362">
        <v>13</v>
      </c>
      <c r="R776" s="350">
        <f t="shared" si="49"/>
        <v>1</v>
      </c>
      <c r="S776" s="350">
        <f t="shared" si="50"/>
        <v>1</v>
      </c>
      <c r="T776" s="361">
        <f t="shared" si="51"/>
        <v>1</v>
      </c>
      <c r="U776" s="360"/>
    </row>
    <row r="777" spans="1:21" s="359" customFormat="1" ht="15.75" customHeight="1" x14ac:dyDescent="0.25">
      <c r="A777" s="365" t="s">
        <v>144</v>
      </c>
      <c r="B777" s="365" t="s">
        <v>875</v>
      </c>
      <c r="C777" s="365" t="s">
        <v>666</v>
      </c>
      <c r="D777" s="365" t="s">
        <v>338</v>
      </c>
      <c r="E777" s="365" t="s">
        <v>184</v>
      </c>
      <c r="F777" s="365" t="s">
        <v>531</v>
      </c>
      <c r="G777" s="365" t="s">
        <v>1930</v>
      </c>
      <c r="H777" s="365" t="s">
        <v>556</v>
      </c>
      <c r="I777" s="365" t="s">
        <v>234</v>
      </c>
      <c r="J777" s="365" t="s">
        <v>425</v>
      </c>
      <c r="K777" s="366">
        <v>1</v>
      </c>
      <c r="L777" s="365"/>
      <c r="M777" s="360">
        <v>2021</v>
      </c>
      <c r="N777" s="362">
        <f>INDEX('[1]Table 5.1 Fleet population'!$L$4:$L$41,MATCH(G777,'[1]Table 5.1 Fleet population'!$H$4:$H$41,0),1)</f>
        <v>28</v>
      </c>
      <c r="O777" s="364">
        <v>1</v>
      </c>
      <c r="P777" s="363">
        <f t="shared" si="48"/>
        <v>28</v>
      </c>
      <c r="Q777" s="362">
        <v>28</v>
      </c>
      <c r="R777" s="350">
        <f t="shared" si="49"/>
        <v>1</v>
      </c>
      <c r="S777" s="350">
        <f t="shared" si="50"/>
        <v>1</v>
      </c>
      <c r="T777" s="361">
        <f t="shared" si="51"/>
        <v>1</v>
      </c>
      <c r="U777" s="360"/>
    </row>
    <row r="778" spans="1:21" s="359" customFormat="1" ht="15.75" customHeight="1" x14ac:dyDescent="0.25">
      <c r="A778" s="365" t="s">
        <v>144</v>
      </c>
      <c r="B778" s="365" t="s">
        <v>875</v>
      </c>
      <c r="C778" s="365" t="s">
        <v>666</v>
      </c>
      <c r="D778" s="365" t="s">
        <v>338</v>
      </c>
      <c r="E778" s="365" t="s">
        <v>184</v>
      </c>
      <c r="F778" s="365" t="s">
        <v>531</v>
      </c>
      <c r="G778" s="365" t="s">
        <v>1934</v>
      </c>
      <c r="H778" s="365" t="s">
        <v>556</v>
      </c>
      <c r="I778" s="365" t="s">
        <v>234</v>
      </c>
      <c r="J778" s="365" t="s">
        <v>425</v>
      </c>
      <c r="K778" s="366">
        <v>1</v>
      </c>
      <c r="L778" s="365"/>
      <c r="M778" s="360">
        <v>2021</v>
      </c>
      <c r="N778" s="362">
        <f>INDEX('[1]Table 5.1 Fleet population'!$L$4:$L$41,MATCH(G778,'[1]Table 5.1 Fleet population'!$H$4:$H$41,0),1)</f>
        <v>23</v>
      </c>
      <c r="O778" s="364">
        <v>1</v>
      </c>
      <c r="P778" s="363">
        <f t="shared" si="48"/>
        <v>23</v>
      </c>
      <c r="Q778" s="362">
        <v>23</v>
      </c>
      <c r="R778" s="350">
        <f t="shared" si="49"/>
        <v>1</v>
      </c>
      <c r="S778" s="350">
        <f t="shared" si="50"/>
        <v>1</v>
      </c>
      <c r="T778" s="361">
        <f t="shared" si="51"/>
        <v>1</v>
      </c>
      <c r="U778" s="360"/>
    </row>
    <row r="779" spans="1:21" s="359" customFormat="1" ht="15.75" customHeight="1" x14ac:dyDescent="0.25">
      <c r="A779" s="365" t="s">
        <v>144</v>
      </c>
      <c r="B779" s="365" t="s">
        <v>875</v>
      </c>
      <c r="C779" s="365" t="s">
        <v>666</v>
      </c>
      <c r="D779" s="365" t="s">
        <v>338</v>
      </c>
      <c r="E779" s="365" t="s">
        <v>184</v>
      </c>
      <c r="F779" s="365" t="s">
        <v>531</v>
      </c>
      <c r="G779" s="365" t="s">
        <v>1938</v>
      </c>
      <c r="H779" s="365" t="s">
        <v>556</v>
      </c>
      <c r="I779" s="365" t="s">
        <v>234</v>
      </c>
      <c r="J779" s="365" t="s">
        <v>425</v>
      </c>
      <c r="K779" s="366">
        <v>1</v>
      </c>
      <c r="L779" s="365"/>
      <c r="M779" s="360">
        <v>2021</v>
      </c>
      <c r="N779" s="362">
        <f>INDEX('[1]Table 5.1 Fleet population'!$L$4:$L$41,MATCH(G779,'[1]Table 5.1 Fleet population'!$H$4:$H$41,0),1)</f>
        <v>125</v>
      </c>
      <c r="O779" s="364">
        <v>1</v>
      </c>
      <c r="P779" s="363">
        <f t="shared" si="48"/>
        <v>125</v>
      </c>
      <c r="Q779" s="362">
        <v>125</v>
      </c>
      <c r="R779" s="350">
        <f t="shared" si="49"/>
        <v>1</v>
      </c>
      <c r="S779" s="350">
        <f t="shared" si="50"/>
        <v>1</v>
      </c>
      <c r="T779" s="361">
        <f t="shared" si="51"/>
        <v>1</v>
      </c>
      <c r="U779" s="360"/>
    </row>
    <row r="780" spans="1:21" s="359" customFormat="1" ht="15.75" customHeight="1" x14ac:dyDescent="0.25">
      <c r="A780" s="365" t="s">
        <v>144</v>
      </c>
      <c r="B780" s="365" t="s">
        <v>875</v>
      </c>
      <c r="C780" s="365" t="s">
        <v>666</v>
      </c>
      <c r="D780" s="365" t="s">
        <v>338</v>
      </c>
      <c r="E780" s="365" t="s">
        <v>184</v>
      </c>
      <c r="F780" s="365" t="s">
        <v>531</v>
      </c>
      <c r="G780" s="365" t="s">
        <v>1935</v>
      </c>
      <c r="H780" s="365" t="s">
        <v>556</v>
      </c>
      <c r="I780" s="365" t="s">
        <v>234</v>
      </c>
      <c r="J780" s="365" t="s">
        <v>425</v>
      </c>
      <c r="K780" s="366">
        <v>1</v>
      </c>
      <c r="L780" s="365"/>
      <c r="M780" s="360">
        <v>2021</v>
      </c>
      <c r="N780" s="362">
        <f>INDEX('[1]Table 5.1 Fleet population'!$L$4:$L$41,MATCH(G780,'[1]Table 5.1 Fleet population'!$H$4:$H$41,0),1)</f>
        <v>9</v>
      </c>
      <c r="O780" s="364">
        <v>1</v>
      </c>
      <c r="P780" s="363">
        <f t="shared" si="48"/>
        <v>9</v>
      </c>
      <c r="Q780" s="362">
        <v>9</v>
      </c>
      <c r="R780" s="350">
        <f t="shared" si="49"/>
        <v>1</v>
      </c>
      <c r="S780" s="350">
        <f t="shared" si="50"/>
        <v>1</v>
      </c>
      <c r="T780" s="361">
        <f t="shared" si="51"/>
        <v>1</v>
      </c>
      <c r="U780" s="360"/>
    </row>
    <row r="781" spans="1:21" s="359" customFormat="1" ht="15.75" customHeight="1" x14ac:dyDescent="0.25">
      <c r="A781" s="365" t="s">
        <v>144</v>
      </c>
      <c r="B781" s="365" t="s">
        <v>875</v>
      </c>
      <c r="C781" s="365" t="s">
        <v>666</v>
      </c>
      <c r="D781" s="365" t="s">
        <v>338</v>
      </c>
      <c r="E781" s="365" t="s">
        <v>184</v>
      </c>
      <c r="F781" s="365" t="s">
        <v>531</v>
      </c>
      <c r="G781" s="365" t="s">
        <v>1936</v>
      </c>
      <c r="H781" s="365" t="s">
        <v>556</v>
      </c>
      <c r="I781" s="365" t="s">
        <v>234</v>
      </c>
      <c r="J781" s="365" t="s">
        <v>425</v>
      </c>
      <c r="K781" s="366">
        <v>1</v>
      </c>
      <c r="L781" s="365"/>
      <c r="M781" s="360">
        <v>2021</v>
      </c>
      <c r="N781" s="362">
        <f>INDEX('[1]Table 5.1 Fleet population'!$L$4:$L$41,MATCH(G781,'[1]Table 5.1 Fleet population'!$H$4:$H$41,0),1)</f>
        <v>8</v>
      </c>
      <c r="O781" s="364">
        <v>1</v>
      </c>
      <c r="P781" s="363">
        <f t="shared" si="48"/>
        <v>8</v>
      </c>
      <c r="Q781" s="362">
        <v>8</v>
      </c>
      <c r="R781" s="350">
        <f t="shared" si="49"/>
        <v>1</v>
      </c>
      <c r="S781" s="350">
        <f t="shared" si="50"/>
        <v>1</v>
      </c>
      <c r="T781" s="361">
        <f t="shared" si="51"/>
        <v>1</v>
      </c>
      <c r="U781" s="360"/>
    </row>
    <row r="782" spans="1:21" s="359" customFormat="1" ht="15.75" customHeight="1" x14ac:dyDescent="0.25">
      <c r="A782" s="365" t="s">
        <v>144</v>
      </c>
      <c r="B782" s="365" t="s">
        <v>875</v>
      </c>
      <c r="C782" s="365" t="s">
        <v>666</v>
      </c>
      <c r="D782" s="365" t="s">
        <v>338</v>
      </c>
      <c r="E782" s="365" t="s">
        <v>184</v>
      </c>
      <c r="F782" s="365" t="s">
        <v>531</v>
      </c>
      <c r="G782" s="365" t="s">
        <v>1939</v>
      </c>
      <c r="H782" s="365" t="s">
        <v>556</v>
      </c>
      <c r="I782" s="365" t="s">
        <v>234</v>
      </c>
      <c r="J782" s="365" t="s">
        <v>425</v>
      </c>
      <c r="K782" s="366">
        <v>1</v>
      </c>
      <c r="L782" s="365"/>
      <c r="M782" s="360">
        <v>2021</v>
      </c>
      <c r="N782" s="362">
        <f>INDEX('[1]Table 5.1 Fleet population'!$L$4:$L$41,MATCH(G782,'[1]Table 5.1 Fleet population'!$H$4:$H$41,0),1)</f>
        <v>97</v>
      </c>
      <c r="O782" s="364">
        <v>1</v>
      </c>
      <c r="P782" s="363">
        <f t="shared" si="48"/>
        <v>97</v>
      </c>
      <c r="Q782" s="362">
        <v>97</v>
      </c>
      <c r="R782" s="350">
        <f t="shared" si="49"/>
        <v>1</v>
      </c>
      <c r="S782" s="350">
        <f t="shared" si="50"/>
        <v>1</v>
      </c>
      <c r="T782" s="361">
        <f t="shared" si="51"/>
        <v>1</v>
      </c>
      <c r="U782" s="360"/>
    </row>
    <row r="783" spans="1:21" s="359" customFormat="1" ht="15.75" customHeight="1" x14ac:dyDescent="0.25">
      <c r="A783" s="365" t="s">
        <v>144</v>
      </c>
      <c r="B783" s="365" t="s">
        <v>875</v>
      </c>
      <c r="C783" s="365" t="s">
        <v>666</v>
      </c>
      <c r="D783" s="365" t="s">
        <v>338</v>
      </c>
      <c r="E783" s="365" t="s">
        <v>184</v>
      </c>
      <c r="F783" s="365" t="s">
        <v>531</v>
      </c>
      <c r="G783" s="365" t="s">
        <v>1942</v>
      </c>
      <c r="H783" s="365" t="s">
        <v>556</v>
      </c>
      <c r="I783" s="365" t="s">
        <v>234</v>
      </c>
      <c r="J783" s="365" t="s">
        <v>425</v>
      </c>
      <c r="K783" s="366">
        <v>1</v>
      </c>
      <c r="L783" s="365"/>
      <c r="M783" s="360">
        <v>2021</v>
      </c>
      <c r="N783" s="362">
        <f>INDEX('[1]Table 5.1 Fleet population'!$L$4:$L$41,MATCH(G783,'[1]Table 5.1 Fleet population'!$H$4:$H$41,0),1)</f>
        <v>42</v>
      </c>
      <c r="O783" s="364">
        <v>1</v>
      </c>
      <c r="P783" s="363">
        <f t="shared" si="48"/>
        <v>42</v>
      </c>
      <c r="Q783" s="362">
        <v>42</v>
      </c>
      <c r="R783" s="350">
        <f t="shared" si="49"/>
        <v>1</v>
      </c>
      <c r="S783" s="350">
        <f t="shared" si="50"/>
        <v>1</v>
      </c>
      <c r="T783" s="361">
        <f t="shared" si="51"/>
        <v>1</v>
      </c>
      <c r="U783" s="360"/>
    </row>
    <row r="784" spans="1:21" s="359" customFormat="1" ht="15.75" customHeight="1" x14ac:dyDescent="0.25">
      <c r="A784" s="365" t="s">
        <v>144</v>
      </c>
      <c r="B784" s="365" t="s">
        <v>875</v>
      </c>
      <c r="C784" s="365" t="s">
        <v>666</v>
      </c>
      <c r="D784" s="365" t="s">
        <v>338</v>
      </c>
      <c r="E784" s="365" t="s">
        <v>184</v>
      </c>
      <c r="F784" s="365" t="s">
        <v>531</v>
      </c>
      <c r="G784" s="365" t="s">
        <v>1941</v>
      </c>
      <c r="H784" s="365" t="s">
        <v>556</v>
      </c>
      <c r="I784" s="365" t="s">
        <v>234</v>
      </c>
      <c r="J784" s="365" t="s">
        <v>425</v>
      </c>
      <c r="K784" s="366">
        <v>1</v>
      </c>
      <c r="L784" s="365"/>
      <c r="M784" s="360">
        <v>2021</v>
      </c>
      <c r="N784" s="362">
        <f>INDEX('[1]Table 5.1 Fleet population'!$L$4:$L$41,MATCH(G784,'[1]Table 5.1 Fleet population'!$H$4:$H$41,0),1)</f>
        <v>5</v>
      </c>
      <c r="O784" s="364">
        <v>1</v>
      </c>
      <c r="P784" s="363">
        <f t="shared" si="48"/>
        <v>5</v>
      </c>
      <c r="Q784" s="362">
        <v>5</v>
      </c>
      <c r="R784" s="350">
        <f t="shared" si="49"/>
        <v>1</v>
      </c>
      <c r="S784" s="350">
        <f t="shared" si="50"/>
        <v>1</v>
      </c>
      <c r="T784" s="361">
        <f t="shared" si="51"/>
        <v>1</v>
      </c>
      <c r="U784" s="360"/>
    </row>
    <row r="785" spans="1:21" s="359" customFormat="1" ht="15.75" customHeight="1" x14ac:dyDescent="0.25">
      <c r="A785" s="365" t="s">
        <v>144</v>
      </c>
      <c r="B785" s="365" t="s">
        <v>875</v>
      </c>
      <c r="C785" s="365" t="s">
        <v>666</v>
      </c>
      <c r="D785" s="365" t="s">
        <v>338</v>
      </c>
      <c r="E785" s="365" t="s">
        <v>184</v>
      </c>
      <c r="F785" s="365" t="s">
        <v>531</v>
      </c>
      <c r="G785" s="365" t="s">
        <v>1944</v>
      </c>
      <c r="H785" s="365" t="s">
        <v>556</v>
      </c>
      <c r="I785" s="365" t="s">
        <v>234</v>
      </c>
      <c r="J785" s="365" t="s">
        <v>425</v>
      </c>
      <c r="K785" s="366">
        <v>1</v>
      </c>
      <c r="L785" s="365"/>
      <c r="M785" s="360">
        <v>2021</v>
      </c>
      <c r="N785" s="362">
        <f>INDEX('[1]Table 5.1 Fleet population'!$L$4:$L$41,MATCH(G785,'[1]Table 5.1 Fleet population'!$H$4:$H$41,0),1)</f>
        <v>16</v>
      </c>
      <c r="O785" s="364">
        <v>1</v>
      </c>
      <c r="P785" s="363">
        <f t="shared" si="48"/>
        <v>16</v>
      </c>
      <c r="Q785" s="362">
        <v>16</v>
      </c>
      <c r="R785" s="350">
        <f t="shared" si="49"/>
        <v>1</v>
      </c>
      <c r="S785" s="350">
        <f t="shared" si="50"/>
        <v>1</v>
      </c>
      <c r="T785" s="361">
        <f t="shared" si="51"/>
        <v>1</v>
      </c>
      <c r="U785" s="360"/>
    </row>
    <row r="786" spans="1:21" s="359" customFormat="1" ht="15.75" customHeight="1" x14ac:dyDescent="0.25">
      <c r="A786" s="365" t="s">
        <v>144</v>
      </c>
      <c r="B786" s="365" t="s">
        <v>875</v>
      </c>
      <c r="C786" s="365" t="s">
        <v>666</v>
      </c>
      <c r="D786" s="365" t="s">
        <v>338</v>
      </c>
      <c r="E786" s="365" t="s">
        <v>184</v>
      </c>
      <c r="F786" s="365" t="s">
        <v>531</v>
      </c>
      <c r="G786" s="365" t="s">
        <v>1945</v>
      </c>
      <c r="H786" s="365" t="s">
        <v>556</v>
      </c>
      <c r="I786" s="365" t="s">
        <v>234</v>
      </c>
      <c r="J786" s="365" t="s">
        <v>425</v>
      </c>
      <c r="K786" s="366">
        <v>1</v>
      </c>
      <c r="L786" s="365"/>
      <c r="M786" s="360">
        <v>2021</v>
      </c>
      <c r="N786" s="362">
        <f>INDEX('[1]Table 5.1 Fleet population'!$L$4:$L$41,MATCH(G786,'[1]Table 5.1 Fleet population'!$H$4:$H$41,0),1)</f>
        <v>45</v>
      </c>
      <c r="O786" s="364">
        <v>1</v>
      </c>
      <c r="P786" s="363">
        <f t="shared" si="48"/>
        <v>45</v>
      </c>
      <c r="Q786" s="362">
        <v>45</v>
      </c>
      <c r="R786" s="350">
        <f t="shared" si="49"/>
        <v>1</v>
      </c>
      <c r="S786" s="350">
        <f t="shared" si="50"/>
        <v>1</v>
      </c>
      <c r="T786" s="361">
        <f t="shared" si="51"/>
        <v>1</v>
      </c>
      <c r="U786" s="360"/>
    </row>
    <row r="787" spans="1:21" s="359" customFormat="1" ht="15.75" customHeight="1" x14ac:dyDescent="0.25">
      <c r="A787" s="365" t="s">
        <v>144</v>
      </c>
      <c r="B787" s="365" t="s">
        <v>875</v>
      </c>
      <c r="C787" s="365" t="s">
        <v>666</v>
      </c>
      <c r="D787" s="365" t="s">
        <v>338</v>
      </c>
      <c r="E787" s="365" t="s">
        <v>184</v>
      </c>
      <c r="F787" s="365" t="s">
        <v>531</v>
      </c>
      <c r="G787" s="365" t="s">
        <v>1946</v>
      </c>
      <c r="H787" s="365" t="s">
        <v>556</v>
      </c>
      <c r="I787" s="365" t="s">
        <v>234</v>
      </c>
      <c r="J787" s="365" t="s">
        <v>425</v>
      </c>
      <c r="K787" s="366">
        <v>1</v>
      </c>
      <c r="L787" s="365" t="s">
        <v>1999</v>
      </c>
      <c r="M787" s="360">
        <v>2021</v>
      </c>
      <c r="N787" s="362">
        <f>INDEX('[1]Table 5.1 Fleet population'!$L$4:$L$41,MATCH(G787,'[1]Table 5.1 Fleet population'!$H$4:$H$41,0),1)</f>
        <v>5</v>
      </c>
      <c r="O787" s="364">
        <v>1</v>
      </c>
      <c r="P787" s="363">
        <f t="shared" si="48"/>
        <v>5</v>
      </c>
      <c r="Q787" s="362">
        <v>5</v>
      </c>
      <c r="R787" s="350">
        <f t="shared" si="49"/>
        <v>1</v>
      </c>
      <c r="S787" s="350">
        <f t="shared" si="50"/>
        <v>1</v>
      </c>
      <c r="T787" s="361">
        <f t="shared" si="51"/>
        <v>1</v>
      </c>
      <c r="U787" s="360"/>
    </row>
    <row r="788" spans="1:21" s="359" customFormat="1" ht="15.75" customHeight="1" x14ac:dyDescent="0.25">
      <c r="A788" s="365" t="s">
        <v>144</v>
      </c>
      <c r="B788" s="365" t="s">
        <v>875</v>
      </c>
      <c r="C788" s="365" t="s">
        <v>666</v>
      </c>
      <c r="D788" s="365" t="s">
        <v>338</v>
      </c>
      <c r="E788" s="365" t="s">
        <v>184</v>
      </c>
      <c r="F788" s="365" t="s">
        <v>531</v>
      </c>
      <c r="G788" s="365" t="s">
        <v>1947</v>
      </c>
      <c r="H788" s="365" t="s">
        <v>556</v>
      </c>
      <c r="I788" s="365" t="s">
        <v>234</v>
      </c>
      <c r="J788" s="365" t="s">
        <v>425</v>
      </c>
      <c r="K788" s="366">
        <v>1</v>
      </c>
      <c r="L788" s="365" t="s">
        <v>1999</v>
      </c>
      <c r="M788" s="360">
        <v>2021</v>
      </c>
      <c r="N788" s="362">
        <f>INDEX('[1]Table 5.1 Fleet population'!$L$4:$L$41,MATCH(G788,'[1]Table 5.1 Fleet population'!$H$4:$H$41,0),1)</f>
        <v>7</v>
      </c>
      <c r="O788" s="364">
        <v>1</v>
      </c>
      <c r="P788" s="363">
        <f t="shared" si="48"/>
        <v>7</v>
      </c>
      <c r="Q788" s="362">
        <v>7</v>
      </c>
      <c r="R788" s="350">
        <f t="shared" si="49"/>
        <v>1</v>
      </c>
      <c r="S788" s="350">
        <f t="shared" si="50"/>
        <v>1</v>
      </c>
      <c r="T788" s="361">
        <f t="shared" si="51"/>
        <v>1</v>
      </c>
      <c r="U788" s="360"/>
    </row>
    <row r="789" spans="1:21" s="359" customFormat="1" ht="15.75" customHeight="1" x14ac:dyDescent="0.25">
      <c r="A789" s="365" t="s">
        <v>144</v>
      </c>
      <c r="B789" s="365" t="s">
        <v>875</v>
      </c>
      <c r="C789" s="365" t="s">
        <v>666</v>
      </c>
      <c r="D789" s="365" t="s">
        <v>338</v>
      </c>
      <c r="E789" s="365" t="s">
        <v>184</v>
      </c>
      <c r="F789" s="365" t="s">
        <v>531</v>
      </c>
      <c r="G789" s="365" t="s">
        <v>1948</v>
      </c>
      <c r="H789" s="365" t="s">
        <v>556</v>
      </c>
      <c r="I789" s="365" t="s">
        <v>234</v>
      </c>
      <c r="J789" s="365" t="s">
        <v>425</v>
      </c>
      <c r="K789" s="366">
        <v>1</v>
      </c>
      <c r="L789" s="365" t="s">
        <v>1999</v>
      </c>
      <c r="M789" s="360">
        <v>2021</v>
      </c>
      <c r="N789" s="362">
        <f>INDEX('[1]Table 5.1 Fleet population'!$L$4:$L$41,MATCH(G789,'[1]Table 5.1 Fleet population'!$H$4:$H$41,0),1)</f>
        <v>10</v>
      </c>
      <c r="O789" s="364">
        <v>1</v>
      </c>
      <c r="P789" s="363">
        <f t="shared" si="48"/>
        <v>10</v>
      </c>
      <c r="Q789" s="362">
        <v>10</v>
      </c>
      <c r="R789" s="350">
        <f t="shared" si="49"/>
        <v>1</v>
      </c>
      <c r="S789" s="350">
        <f t="shared" si="50"/>
        <v>1</v>
      </c>
      <c r="T789" s="361">
        <f t="shared" si="51"/>
        <v>1</v>
      </c>
      <c r="U789" s="360"/>
    </row>
    <row r="790" spans="1:21" s="359" customFormat="1" ht="15.75" customHeight="1" x14ac:dyDescent="0.25">
      <c r="A790" s="365" t="s">
        <v>144</v>
      </c>
      <c r="B790" s="365" t="s">
        <v>875</v>
      </c>
      <c r="C790" s="365" t="s">
        <v>666</v>
      </c>
      <c r="D790" s="365" t="s">
        <v>338</v>
      </c>
      <c r="E790" s="365" t="s">
        <v>184</v>
      </c>
      <c r="F790" s="365" t="s">
        <v>531</v>
      </c>
      <c r="G790" s="365" t="s">
        <v>1949</v>
      </c>
      <c r="H790" s="365" t="s">
        <v>556</v>
      </c>
      <c r="I790" s="365" t="s">
        <v>234</v>
      </c>
      <c r="J790" s="365" t="s">
        <v>425</v>
      </c>
      <c r="K790" s="366">
        <v>1</v>
      </c>
      <c r="L790" s="365" t="s">
        <v>1999</v>
      </c>
      <c r="M790" s="360">
        <v>2021</v>
      </c>
      <c r="N790" s="362">
        <f>INDEX('[1]Table 5.1 Fleet population'!$L$4:$L$41,MATCH(G790,'[1]Table 5.1 Fleet population'!$H$4:$H$41,0),1)</f>
        <v>7</v>
      </c>
      <c r="O790" s="364">
        <v>1</v>
      </c>
      <c r="P790" s="363">
        <f t="shared" si="48"/>
        <v>7</v>
      </c>
      <c r="Q790" s="362">
        <v>7</v>
      </c>
      <c r="R790" s="350">
        <f t="shared" si="49"/>
        <v>1</v>
      </c>
      <c r="S790" s="350">
        <f t="shared" si="50"/>
        <v>1</v>
      </c>
      <c r="T790" s="361">
        <f t="shared" si="51"/>
        <v>1</v>
      </c>
      <c r="U790" s="360"/>
    </row>
    <row r="791" spans="1:21" s="359" customFormat="1" ht="15.75" customHeight="1" x14ac:dyDescent="0.25">
      <c r="A791" s="365" t="s">
        <v>144</v>
      </c>
      <c r="B791" s="365" t="s">
        <v>875</v>
      </c>
      <c r="C791" s="365" t="s">
        <v>666</v>
      </c>
      <c r="D791" s="365" t="s">
        <v>338</v>
      </c>
      <c r="E791" s="365" t="s">
        <v>184</v>
      </c>
      <c r="F791" s="365" t="s">
        <v>531</v>
      </c>
      <c r="G791" s="365" t="s">
        <v>1951</v>
      </c>
      <c r="H791" s="365" t="s">
        <v>556</v>
      </c>
      <c r="I791" s="365" t="s">
        <v>234</v>
      </c>
      <c r="J791" s="365" t="s">
        <v>425</v>
      </c>
      <c r="K791" s="366">
        <v>1</v>
      </c>
      <c r="L791" s="365" t="s">
        <v>1999</v>
      </c>
      <c r="M791" s="360">
        <v>2021</v>
      </c>
      <c r="N791" s="362">
        <f>INDEX('[1]Table 5.1 Fleet population'!$L$4:$L$41,MATCH(G791,'[1]Table 5.1 Fleet population'!$H$4:$H$41,0),1)</f>
        <v>1</v>
      </c>
      <c r="O791" s="364">
        <v>1</v>
      </c>
      <c r="P791" s="363">
        <f t="shared" si="48"/>
        <v>1</v>
      </c>
      <c r="Q791" s="362">
        <v>1</v>
      </c>
      <c r="R791" s="350">
        <f t="shared" si="49"/>
        <v>1</v>
      </c>
      <c r="S791" s="350">
        <f t="shared" si="50"/>
        <v>1</v>
      </c>
      <c r="T791" s="361">
        <f t="shared" si="51"/>
        <v>1</v>
      </c>
      <c r="U791" s="360"/>
    </row>
    <row r="792" spans="1:21" s="359" customFormat="1" ht="15.75" customHeight="1" x14ac:dyDescent="0.25">
      <c r="A792" s="365" t="s">
        <v>144</v>
      </c>
      <c r="B792" s="365" t="s">
        <v>875</v>
      </c>
      <c r="C792" s="365" t="s">
        <v>666</v>
      </c>
      <c r="D792" s="365" t="s">
        <v>338</v>
      </c>
      <c r="E792" s="365" t="s">
        <v>184</v>
      </c>
      <c r="F792" s="365" t="s">
        <v>531</v>
      </c>
      <c r="G792" s="365" t="s">
        <v>1952</v>
      </c>
      <c r="H792" s="365" t="s">
        <v>556</v>
      </c>
      <c r="I792" s="365" t="s">
        <v>234</v>
      </c>
      <c r="J792" s="365" t="s">
        <v>425</v>
      </c>
      <c r="K792" s="366">
        <v>1</v>
      </c>
      <c r="L792" s="365" t="s">
        <v>1999</v>
      </c>
      <c r="M792" s="360">
        <v>2021</v>
      </c>
      <c r="N792" s="362">
        <f>INDEX('[1]Table 5.1 Fleet population'!$L$4:$L$41,MATCH(G792,'[1]Table 5.1 Fleet population'!$H$4:$H$41,0),1)</f>
        <v>12</v>
      </c>
      <c r="O792" s="364">
        <v>1</v>
      </c>
      <c r="P792" s="363">
        <f t="shared" si="48"/>
        <v>12</v>
      </c>
      <c r="Q792" s="362">
        <v>12</v>
      </c>
      <c r="R792" s="350">
        <f t="shared" si="49"/>
        <v>1</v>
      </c>
      <c r="S792" s="350">
        <f t="shared" si="50"/>
        <v>1</v>
      </c>
      <c r="T792" s="361">
        <f t="shared" si="51"/>
        <v>1</v>
      </c>
      <c r="U792" s="360"/>
    </row>
    <row r="793" spans="1:21" s="359" customFormat="1" ht="15.75" customHeight="1" x14ac:dyDescent="0.25">
      <c r="A793" s="365" t="s">
        <v>144</v>
      </c>
      <c r="B793" s="365" t="s">
        <v>875</v>
      </c>
      <c r="C793" s="365" t="s">
        <v>666</v>
      </c>
      <c r="D793" s="365" t="s">
        <v>338</v>
      </c>
      <c r="E793" s="365" t="s">
        <v>184</v>
      </c>
      <c r="F793" s="365" t="s">
        <v>531</v>
      </c>
      <c r="G793" s="365" t="s">
        <v>1953</v>
      </c>
      <c r="H793" s="365" t="s">
        <v>556</v>
      </c>
      <c r="I793" s="365" t="s">
        <v>234</v>
      </c>
      <c r="J793" s="365" t="s">
        <v>425</v>
      </c>
      <c r="K793" s="366">
        <v>1</v>
      </c>
      <c r="L793" s="365" t="s">
        <v>1999</v>
      </c>
      <c r="M793" s="360">
        <v>2021</v>
      </c>
      <c r="N793" s="362">
        <f>INDEX('[1]Table 5.1 Fleet population'!$L$4:$L$41,MATCH(G793,'[1]Table 5.1 Fleet population'!$H$4:$H$41,0),1)</f>
        <v>2</v>
      </c>
      <c r="O793" s="364">
        <v>1</v>
      </c>
      <c r="P793" s="363">
        <f t="shared" si="48"/>
        <v>2</v>
      </c>
      <c r="Q793" s="362">
        <v>2</v>
      </c>
      <c r="R793" s="350">
        <f t="shared" si="49"/>
        <v>1</v>
      </c>
      <c r="S793" s="350">
        <f t="shared" si="50"/>
        <v>1</v>
      </c>
      <c r="T793" s="361">
        <f t="shared" si="51"/>
        <v>1</v>
      </c>
      <c r="U793" s="360"/>
    </row>
    <row r="794" spans="1:21" s="359" customFormat="1" ht="15.75" customHeight="1" x14ac:dyDescent="0.25">
      <c r="A794" s="365" t="s">
        <v>144</v>
      </c>
      <c r="B794" s="365" t="s">
        <v>875</v>
      </c>
      <c r="C794" s="365" t="s">
        <v>666</v>
      </c>
      <c r="D794" s="365" t="s">
        <v>338</v>
      </c>
      <c r="E794" s="365" t="s">
        <v>184</v>
      </c>
      <c r="F794" s="365" t="s">
        <v>531</v>
      </c>
      <c r="G794" s="365" t="s">
        <v>1956</v>
      </c>
      <c r="H794" s="365" t="s">
        <v>556</v>
      </c>
      <c r="I794" s="365" t="s">
        <v>234</v>
      </c>
      <c r="J794" s="365" t="s">
        <v>425</v>
      </c>
      <c r="K794" s="366">
        <v>1</v>
      </c>
      <c r="L794" s="365" t="s">
        <v>1999</v>
      </c>
      <c r="M794" s="360">
        <v>2021</v>
      </c>
      <c r="N794" s="362">
        <f>INDEX('[1]Table 5.1 Fleet population'!$L$4:$L$41,MATCH(G794,'[1]Table 5.1 Fleet population'!$H$4:$H$41,0),1)</f>
        <v>5</v>
      </c>
      <c r="O794" s="364">
        <v>1</v>
      </c>
      <c r="P794" s="363">
        <f t="shared" si="48"/>
        <v>5</v>
      </c>
      <c r="Q794" s="362">
        <v>5</v>
      </c>
      <c r="R794" s="350">
        <f t="shared" si="49"/>
        <v>1</v>
      </c>
      <c r="S794" s="350">
        <f t="shared" si="50"/>
        <v>1</v>
      </c>
      <c r="T794" s="361">
        <f t="shared" si="51"/>
        <v>1</v>
      </c>
      <c r="U794" s="360"/>
    </row>
    <row r="795" spans="1:21" s="359" customFormat="1" ht="15.75" customHeight="1" x14ac:dyDescent="0.25">
      <c r="A795" s="365" t="s">
        <v>144</v>
      </c>
      <c r="B795" s="365" t="s">
        <v>875</v>
      </c>
      <c r="C795" s="365" t="s">
        <v>666</v>
      </c>
      <c r="D795" s="365" t="s">
        <v>338</v>
      </c>
      <c r="E795" s="365" t="s">
        <v>184</v>
      </c>
      <c r="F795" s="365" t="s">
        <v>531</v>
      </c>
      <c r="G795" s="365" t="s">
        <v>1959</v>
      </c>
      <c r="H795" s="365" t="s">
        <v>556</v>
      </c>
      <c r="I795" s="365" t="s">
        <v>234</v>
      </c>
      <c r="J795" s="365" t="s">
        <v>425</v>
      </c>
      <c r="K795" s="366">
        <v>1</v>
      </c>
      <c r="L795" s="365" t="s">
        <v>1999</v>
      </c>
      <c r="M795" s="360">
        <v>2021</v>
      </c>
      <c r="N795" s="362">
        <f>INDEX('[1]Table 5.1 Fleet population'!$L$4:$L$41,MATCH(G795,'[1]Table 5.1 Fleet population'!$H$4:$H$41,0),1)</f>
        <v>7</v>
      </c>
      <c r="O795" s="364">
        <v>1</v>
      </c>
      <c r="P795" s="363">
        <f t="shared" si="48"/>
        <v>7</v>
      </c>
      <c r="Q795" s="362">
        <v>7</v>
      </c>
      <c r="R795" s="350">
        <f t="shared" si="49"/>
        <v>1</v>
      </c>
      <c r="S795" s="350">
        <f t="shared" si="50"/>
        <v>1</v>
      </c>
      <c r="T795" s="361">
        <f t="shared" si="51"/>
        <v>1</v>
      </c>
      <c r="U795" s="360"/>
    </row>
    <row r="796" spans="1:21" s="359" customFormat="1" ht="15.75" customHeight="1" x14ac:dyDescent="0.25">
      <c r="A796" s="365" t="s">
        <v>144</v>
      </c>
      <c r="B796" s="365" t="s">
        <v>875</v>
      </c>
      <c r="C796" s="365" t="s">
        <v>666</v>
      </c>
      <c r="D796" s="365" t="s">
        <v>338</v>
      </c>
      <c r="E796" s="365" t="s">
        <v>184</v>
      </c>
      <c r="F796" s="365" t="s">
        <v>531</v>
      </c>
      <c r="G796" s="365" t="s">
        <v>1960</v>
      </c>
      <c r="H796" s="365" t="s">
        <v>556</v>
      </c>
      <c r="I796" s="365" t="s">
        <v>234</v>
      </c>
      <c r="J796" s="365" t="s">
        <v>425</v>
      </c>
      <c r="K796" s="366">
        <v>1</v>
      </c>
      <c r="L796" s="365" t="s">
        <v>1999</v>
      </c>
      <c r="M796" s="360">
        <v>2021</v>
      </c>
      <c r="N796" s="362">
        <f>INDEX('[1]Table 5.1 Fleet population'!$L$4:$L$41,MATCH(G796,'[1]Table 5.1 Fleet population'!$H$4:$H$41,0),1)</f>
        <v>6</v>
      </c>
      <c r="O796" s="364">
        <v>1</v>
      </c>
      <c r="P796" s="363">
        <f t="shared" si="48"/>
        <v>6</v>
      </c>
      <c r="Q796" s="362">
        <v>6</v>
      </c>
      <c r="R796" s="350">
        <f t="shared" si="49"/>
        <v>1</v>
      </c>
      <c r="S796" s="350">
        <f t="shared" si="50"/>
        <v>1</v>
      </c>
      <c r="T796" s="361">
        <f t="shared" si="51"/>
        <v>1</v>
      </c>
      <c r="U796" s="360"/>
    </row>
    <row r="797" spans="1:21" s="359" customFormat="1" ht="15.75" customHeight="1" x14ac:dyDescent="0.25">
      <c r="A797" s="365" t="s">
        <v>144</v>
      </c>
      <c r="B797" s="365" t="s">
        <v>875</v>
      </c>
      <c r="C797" s="365" t="s">
        <v>666</v>
      </c>
      <c r="D797" s="365" t="s">
        <v>338</v>
      </c>
      <c r="E797" s="365" t="s">
        <v>184</v>
      </c>
      <c r="F797" s="365" t="s">
        <v>531</v>
      </c>
      <c r="G797" s="365" t="s">
        <v>1958</v>
      </c>
      <c r="H797" s="365" t="s">
        <v>556</v>
      </c>
      <c r="I797" s="365" t="s">
        <v>234</v>
      </c>
      <c r="J797" s="365" t="s">
        <v>425</v>
      </c>
      <c r="K797" s="366">
        <v>1</v>
      </c>
      <c r="L797" s="365" t="s">
        <v>1999</v>
      </c>
      <c r="M797" s="360">
        <v>2021</v>
      </c>
      <c r="N797" s="362">
        <f>INDEX('[1]Table 5.1 Fleet population'!$L$4:$L$41,MATCH(G797,'[1]Table 5.1 Fleet population'!$H$4:$H$41,0),1)</f>
        <v>1</v>
      </c>
      <c r="O797" s="364">
        <v>1</v>
      </c>
      <c r="P797" s="363">
        <f t="shared" si="48"/>
        <v>1</v>
      </c>
      <c r="Q797" s="362">
        <v>1</v>
      </c>
      <c r="R797" s="350">
        <f t="shared" si="49"/>
        <v>1</v>
      </c>
      <c r="S797" s="350">
        <f t="shared" si="50"/>
        <v>1</v>
      </c>
      <c r="T797" s="361">
        <f t="shared" si="51"/>
        <v>1</v>
      </c>
      <c r="U797" s="360"/>
    </row>
    <row r="798" spans="1:21" s="359" customFormat="1" ht="15.75" customHeight="1" x14ac:dyDescent="0.25">
      <c r="A798" s="365" t="s">
        <v>144</v>
      </c>
      <c r="B798" s="365" t="s">
        <v>875</v>
      </c>
      <c r="C798" s="365" t="s">
        <v>666</v>
      </c>
      <c r="D798" s="365" t="s">
        <v>338</v>
      </c>
      <c r="E798" s="365" t="s">
        <v>184</v>
      </c>
      <c r="F798" s="365" t="s">
        <v>531</v>
      </c>
      <c r="G798" s="365" t="s">
        <v>1963</v>
      </c>
      <c r="H798" s="365" t="s">
        <v>556</v>
      </c>
      <c r="I798" s="365" t="s">
        <v>234</v>
      </c>
      <c r="J798" s="365" t="s">
        <v>425</v>
      </c>
      <c r="K798" s="366">
        <v>1</v>
      </c>
      <c r="L798" s="365" t="s">
        <v>1999</v>
      </c>
      <c r="M798" s="360">
        <v>2021</v>
      </c>
      <c r="N798" s="362">
        <f>INDEX('[1]Table 5.1 Fleet population'!$L$4:$L$41,MATCH(G798,'[1]Table 5.1 Fleet population'!$H$4:$H$41,0),1)</f>
        <v>185</v>
      </c>
      <c r="O798" s="364">
        <v>1</v>
      </c>
      <c r="P798" s="363">
        <f t="shared" si="48"/>
        <v>185</v>
      </c>
      <c r="Q798" s="362">
        <v>185</v>
      </c>
      <c r="R798" s="350">
        <f t="shared" si="49"/>
        <v>1</v>
      </c>
      <c r="S798" s="350">
        <f t="shared" si="50"/>
        <v>1</v>
      </c>
      <c r="T798" s="361">
        <f t="shared" si="51"/>
        <v>1</v>
      </c>
      <c r="U798" s="360"/>
    </row>
    <row r="799" spans="1:21" s="359" customFormat="1" ht="15.75" customHeight="1" x14ac:dyDescent="0.25">
      <c r="A799" s="365" t="s">
        <v>144</v>
      </c>
      <c r="B799" s="365" t="s">
        <v>875</v>
      </c>
      <c r="C799" s="365" t="s">
        <v>666</v>
      </c>
      <c r="D799" s="365" t="s">
        <v>338</v>
      </c>
      <c r="E799" s="365" t="s">
        <v>184</v>
      </c>
      <c r="F799" s="365" t="s">
        <v>531</v>
      </c>
      <c r="G799" s="365" t="s">
        <v>1965</v>
      </c>
      <c r="H799" s="365" t="s">
        <v>556</v>
      </c>
      <c r="I799" s="365" t="s">
        <v>234</v>
      </c>
      <c r="J799" s="365" t="s">
        <v>425</v>
      </c>
      <c r="K799" s="366">
        <v>1</v>
      </c>
      <c r="L799" s="365" t="s">
        <v>1999</v>
      </c>
      <c r="M799" s="360">
        <v>2021</v>
      </c>
      <c r="N799" s="362">
        <f>INDEX('[1]Table 5.1 Fleet population'!$L$4:$L$41,MATCH(G799,'[1]Table 5.1 Fleet population'!$H$4:$H$41,0),1)</f>
        <v>138</v>
      </c>
      <c r="O799" s="364">
        <v>1</v>
      </c>
      <c r="P799" s="363">
        <f t="shared" si="48"/>
        <v>138</v>
      </c>
      <c r="Q799" s="362">
        <v>138</v>
      </c>
      <c r="R799" s="350">
        <f t="shared" si="49"/>
        <v>1</v>
      </c>
      <c r="S799" s="350">
        <f t="shared" si="50"/>
        <v>1</v>
      </c>
      <c r="T799" s="361">
        <f t="shared" si="51"/>
        <v>1</v>
      </c>
      <c r="U799" s="360"/>
    </row>
    <row r="800" spans="1:21" s="359" customFormat="1" ht="15.75" customHeight="1" x14ac:dyDescent="0.25">
      <c r="A800" s="365" t="s">
        <v>144</v>
      </c>
      <c r="B800" s="365" t="s">
        <v>875</v>
      </c>
      <c r="C800" s="365" t="s">
        <v>666</v>
      </c>
      <c r="D800" s="365" t="s">
        <v>338</v>
      </c>
      <c r="E800" s="365" t="s">
        <v>184</v>
      </c>
      <c r="F800" s="365" t="s">
        <v>531</v>
      </c>
      <c r="G800" s="365" t="s">
        <v>1964</v>
      </c>
      <c r="H800" s="365" t="s">
        <v>556</v>
      </c>
      <c r="I800" s="365" t="s">
        <v>234</v>
      </c>
      <c r="J800" s="365" t="s">
        <v>425</v>
      </c>
      <c r="K800" s="366">
        <v>1</v>
      </c>
      <c r="L800" s="365" t="s">
        <v>1999</v>
      </c>
      <c r="M800" s="360">
        <v>2021</v>
      </c>
      <c r="N800" s="362">
        <f>INDEX('[1]Table 5.1 Fleet population'!$L$4:$L$41,MATCH(G800,'[1]Table 5.1 Fleet population'!$H$4:$H$41,0),1)</f>
        <v>37</v>
      </c>
      <c r="O800" s="364">
        <v>1</v>
      </c>
      <c r="P800" s="363">
        <f t="shared" si="48"/>
        <v>37</v>
      </c>
      <c r="Q800" s="362">
        <v>37</v>
      </c>
      <c r="R800" s="350">
        <f t="shared" si="49"/>
        <v>1</v>
      </c>
      <c r="S800" s="350">
        <f t="shared" si="50"/>
        <v>1</v>
      </c>
      <c r="T800" s="361">
        <f t="shared" si="51"/>
        <v>1</v>
      </c>
      <c r="U800" s="360"/>
    </row>
    <row r="801" spans="1:21" s="359" customFormat="1" ht="15.75" customHeight="1" x14ac:dyDescent="0.25">
      <c r="A801" s="365" t="s">
        <v>144</v>
      </c>
      <c r="B801" s="365" t="s">
        <v>875</v>
      </c>
      <c r="C801" s="365" t="s">
        <v>666</v>
      </c>
      <c r="D801" s="365" t="s">
        <v>338</v>
      </c>
      <c r="E801" s="365" t="s">
        <v>184</v>
      </c>
      <c r="F801" s="365" t="s">
        <v>531</v>
      </c>
      <c r="G801" s="365" t="s">
        <v>1962</v>
      </c>
      <c r="H801" s="365" t="s">
        <v>556</v>
      </c>
      <c r="I801" s="365" t="s">
        <v>234</v>
      </c>
      <c r="J801" s="365" t="s">
        <v>425</v>
      </c>
      <c r="K801" s="366">
        <v>1</v>
      </c>
      <c r="L801" s="365" t="s">
        <v>1999</v>
      </c>
      <c r="M801" s="360">
        <v>2021</v>
      </c>
      <c r="N801" s="362">
        <f>INDEX('[1]Table 5.1 Fleet population'!$L$4:$L$41,MATCH(G801,'[1]Table 5.1 Fleet population'!$H$4:$H$41,0),1)</f>
        <v>1</v>
      </c>
      <c r="O801" s="364">
        <v>1</v>
      </c>
      <c r="P801" s="363">
        <f t="shared" si="48"/>
        <v>1</v>
      </c>
      <c r="Q801" s="362">
        <v>1</v>
      </c>
      <c r="R801" s="350">
        <f t="shared" si="49"/>
        <v>1</v>
      </c>
      <c r="S801" s="350">
        <f t="shared" si="50"/>
        <v>1</v>
      </c>
      <c r="T801" s="361">
        <f t="shared" si="51"/>
        <v>1</v>
      </c>
      <c r="U801" s="360"/>
    </row>
    <row r="802" spans="1:21" s="359" customFormat="1" ht="15.75" customHeight="1" x14ac:dyDescent="0.25">
      <c r="A802" s="365" t="s">
        <v>144</v>
      </c>
      <c r="B802" s="365" t="s">
        <v>875</v>
      </c>
      <c r="C802" s="365" t="s">
        <v>666</v>
      </c>
      <c r="D802" s="365" t="s">
        <v>338</v>
      </c>
      <c r="E802" s="365" t="s">
        <v>184</v>
      </c>
      <c r="F802" s="365" t="s">
        <v>531</v>
      </c>
      <c r="G802" s="365" t="s">
        <v>1966</v>
      </c>
      <c r="H802" s="365" t="s">
        <v>556</v>
      </c>
      <c r="I802" s="365" t="s">
        <v>234</v>
      </c>
      <c r="J802" s="365" t="s">
        <v>425</v>
      </c>
      <c r="K802" s="366">
        <v>1</v>
      </c>
      <c r="L802" s="365" t="s">
        <v>1999</v>
      </c>
      <c r="M802" s="360">
        <v>2021</v>
      </c>
      <c r="N802" s="362">
        <f>INDEX('[1]Table 5.1 Fleet population'!$L$4:$L$41,MATCH(G802,'[1]Table 5.1 Fleet population'!$H$4:$H$41,0),1)</f>
        <v>12</v>
      </c>
      <c r="O802" s="364">
        <v>1</v>
      </c>
      <c r="P802" s="363">
        <f t="shared" si="48"/>
        <v>12</v>
      </c>
      <c r="Q802" s="362">
        <v>12</v>
      </c>
      <c r="R802" s="350">
        <f t="shared" si="49"/>
        <v>1</v>
      </c>
      <c r="S802" s="350">
        <f t="shared" si="50"/>
        <v>1</v>
      </c>
      <c r="T802" s="361">
        <f t="shared" si="51"/>
        <v>1</v>
      </c>
      <c r="U802" s="360"/>
    </row>
    <row r="803" spans="1:21" s="359" customFormat="1" ht="15.75" customHeight="1" x14ac:dyDescent="0.25">
      <c r="A803" s="365" t="s">
        <v>144</v>
      </c>
      <c r="B803" s="365" t="s">
        <v>875</v>
      </c>
      <c r="C803" s="365" t="s">
        <v>666</v>
      </c>
      <c r="D803" s="365" t="s">
        <v>338</v>
      </c>
      <c r="E803" s="365" t="s">
        <v>184</v>
      </c>
      <c r="F803" s="365" t="s">
        <v>531</v>
      </c>
      <c r="G803" s="365" t="s">
        <v>1932</v>
      </c>
      <c r="H803" s="365" t="s">
        <v>557</v>
      </c>
      <c r="I803" s="365" t="s">
        <v>234</v>
      </c>
      <c r="J803" s="365" t="s">
        <v>425</v>
      </c>
      <c r="K803" s="366">
        <v>1</v>
      </c>
      <c r="L803" s="365"/>
      <c r="M803" s="360">
        <v>2021</v>
      </c>
      <c r="N803" s="362">
        <f>INDEX('[1]Table 5.1 Fleet population'!$L$4:$L$41,MATCH(G803,'[1]Table 5.1 Fleet population'!$H$4:$H$41,0),1)</f>
        <v>14</v>
      </c>
      <c r="O803" s="364">
        <v>1</v>
      </c>
      <c r="P803" s="363">
        <f t="shared" si="48"/>
        <v>14</v>
      </c>
      <c r="Q803" s="362">
        <v>14</v>
      </c>
      <c r="R803" s="350">
        <f t="shared" si="49"/>
        <v>1</v>
      </c>
      <c r="S803" s="350">
        <f t="shared" si="50"/>
        <v>1</v>
      </c>
      <c r="T803" s="361">
        <f t="shared" si="51"/>
        <v>1</v>
      </c>
      <c r="U803" s="360"/>
    </row>
    <row r="804" spans="1:21" s="359" customFormat="1" ht="15.75" customHeight="1" x14ac:dyDescent="0.25">
      <c r="A804" s="365" t="s">
        <v>144</v>
      </c>
      <c r="B804" s="365" t="s">
        <v>875</v>
      </c>
      <c r="C804" s="365" t="s">
        <v>666</v>
      </c>
      <c r="D804" s="365" t="s">
        <v>338</v>
      </c>
      <c r="E804" s="365" t="s">
        <v>184</v>
      </c>
      <c r="F804" s="365" t="s">
        <v>531</v>
      </c>
      <c r="G804" s="365" t="s">
        <v>1926</v>
      </c>
      <c r="H804" s="365" t="s">
        <v>557</v>
      </c>
      <c r="I804" s="365" t="s">
        <v>234</v>
      </c>
      <c r="J804" s="365" t="s">
        <v>425</v>
      </c>
      <c r="K804" s="366">
        <v>1</v>
      </c>
      <c r="L804" s="365"/>
      <c r="M804" s="360">
        <v>2021</v>
      </c>
      <c r="N804" s="362">
        <f>INDEX('[1]Table 5.1 Fleet population'!$L$4:$L$41,MATCH(G804,'[1]Table 5.1 Fleet population'!$H$4:$H$41,0),1)</f>
        <v>22</v>
      </c>
      <c r="O804" s="364">
        <v>1</v>
      </c>
      <c r="P804" s="363">
        <f t="shared" si="48"/>
        <v>22</v>
      </c>
      <c r="Q804" s="362">
        <v>22</v>
      </c>
      <c r="R804" s="350">
        <f t="shared" si="49"/>
        <v>1</v>
      </c>
      <c r="S804" s="350">
        <f t="shared" si="50"/>
        <v>1</v>
      </c>
      <c r="T804" s="361">
        <f t="shared" si="51"/>
        <v>1</v>
      </c>
      <c r="U804" s="360"/>
    </row>
    <row r="805" spans="1:21" s="359" customFormat="1" ht="15.75" customHeight="1" x14ac:dyDescent="0.25">
      <c r="A805" s="365" t="s">
        <v>144</v>
      </c>
      <c r="B805" s="365" t="s">
        <v>875</v>
      </c>
      <c r="C805" s="365" t="s">
        <v>666</v>
      </c>
      <c r="D805" s="365" t="s">
        <v>338</v>
      </c>
      <c r="E805" s="365" t="s">
        <v>184</v>
      </c>
      <c r="F805" s="365" t="s">
        <v>531</v>
      </c>
      <c r="G805" s="365" t="s">
        <v>1927</v>
      </c>
      <c r="H805" s="365" t="s">
        <v>557</v>
      </c>
      <c r="I805" s="365" t="s">
        <v>234</v>
      </c>
      <c r="J805" s="365" t="s">
        <v>425</v>
      </c>
      <c r="K805" s="366">
        <v>1</v>
      </c>
      <c r="L805" s="365"/>
      <c r="M805" s="360">
        <v>2021</v>
      </c>
      <c r="N805" s="362">
        <f>INDEX('[1]Table 5.1 Fleet population'!$L$4:$L$41,MATCH(G805,'[1]Table 5.1 Fleet population'!$H$4:$H$41,0),1)</f>
        <v>63</v>
      </c>
      <c r="O805" s="364">
        <v>1</v>
      </c>
      <c r="P805" s="363">
        <f t="shared" si="48"/>
        <v>63</v>
      </c>
      <c r="Q805" s="362">
        <v>63</v>
      </c>
      <c r="R805" s="350">
        <f t="shared" si="49"/>
        <v>1</v>
      </c>
      <c r="S805" s="350">
        <f t="shared" si="50"/>
        <v>1</v>
      </c>
      <c r="T805" s="361">
        <f t="shared" si="51"/>
        <v>1</v>
      </c>
      <c r="U805" s="360"/>
    </row>
    <row r="806" spans="1:21" s="359" customFormat="1" ht="15.75" customHeight="1" x14ac:dyDescent="0.25">
      <c r="A806" s="365" t="s">
        <v>144</v>
      </c>
      <c r="B806" s="365" t="s">
        <v>875</v>
      </c>
      <c r="C806" s="365" t="s">
        <v>666</v>
      </c>
      <c r="D806" s="365" t="s">
        <v>338</v>
      </c>
      <c r="E806" s="365" t="s">
        <v>184</v>
      </c>
      <c r="F806" s="365" t="s">
        <v>531</v>
      </c>
      <c r="G806" s="365" t="s">
        <v>1928</v>
      </c>
      <c r="H806" s="365" t="s">
        <v>557</v>
      </c>
      <c r="I806" s="365" t="s">
        <v>234</v>
      </c>
      <c r="J806" s="365" t="s">
        <v>425</v>
      </c>
      <c r="K806" s="366">
        <v>1</v>
      </c>
      <c r="L806" s="365"/>
      <c r="M806" s="360">
        <v>2021</v>
      </c>
      <c r="N806" s="362">
        <f>INDEX('[1]Table 5.1 Fleet population'!$L$4:$L$41,MATCH(G806,'[1]Table 5.1 Fleet population'!$H$4:$H$41,0),1)</f>
        <v>30</v>
      </c>
      <c r="O806" s="364">
        <v>1</v>
      </c>
      <c r="P806" s="363">
        <f t="shared" si="48"/>
        <v>30</v>
      </c>
      <c r="Q806" s="362">
        <v>30</v>
      </c>
      <c r="R806" s="350">
        <f t="shared" si="49"/>
        <v>1</v>
      </c>
      <c r="S806" s="350">
        <f t="shared" si="50"/>
        <v>1</v>
      </c>
      <c r="T806" s="361">
        <f t="shared" si="51"/>
        <v>1</v>
      </c>
      <c r="U806" s="360"/>
    </row>
    <row r="807" spans="1:21" s="359" customFormat="1" ht="15.75" customHeight="1" x14ac:dyDescent="0.25">
      <c r="A807" s="365" t="s">
        <v>144</v>
      </c>
      <c r="B807" s="365" t="s">
        <v>875</v>
      </c>
      <c r="C807" s="365" t="s">
        <v>666</v>
      </c>
      <c r="D807" s="365" t="s">
        <v>338</v>
      </c>
      <c r="E807" s="365" t="s">
        <v>184</v>
      </c>
      <c r="F807" s="365" t="s">
        <v>531</v>
      </c>
      <c r="G807" s="365" t="s">
        <v>1924</v>
      </c>
      <c r="H807" s="365" t="s">
        <v>557</v>
      </c>
      <c r="I807" s="365" t="s">
        <v>234</v>
      </c>
      <c r="J807" s="365" t="s">
        <v>425</v>
      </c>
      <c r="K807" s="366">
        <v>1</v>
      </c>
      <c r="L807" s="365"/>
      <c r="M807" s="360">
        <v>2021</v>
      </c>
      <c r="N807" s="362">
        <f>INDEX('[1]Table 5.1 Fleet population'!$L$4:$L$41,MATCH(G807,'[1]Table 5.1 Fleet population'!$H$4:$H$41,0),1)</f>
        <v>13</v>
      </c>
      <c r="O807" s="364">
        <v>1</v>
      </c>
      <c r="P807" s="363">
        <f t="shared" si="48"/>
        <v>13</v>
      </c>
      <c r="Q807" s="362">
        <v>13</v>
      </c>
      <c r="R807" s="350">
        <f t="shared" si="49"/>
        <v>1</v>
      </c>
      <c r="S807" s="350">
        <f t="shared" si="50"/>
        <v>1</v>
      </c>
      <c r="T807" s="361">
        <f t="shared" si="51"/>
        <v>1</v>
      </c>
      <c r="U807" s="360"/>
    </row>
    <row r="808" spans="1:21" s="359" customFormat="1" ht="15.75" customHeight="1" x14ac:dyDescent="0.25">
      <c r="A808" s="365" t="s">
        <v>144</v>
      </c>
      <c r="B808" s="365" t="s">
        <v>875</v>
      </c>
      <c r="C808" s="365" t="s">
        <v>666</v>
      </c>
      <c r="D808" s="365" t="s">
        <v>338</v>
      </c>
      <c r="E808" s="365" t="s">
        <v>184</v>
      </c>
      <c r="F808" s="365" t="s">
        <v>531</v>
      </c>
      <c r="G808" s="365" t="s">
        <v>1930</v>
      </c>
      <c r="H808" s="365" t="s">
        <v>557</v>
      </c>
      <c r="I808" s="365" t="s">
        <v>234</v>
      </c>
      <c r="J808" s="365" t="s">
        <v>425</v>
      </c>
      <c r="K808" s="366">
        <v>1</v>
      </c>
      <c r="L808" s="365"/>
      <c r="M808" s="360">
        <v>2021</v>
      </c>
      <c r="N808" s="362">
        <f>INDEX('[1]Table 5.1 Fleet population'!$L$4:$L$41,MATCH(G808,'[1]Table 5.1 Fleet population'!$H$4:$H$41,0),1)</f>
        <v>28</v>
      </c>
      <c r="O808" s="364">
        <v>1</v>
      </c>
      <c r="P808" s="363">
        <f t="shared" si="48"/>
        <v>28</v>
      </c>
      <c r="Q808" s="362">
        <v>28</v>
      </c>
      <c r="R808" s="350">
        <f t="shared" si="49"/>
        <v>1</v>
      </c>
      <c r="S808" s="350">
        <f t="shared" si="50"/>
        <v>1</v>
      </c>
      <c r="T808" s="361">
        <f t="shared" si="51"/>
        <v>1</v>
      </c>
      <c r="U808" s="360"/>
    </row>
    <row r="809" spans="1:21" s="359" customFormat="1" ht="15.75" customHeight="1" x14ac:dyDescent="0.25">
      <c r="A809" s="365" t="s">
        <v>144</v>
      </c>
      <c r="B809" s="365" t="s">
        <v>875</v>
      </c>
      <c r="C809" s="365" t="s">
        <v>666</v>
      </c>
      <c r="D809" s="365" t="s">
        <v>338</v>
      </c>
      <c r="E809" s="365" t="s">
        <v>184</v>
      </c>
      <c r="F809" s="365" t="s">
        <v>531</v>
      </c>
      <c r="G809" s="365" t="s">
        <v>1934</v>
      </c>
      <c r="H809" s="365" t="s">
        <v>557</v>
      </c>
      <c r="I809" s="365" t="s">
        <v>234</v>
      </c>
      <c r="J809" s="365" t="s">
        <v>425</v>
      </c>
      <c r="K809" s="366">
        <v>1</v>
      </c>
      <c r="L809" s="365"/>
      <c r="M809" s="360">
        <v>2021</v>
      </c>
      <c r="N809" s="362">
        <f>INDEX('[1]Table 5.1 Fleet population'!$L$4:$L$41,MATCH(G809,'[1]Table 5.1 Fleet population'!$H$4:$H$41,0),1)</f>
        <v>23</v>
      </c>
      <c r="O809" s="364">
        <v>1</v>
      </c>
      <c r="P809" s="363">
        <f t="shared" si="48"/>
        <v>23</v>
      </c>
      <c r="Q809" s="362">
        <v>23</v>
      </c>
      <c r="R809" s="350">
        <f t="shared" si="49"/>
        <v>1</v>
      </c>
      <c r="S809" s="350">
        <f t="shared" si="50"/>
        <v>1</v>
      </c>
      <c r="T809" s="361">
        <f t="shared" si="51"/>
        <v>1</v>
      </c>
      <c r="U809" s="360"/>
    </row>
    <row r="810" spans="1:21" s="359" customFormat="1" ht="15.75" customHeight="1" x14ac:dyDescent="0.25">
      <c r="A810" s="365" t="s">
        <v>144</v>
      </c>
      <c r="B810" s="365" t="s">
        <v>875</v>
      </c>
      <c r="C810" s="365" t="s">
        <v>666</v>
      </c>
      <c r="D810" s="365" t="s">
        <v>338</v>
      </c>
      <c r="E810" s="365" t="s">
        <v>184</v>
      </c>
      <c r="F810" s="365" t="s">
        <v>531</v>
      </c>
      <c r="G810" s="365" t="s">
        <v>1938</v>
      </c>
      <c r="H810" s="365" t="s">
        <v>557</v>
      </c>
      <c r="I810" s="365" t="s">
        <v>234</v>
      </c>
      <c r="J810" s="365" t="s">
        <v>425</v>
      </c>
      <c r="K810" s="366">
        <v>1</v>
      </c>
      <c r="L810" s="365"/>
      <c r="M810" s="360">
        <v>2021</v>
      </c>
      <c r="N810" s="362">
        <f>INDEX('[1]Table 5.1 Fleet population'!$L$4:$L$41,MATCH(G810,'[1]Table 5.1 Fleet population'!$H$4:$H$41,0),1)</f>
        <v>125</v>
      </c>
      <c r="O810" s="364">
        <v>1</v>
      </c>
      <c r="P810" s="363">
        <f t="shared" si="48"/>
        <v>125</v>
      </c>
      <c r="Q810" s="362">
        <v>125</v>
      </c>
      <c r="R810" s="350">
        <f t="shared" si="49"/>
        <v>1</v>
      </c>
      <c r="S810" s="350">
        <f t="shared" si="50"/>
        <v>1</v>
      </c>
      <c r="T810" s="361">
        <f t="shared" si="51"/>
        <v>1</v>
      </c>
      <c r="U810" s="360"/>
    </row>
    <row r="811" spans="1:21" s="359" customFormat="1" ht="15.75" customHeight="1" x14ac:dyDescent="0.25">
      <c r="A811" s="365" t="s">
        <v>144</v>
      </c>
      <c r="B811" s="365" t="s">
        <v>875</v>
      </c>
      <c r="C811" s="365" t="s">
        <v>666</v>
      </c>
      <c r="D811" s="365" t="s">
        <v>338</v>
      </c>
      <c r="E811" s="365" t="s">
        <v>184</v>
      </c>
      <c r="F811" s="365" t="s">
        <v>531</v>
      </c>
      <c r="G811" s="365" t="s">
        <v>1935</v>
      </c>
      <c r="H811" s="365" t="s">
        <v>557</v>
      </c>
      <c r="I811" s="365" t="s">
        <v>234</v>
      </c>
      <c r="J811" s="365" t="s">
        <v>425</v>
      </c>
      <c r="K811" s="366">
        <v>1</v>
      </c>
      <c r="L811" s="365"/>
      <c r="M811" s="360">
        <v>2021</v>
      </c>
      <c r="N811" s="362">
        <f>INDEX('[1]Table 5.1 Fleet population'!$L$4:$L$41,MATCH(G811,'[1]Table 5.1 Fleet population'!$H$4:$H$41,0),1)</f>
        <v>9</v>
      </c>
      <c r="O811" s="364">
        <v>1</v>
      </c>
      <c r="P811" s="363">
        <f t="shared" si="48"/>
        <v>9</v>
      </c>
      <c r="Q811" s="362">
        <v>9</v>
      </c>
      <c r="R811" s="350">
        <f t="shared" si="49"/>
        <v>1</v>
      </c>
      <c r="S811" s="350">
        <f t="shared" si="50"/>
        <v>1</v>
      </c>
      <c r="T811" s="361">
        <f t="shared" si="51"/>
        <v>1</v>
      </c>
      <c r="U811" s="360"/>
    </row>
    <row r="812" spans="1:21" s="359" customFormat="1" ht="15.75" customHeight="1" x14ac:dyDescent="0.25">
      <c r="A812" s="365" t="s">
        <v>144</v>
      </c>
      <c r="B812" s="365" t="s">
        <v>875</v>
      </c>
      <c r="C812" s="365" t="s">
        <v>666</v>
      </c>
      <c r="D812" s="365" t="s">
        <v>338</v>
      </c>
      <c r="E812" s="365" t="s">
        <v>184</v>
      </c>
      <c r="F812" s="365" t="s">
        <v>531</v>
      </c>
      <c r="G812" s="365" t="s">
        <v>1936</v>
      </c>
      <c r="H812" s="365" t="s">
        <v>557</v>
      </c>
      <c r="I812" s="365" t="s">
        <v>234</v>
      </c>
      <c r="J812" s="365" t="s">
        <v>425</v>
      </c>
      <c r="K812" s="366">
        <v>1</v>
      </c>
      <c r="L812" s="365"/>
      <c r="M812" s="360">
        <v>2021</v>
      </c>
      <c r="N812" s="362">
        <f>INDEX('[1]Table 5.1 Fleet population'!$L$4:$L$41,MATCH(G812,'[1]Table 5.1 Fleet population'!$H$4:$H$41,0),1)</f>
        <v>8</v>
      </c>
      <c r="O812" s="364">
        <v>1</v>
      </c>
      <c r="P812" s="363">
        <f t="shared" si="48"/>
        <v>8</v>
      </c>
      <c r="Q812" s="362">
        <v>8</v>
      </c>
      <c r="R812" s="350">
        <f t="shared" si="49"/>
        <v>1</v>
      </c>
      <c r="S812" s="350">
        <f t="shared" si="50"/>
        <v>1</v>
      </c>
      <c r="T812" s="361">
        <f t="shared" si="51"/>
        <v>1</v>
      </c>
      <c r="U812" s="360"/>
    </row>
    <row r="813" spans="1:21" s="359" customFormat="1" ht="15.75" customHeight="1" x14ac:dyDescent="0.25">
      <c r="A813" s="365" t="s">
        <v>144</v>
      </c>
      <c r="B813" s="365" t="s">
        <v>875</v>
      </c>
      <c r="C813" s="365" t="s">
        <v>666</v>
      </c>
      <c r="D813" s="365" t="s">
        <v>338</v>
      </c>
      <c r="E813" s="365" t="s">
        <v>184</v>
      </c>
      <c r="F813" s="365" t="s">
        <v>531</v>
      </c>
      <c r="G813" s="365" t="s">
        <v>1939</v>
      </c>
      <c r="H813" s="365" t="s">
        <v>557</v>
      </c>
      <c r="I813" s="365" t="s">
        <v>234</v>
      </c>
      <c r="J813" s="365" t="s">
        <v>425</v>
      </c>
      <c r="K813" s="366">
        <v>1</v>
      </c>
      <c r="L813" s="365"/>
      <c r="M813" s="360">
        <v>2021</v>
      </c>
      <c r="N813" s="362">
        <f>INDEX('[1]Table 5.1 Fleet population'!$L$4:$L$41,MATCH(G813,'[1]Table 5.1 Fleet population'!$H$4:$H$41,0),1)</f>
        <v>97</v>
      </c>
      <c r="O813" s="364">
        <v>1</v>
      </c>
      <c r="P813" s="363">
        <f t="shared" si="48"/>
        <v>97</v>
      </c>
      <c r="Q813" s="362">
        <v>97</v>
      </c>
      <c r="R813" s="350">
        <f t="shared" si="49"/>
        <v>1</v>
      </c>
      <c r="S813" s="350">
        <f t="shared" si="50"/>
        <v>1</v>
      </c>
      <c r="T813" s="361">
        <f t="shared" si="51"/>
        <v>1</v>
      </c>
      <c r="U813" s="360"/>
    </row>
    <row r="814" spans="1:21" s="359" customFormat="1" ht="15.75" customHeight="1" x14ac:dyDescent="0.25">
      <c r="A814" s="365" t="s">
        <v>144</v>
      </c>
      <c r="B814" s="365" t="s">
        <v>875</v>
      </c>
      <c r="C814" s="365" t="s">
        <v>666</v>
      </c>
      <c r="D814" s="365" t="s">
        <v>338</v>
      </c>
      <c r="E814" s="365" t="s">
        <v>184</v>
      </c>
      <c r="F814" s="365" t="s">
        <v>531</v>
      </c>
      <c r="G814" s="365" t="s">
        <v>1942</v>
      </c>
      <c r="H814" s="365" t="s">
        <v>557</v>
      </c>
      <c r="I814" s="365" t="s">
        <v>234</v>
      </c>
      <c r="J814" s="365" t="s">
        <v>425</v>
      </c>
      <c r="K814" s="366">
        <v>1</v>
      </c>
      <c r="L814" s="365"/>
      <c r="M814" s="360">
        <v>2021</v>
      </c>
      <c r="N814" s="362">
        <f>INDEX('[1]Table 5.1 Fleet population'!$L$4:$L$41,MATCH(G814,'[1]Table 5.1 Fleet population'!$H$4:$H$41,0),1)</f>
        <v>42</v>
      </c>
      <c r="O814" s="364">
        <v>1</v>
      </c>
      <c r="P814" s="363">
        <f t="shared" si="48"/>
        <v>42</v>
      </c>
      <c r="Q814" s="362">
        <v>42</v>
      </c>
      <c r="R814" s="350">
        <f t="shared" si="49"/>
        <v>1</v>
      </c>
      <c r="S814" s="350">
        <f t="shared" si="50"/>
        <v>1</v>
      </c>
      <c r="T814" s="361">
        <f t="shared" si="51"/>
        <v>1</v>
      </c>
      <c r="U814" s="360"/>
    </row>
    <row r="815" spans="1:21" s="359" customFormat="1" ht="15.75" customHeight="1" x14ac:dyDescent="0.25">
      <c r="A815" s="365" t="s">
        <v>144</v>
      </c>
      <c r="B815" s="365" t="s">
        <v>875</v>
      </c>
      <c r="C815" s="365" t="s">
        <v>666</v>
      </c>
      <c r="D815" s="365" t="s">
        <v>338</v>
      </c>
      <c r="E815" s="365" t="s">
        <v>184</v>
      </c>
      <c r="F815" s="365" t="s">
        <v>531</v>
      </c>
      <c r="G815" s="365" t="s">
        <v>1941</v>
      </c>
      <c r="H815" s="365" t="s">
        <v>557</v>
      </c>
      <c r="I815" s="365" t="s">
        <v>234</v>
      </c>
      <c r="J815" s="365" t="s">
        <v>425</v>
      </c>
      <c r="K815" s="366">
        <v>1</v>
      </c>
      <c r="L815" s="365"/>
      <c r="M815" s="360">
        <v>2021</v>
      </c>
      <c r="N815" s="362">
        <f>INDEX('[1]Table 5.1 Fleet population'!$L$4:$L$41,MATCH(G815,'[1]Table 5.1 Fleet population'!$H$4:$H$41,0),1)</f>
        <v>5</v>
      </c>
      <c r="O815" s="364">
        <v>1</v>
      </c>
      <c r="P815" s="363">
        <f t="shared" si="48"/>
        <v>5</v>
      </c>
      <c r="Q815" s="362">
        <v>5</v>
      </c>
      <c r="R815" s="350">
        <f t="shared" si="49"/>
        <v>1</v>
      </c>
      <c r="S815" s="350">
        <f t="shared" si="50"/>
        <v>1</v>
      </c>
      <c r="T815" s="361">
        <f t="shared" si="51"/>
        <v>1</v>
      </c>
      <c r="U815" s="360"/>
    </row>
    <row r="816" spans="1:21" s="359" customFormat="1" ht="15.75" customHeight="1" x14ac:dyDescent="0.25">
      <c r="A816" s="365" t="s">
        <v>144</v>
      </c>
      <c r="B816" s="365" t="s">
        <v>875</v>
      </c>
      <c r="C816" s="365" t="s">
        <v>666</v>
      </c>
      <c r="D816" s="365" t="s">
        <v>338</v>
      </c>
      <c r="E816" s="365" t="s">
        <v>184</v>
      </c>
      <c r="F816" s="365" t="s">
        <v>531</v>
      </c>
      <c r="G816" s="365" t="s">
        <v>1944</v>
      </c>
      <c r="H816" s="365" t="s">
        <v>557</v>
      </c>
      <c r="I816" s="365" t="s">
        <v>234</v>
      </c>
      <c r="J816" s="365" t="s">
        <v>425</v>
      </c>
      <c r="K816" s="366">
        <v>1</v>
      </c>
      <c r="L816" s="365"/>
      <c r="M816" s="360">
        <v>2021</v>
      </c>
      <c r="N816" s="362">
        <f>INDEX('[1]Table 5.1 Fleet population'!$L$4:$L$41,MATCH(G816,'[1]Table 5.1 Fleet population'!$H$4:$H$41,0),1)</f>
        <v>16</v>
      </c>
      <c r="O816" s="364">
        <v>1</v>
      </c>
      <c r="P816" s="363">
        <f t="shared" si="48"/>
        <v>16</v>
      </c>
      <c r="Q816" s="362">
        <v>16</v>
      </c>
      <c r="R816" s="350">
        <f t="shared" si="49"/>
        <v>1</v>
      </c>
      <c r="S816" s="350">
        <f t="shared" si="50"/>
        <v>1</v>
      </c>
      <c r="T816" s="361">
        <f t="shared" si="51"/>
        <v>1</v>
      </c>
      <c r="U816" s="360"/>
    </row>
    <row r="817" spans="1:21" s="359" customFormat="1" ht="15.75" customHeight="1" x14ac:dyDescent="0.25">
      <c r="A817" s="365" t="s">
        <v>144</v>
      </c>
      <c r="B817" s="365" t="s">
        <v>875</v>
      </c>
      <c r="C817" s="365" t="s">
        <v>666</v>
      </c>
      <c r="D817" s="365" t="s">
        <v>338</v>
      </c>
      <c r="E817" s="365" t="s">
        <v>184</v>
      </c>
      <c r="F817" s="365" t="s">
        <v>531</v>
      </c>
      <c r="G817" s="365" t="s">
        <v>1945</v>
      </c>
      <c r="H817" s="365" t="s">
        <v>557</v>
      </c>
      <c r="I817" s="365" t="s">
        <v>234</v>
      </c>
      <c r="J817" s="365" t="s">
        <v>425</v>
      </c>
      <c r="K817" s="366">
        <v>1</v>
      </c>
      <c r="L817" s="365"/>
      <c r="M817" s="360">
        <v>2021</v>
      </c>
      <c r="N817" s="362">
        <f>INDEX('[1]Table 5.1 Fleet population'!$L$4:$L$41,MATCH(G817,'[1]Table 5.1 Fleet population'!$H$4:$H$41,0),1)</f>
        <v>45</v>
      </c>
      <c r="O817" s="364">
        <v>1</v>
      </c>
      <c r="P817" s="363">
        <f t="shared" si="48"/>
        <v>45</v>
      </c>
      <c r="Q817" s="362">
        <v>45</v>
      </c>
      <c r="R817" s="350">
        <f t="shared" si="49"/>
        <v>1</v>
      </c>
      <c r="S817" s="350">
        <f t="shared" si="50"/>
        <v>1</v>
      </c>
      <c r="T817" s="361">
        <f t="shared" si="51"/>
        <v>1</v>
      </c>
      <c r="U817" s="360"/>
    </row>
    <row r="818" spans="1:21" s="359" customFormat="1" ht="15.75" customHeight="1" x14ac:dyDescent="0.25">
      <c r="A818" s="365" t="s">
        <v>144</v>
      </c>
      <c r="B818" s="365" t="s">
        <v>875</v>
      </c>
      <c r="C818" s="365" t="s">
        <v>666</v>
      </c>
      <c r="D818" s="365" t="s">
        <v>338</v>
      </c>
      <c r="E818" s="365" t="s">
        <v>184</v>
      </c>
      <c r="F818" s="365" t="s">
        <v>531</v>
      </c>
      <c r="G818" s="365" t="s">
        <v>1946</v>
      </c>
      <c r="H818" s="365" t="s">
        <v>557</v>
      </c>
      <c r="I818" s="365" t="s">
        <v>234</v>
      </c>
      <c r="J818" s="365" t="s">
        <v>425</v>
      </c>
      <c r="K818" s="366">
        <v>1</v>
      </c>
      <c r="L818" s="365" t="s">
        <v>1999</v>
      </c>
      <c r="M818" s="360">
        <v>2021</v>
      </c>
      <c r="N818" s="362">
        <f>INDEX('[1]Table 5.1 Fleet population'!$L$4:$L$41,MATCH(G818,'[1]Table 5.1 Fleet population'!$H$4:$H$41,0),1)</f>
        <v>5</v>
      </c>
      <c r="O818" s="364">
        <v>1</v>
      </c>
      <c r="P818" s="363">
        <f t="shared" si="48"/>
        <v>5</v>
      </c>
      <c r="Q818" s="362">
        <v>5</v>
      </c>
      <c r="R818" s="350">
        <f t="shared" si="49"/>
        <v>1</v>
      </c>
      <c r="S818" s="350">
        <f t="shared" si="50"/>
        <v>1</v>
      </c>
      <c r="T818" s="361">
        <f t="shared" si="51"/>
        <v>1</v>
      </c>
      <c r="U818" s="360"/>
    </row>
    <row r="819" spans="1:21" s="359" customFormat="1" ht="15.75" customHeight="1" x14ac:dyDescent="0.25">
      <c r="A819" s="365" t="s">
        <v>144</v>
      </c>
      <c r="B819" s="365" t="s">
        <v>875</v>
      </c>
      <c r="C819" s="365" t="s">
        <v>666</v>
      </c>
      <c r="D819" s="365" t="s">
        <v>338</v>
      </c>
      <c r="E819" s="365" t="s">
        <v>184</v>
      </c>
      <c r="F819" s="365" t="s">
        <v>531</v>
      </c>
      <c r="G819" s="365" t="s">
        <v>1947</v>
      </c>
      <c r="H819" s="365" t="s">
        <v>557</v>
      </c>
      <c r="I819" s="365" t="s">
        <v>234</v>
      </c>
      <c r="J819" s="365" t="s">
        <v>425</v>
      </c>
      <c r="K819" s="366">
        <v>1</v>
      </c>
      <c r="L819" s="365" t="s">
        <v>1999</v>
      </c>
      <c r="M819" s="360">
        <v>2021</v>
      </c>
      <c r="N819" s="362">
        <f>INDEX('[1]Table 5.1 Fleet population'!$L$4:$L$41,MATCH(G819,'[1]Table 5.1 Fleet population'!$H$4:$H$41,0),1)</f>
        <v>7</v>
      </c>
      <c r="O819" s="364">
        <v>1</v>
      </c>
      <c r="P819" s="363">
        <f t="shared" si="48"/>
        <v>7</v>
      </c>
      <c r="Q819" s="362">
        <v>7</v>
      </c>
      <c r="R819" s="350">
        <f t="shared" si="49"/>
        <v>1</v>
      </c>
      <c r="S819" s="350">
        <f t="shared" si="50"/>
        <v>1</v>
      </c>
      <c r="T819" s="361">
        <f t="shared" si="51"/>
        <v>1</v>
      </c>
      <c r="U819" s="360"/>
    </row>
    <row r="820" spans="1:21" s="359" customFormat="1" ht="15.75" customHeight="1" x14ac:dyDescent="0.25">
      <c r="A820" s="365" t="s">
        <v>144</v>
      </c>
      <c r="B820" s="365" t="s">
        <v>875</v>
      </c>
      <c r="C820" s="365" t="s">
        <v>666</v>
      </c>
      <c r="D820" s="365" t="s">
        <v>338</v>
      </c>
      <c r="E820" s="365" t="s">
        <v>184</v>
      </c>
      <c r="F820" s="365" t="s">
        <v>531</v>
      </c>
      <c r="G820" s="365" t="s">
        <v>1948</v>
      </c>
      <c r="H820" s="365" t="s">
        <v>557</v>
      </c>
      <c r="I820" s="365" t="s">
        <v>234</v>
      </c>
      <c r="J820" s="365" t="s">
        <v>425</v>
      </c>
      <c r="K820" s="366">
        <v>1</v>
      </c>
      <c r="L820" s="365" t="s">
        <v>1999</v>
      </c>
      <c r="M820" s="360">
        <v>2021</v>
      </c>
      <c r="N820" s="362">
        <f>INDEX('[1]Table 5.1 Fleet population'!$L$4:$L$41,MATCH(G820,'[1]Table 5.1 Fleet population'!$H$4:$H$41,0),1)</f>
        <v>10</v>
      </c>
      <c r="O820" s="364">
        <v>1</v>
      </c>
      <c r="P820" s="363">
        <f t="shared" si="48"/>
        <v>10</v>
      </c>
      <c r="Q820" s="362">
        <v>10</v>
      </c>
      <c r="R820" s="350">
        <f t="shared" si="49"/>
        <v>1</v>
      </c>
      <c r="S820" s="350">
        <f t="shared" si="50"/>
        <v>1</v>
      </c>
      <c r="T820" s="361">
        <f t="shared" si="51"/>
        <v>1</v>
      </c>
      <c r="U820" s="360"/>
    </row>
    <row r="821" spans="1:21" s="359" customFormat="1" ht="15.75" customHeight="1" x14ac:dyDescent="0.25">
      <c r="A821" s="365" t="s">
        <v>144</v>
      </c>
      <c r="B821" s="365" t="s">
        <v>875</v>
      </c>
      <c r="C821" s="365" t="s">
        <v>666</v>
      </c>
      <c r="D821" s="365" t="s">
        <v>338</v>
      </c>
      <c r="E821" s="365" t="s">
        <v>184</v>
      </c>
      <c r="F821" s="365" t="s">
        <v>531</v>
      </c>
      <c r="G821" s="365" t="s">
        <v>1949</v>
      </c>
      <c r="H821" s="365" t="s">
        <v>557</v>
      </c>
      <c r="I821" s="365" t="s">
        <v>234</v>
      </c>
      <c r="J821" s="365" t="s">
        <v>425</v>
      </c>
      <c r="K821" s="366">
        <v>1</v>
      </c>
      <c r="L821" s="365" t="s">
        <v>1999</v>
      </c>
      <c r="M821" s="360">
        <v>2021</v>
      </c>
      <c r="N821" s="362">
        <f>INDEX('[1]Table 5.1 Fleet population'!$L$4:$L$41,MATCH(G821,'[1]Table 5.1 Fleet population'!$H$4:$H$41,0),1)</f>
        <v>7</v>
      </c>
      <c r="O821" s="364">
        <v>1</v>
      </c>
      <c r="P821" s="363">
        <f t="shared" si="48"/>
        <v>7</v>
      </c>
      <c r="Q821" s="362">
        <v>7</v>
      </c>
      <c r="R821" s="350">
        <f t="shared" si="49"/>
        <v>1</v>
      </c>
      <c r="S821" s="350">
        <f t="shared" si="50"/>
        <v>1</v>
      </c>
      <c r="T821" s="361">
        <f t="shared" si="51"/>
        <v>1</v>
      </c>
      <c r="U821" s="360"/>
    </row>
    <row r="822" spans="1:21" s="359" customFormat="1" ht="15.75" customHeight="1" x14ac:dyDescent="0.25">
      <c r="A822" s="365" t="s">
        <v>144</v>
      </c>
      <c r="B822" s="365" t="s">
        <v>875</v>
      </c>
      <c r="C822" s="365" t="s">
        <v>666</v>
      </c>
      <c r="D822" s="365" t="s">
        <v>338</v>
      </c>
      <c r="E822" s="365" t="s">
        <v>184</v>
      </c>
      <c r="F822" s="365" t="s">
        <v>531</v>
      </c>
      <c r="G822" s="365" t="s">
        <v>1951</v>
      </c>
      <c r="H822" s="365" t="s">
        <v>557</v>
      </c>
      <c r="I822" s="365" t="s">
        <v>234</v>
      </c>
      <c r="J822" s="365" t="s">
        <v>425</v>
      </c>
      <c r="K822" s="366">
        <v>1</v>
      </c>
      <c r="L822" s="365" t="s">
        <v>1999</v>
      </c>
      <c r="M822" s="360">
        <v>2021</v>
      </c>
      <c r="N822" s="362">
        <f>INDEX('[1]Table 5.1 Fleet population'!$L$4:$L$41,MATCH(G822,'[1]Table 5.1 Fleet population'!$H$4:$H$41,0),1)</f>
        <v>1</v>
      </c>
      <c r="O822" s="364">
        <v>1</v>
      </c>
      <c r="P822" s="363">
        <f t="shared" si="48"/>
        <v>1</v>
      </c>
      <c r="Q822" s="362">
        <v>1</v>
      </c>
      <c r="R822" s="350">
        <f t="shared" si="49"/>
        <v>1</v>
      </c>
      <c r="S822" s="350">
        <f t="shared" si="50"/>
        <v>1</v>
      </c>
      <c r="T822" s="361">
        <f t="shared" si="51"/>
        <v>1</v>
      </c>
      <c r="U822" s="360"/>
    </row>
    <row r="823" spans="1:21" s="359" customFormat="1" ht="15.75" customHeight="1" x14ac:dyDescent="0.25">
      <c r="A823" s="365" t="s">
        <v>144</v>
      </c>
      <c r="B823" s="365" t="s">
        <v>875</v>
      </c>
      <c r="C823" s="365" t="s">
        <v>666</v>
      </c>
      <c r="D823" s="365" t="s">
        <v>338</v>
      </c>
      <c r="E823" s="365" t="s">
        <v>184</v>
      </c>
      <c r="F823" s="365" t="s">
        <v>531</v>
      </c>
      <c r="G823" s="365" t="s">
        <v>1952</v>
      </c>
      <c r="H823" s="365" t="s">
        <v>557</v>
      </c>
      <c r="I823" s="365" t="s">
        <v>234</v>
      </c>
      <c r="J823" s="365" t="s">
        <v>425</v>
      </c>
      <c r="K823" s="366">
        <v>1</v>
      </c>
      <c r="L823" s="365" t="s">
        <v>1999</v>
      </c>
      <c r="M823" s="360">
        <v>2021</v>
      </c>
      <c r="N823" s="362">
        <f>INDEX('[1]Table 5.1 Fleet population'!$L$4:$L$41,MATCH(G823,'[1]Table 5.1 Fleet population'!$H$4:$H$41,0),1)</f>
        <v>12</v>
      </c>
      <c r="O823" s="364">
        <v>1</v>
      </c>
      <c r="P823" s="363">
        <f t="shared" si="48"/>
        <v>12</v>
      </c>
      <c r="Q823" s="362">
        <v>12</v>
      </c>
      <c r="R823" s="350">
        <f t="shared" si="49"/>
        <v>1</v>
      </c>
      <c r="S823" s="350">
        <f t="shared" si="50"/>
        <v>1</v>
      </c>
      <c r="T823" s="361">
        <f t="shared" si="51"/>
        <v>1</v>
      </c>
      <c r="U823" s="360"/>
    </row>
    <row r="824" spans="1:21" s="359" customFormat="1" ht="15.75" customHeight="1" x14ac:dyDescent="0.25">
      <c r="A824" s="365" t="s">
        <v>144</v>
      </c>
      <c r="B824" s="365" t="s">
        <v>875</v>
      </c>
      <c r="C824" s="365" t="s">
        <v>666</v>
      </c>
      <c r="D824" s="365" t="s">
        <v>338</v>
      </c>
      <c r="E824" s="365" t="s">
        <v>184</v>
      </c>
      <c r="F824" s="365" t="s">
        <v>531</v>
      </c>
      <c r="G824" s="365" t="s">
        <v>1953</v>
      </c>
      <c r="H824" s="365" t="s">
        <v>557</v>
      </c>
      <c r="I824" s="365" t="s">
        <v>234</v>
      </c>
      <c r="J824" s="365" t="s">
        <v>425</v>
      </c>
      <c r="K824" s="366">
        <v>1</v>
      </c>
      <c r="L824" s="365" t="s">
        <v>1999</v>
      </c>
      <c r="M824" s="360">
        <v>2021</v>
      </c>
      <c r="N824" s="362">
        <f>INDEX('[1]Table 5.1 Fleet population'!$L$4:$L$41,MATCH(G824,'[1]Table 5.1 Fleet population'!$H$4:$H$41,0),1)</f>
        <v>2</v>
      </c>
      <c r="O824" s="364">
        <v>1</v>
      </c>
      <c r="P824" s="363">
        <f t="shared" si="48"/>
        <v>2</v>
      </c>
      <c r="Q824" s="362">
        <v>2</v>
      </c>
      <c r="R824" s="350">
        <f t="shared" si="49"/>
        <v>1</v>
      </c>
      <c r="S824" s="350">
        <f t="shared" si="50"/>
        <v>1</v>
      </c>
      <c r="T824" s="361">
        <f t="shared" si="51"/>
        <v>1</v>
      </c>
      <c r="U824" s="360"/>
    </row>
    <row r="825" spans="1:21" s="359" customFormat="1" ht="15.75" customHeight="1" x14ac:dyDescent="0.25">
      <c r="A825" s="365" t="s">
        <v>144</v>
      </c>
      <c r="B825" s="365" t="s">
        <v>875</v>
      </c>
      <c r="C825" s="365" t="s">
        <v>666</v>
      </c>
      <c r="D825" s="365" t="s">
        <v>338</v>
      </c>
      <c r="E825" s="365" t="s">
        <v>184</v>
      </c>
      <c r="F825" s="365" t="s">
        <v>531</v>
      </c>
      <c r="G825" s="365" t="s">
        <v>1956</v>
      </c>
      <c r="H825" s="365" t="s">
        <v>557</v>
      </c>
      <c r="I825" s="365" t="s">
        <v>234</v>
      </c>
      <c r="J825" s="365" t="s">
        <v>425</v>
      </c>
      <c r="K825" s="366">
        <v>1</v>
      </c>
      <c r="L825" s="365" t="s">
        <v>1999</v>
      </c>
      <c r="M825" s="360">
        <v>2021</v>
      </c>
      <c r="N825" s="362">
        <f>INDEX('[1]Table 5.1 Fleet population'!$L$4:$L$41,MATCH(G825,'[1]Table 5.1 Fleet population'!$H$4:$H$41,0),1)</f>
        <v>5</v>
      </c>
      <c r="O825" s="364">
        <v>1</v>
      </c>
      <c r="P825" s="363">
        <f t="shared" si="48"/>
        <v>5</v>
      </c>
      <c r="Q825" s="362">
        <v>5</v>
      </c>
      <c r="R825" s="350">
        <f t="shared" si="49"/>
        <v>1</v>
      </c>
      <c r="S825" s="350">
        <f t="shared" si="50"/>
        <v>1</v>
      </c>
      <c r="T825" s="361">
        <f t="shared" si="51"/>
        <v>1</v>
      </c>
      <c r="U825" s="360"/>
    </row>
    <row r="826" spans="1:21" s="359" customFormat="1" ht="15.75" customHeight="1" x14ac:dyDescent="0.25">
      <c r="A826" s="365" t="s">
        <v>144</v>
      </c>
      <c r="B826" s="365" t="s">
        <v>875</v>
      </c>
      <c r="C826" s="365" t="s">
        <v>666</v>
      </c>
      <c r="D826" s="365" t="s">
        <v>338</v>
      </c>
      <c r="E826" s="365" t="s">
        <v>184</v>
      </c>
      <c r="F826" s="365" t="s">
        <v>531</v>
      </c>
      <c r="G826" s="365" t="s">
        <v>1959</v>
      </c>
      <c r="H826" s="365" t="s">
        <v>557</v>
      </c>
      <c r="I826" s="365" t="s">
        <v>234</v>
      </c>
      <c r="J826" s="365" t="s">
        <v>425</v>
      </c>
      <c r="K826" s="366">
        <v>1</v>
      </c>
      <c r="L826" s="365" t="s">
        <v>1999</v>
      </c>
      <c r="M826" s="360">
        <v>2021</v>
      </c>
      <c r="N826" s="362">
        <f>INDEX('[1]Table 5.1 Fleet population'!$L$4:$L$41,MATCH(G826,'[1]Table 5.1 Fleet population'!$H$4:$H$41,0),1)</f>
        <v>7</v>
      </c>
      <c r="O826" s="364">
        <v>1</v>
      </c>
      <c r="P826" s="363">
        <f t="shared" si="48"/>
        <v>7</v>
      </c>
      <c r="Q826" s="362">
        <v>7</v>
      </c>
      <c r="R826" s="350">
        <f t="shared" si="49"/>
        <v>1</v>
      </c>
      <c r="S826" s="350">
        <f t="shared" si="50"/>
        <v>1</v>
      </c>
      <c r="T826" s="361">
        <f t="shared" si="51"/>
        <v>1</v>
      </c>
      <c r="U826" s="360"/>
    </row>
    <row r="827" spans="1:21" s="359" customFormat="1" ht="15.75" customHeight="1" x14ac:dyDescent="0.25">
      <c r="A827" s="365" t="s">
        <v>144</v>
      </c>
      <c r="B827" s="365" t="s">
        <v>875</v>
      </c>
      <c r="C827" s="365" t="s">
        <v>666</v>
      </c>
      <c r="D827" s="365" t="s">
        <v>338</v>
      </c>
      <c r="E827" s="365" t="s">
        <v>184</v>
      </c>
      <c r="F827" s="365" t="s">
        <v>531</v>
      </c>
      <c r="G827" s="365" t="s">
        <v>1960</v>
      </c>
      <c r="H827" s="365" t="s">
        <v>557</v>
      </c>
      <c r="I827" s="365" t="s">
        <v>234</v>
      </c>
      <c r="J827" s="365" t="s">
        <v>425</v>
      </c>
      <c r="K827" s="366">
        <v>1</v>
      </c>
      <c r="L827" s="365" t="s">
        <v>1999</v>
      </c>
      <c r="M827" s="360">
        <v>2021</v>
      </c>
      <c r="N827" s="362">
        <f>INDEX('[1]Table 5.1 Fleet population'!$L$4:$L$41,MATCH(G827,'[1]Table 5.1 Fleet population'!$H$4:$H$41,0),1)</f>
        <v>6</v>
      </c>
      <c r="O827" s="364">
        <v>1</v>
      </c>
      <c r="P827" s="363">
        <f t="shared" si="48"/>
        <v>6</v>
      </c>
      <c r="Q827" s="362">
        <v>6</v>
      </c>
      <c r="R827" s="350">
        <f t="shared" si="49"/>
        <v>1</v>
      </c>
      <c r="S827" s="350">
        <f t="shared" si="50"/>
        <v>1</v>
      </c>
      <c r="T827" s="361">
        <f t="shared" si="51"/>
        <v>1</v>
      </c>
      <c r="U827" s="360"/>
    </row>
    <row r="828" spans="1:21" s="359" customFormat="1" ht="15.75" customHeight="1" x14ac:dyDescent="0.25">
      <c r="A828" s="365" t="s">
        <v>144</v>
      </c>
      <c r="B828" s="365" t="s">
        <v>875</v>
      </c>
      <c r="C828" s="365" t="s">
        <v>666</v>
      </c>
      <c r="D828" s="365" t="s">
        <v>338</v>
      </c>
      <c r="E828" s="365" t="s">
        <v>184</v>
      </c>
      <c r="F828" s="365" t="s">
        <v>531</v>
      </c>
      <c r="G828" s="365" t="s">
        <v>1958</v>
      </c>
      <c r="H828" s="365" t="s">
        <v>557</v>
      </c>
      <c r="I828" s="365" t="s">
        <v>234</v>
      </c>
      <c r="J828" s="365" t="s">
        <v>425</v>
      </c>
      <c r="K828" s="366">
        <v>1</v>
      </c>
      <c r="L828" s="365" t="s">
        <v>1999</v>
      </c>
      <c r="M828" s="360">
        <v>2021</v>
      </c>
      <c r="N828" s="362">
        <f>INDEX('[1]Table 5.1 Fleet population'!$L$4:$L$41,MATCH(G828,'[1]Table 5.1 Fleet population'!$H$4:$H$41,0),1)</f>
        <v>1</v>
      </c>
      <c r="O828" s="364">
        <v>1</v>
      </c>
      <c r="P828" s="363">
        <f t="shared" si="48"/>
        <v>1</v>
      </c>
      <c r="Q828" s="362">
        <v>1</v>
      </c>
      <c r="R828" s="350">
        <f t="shared" si="49"/>
        <v>1</v>
      </c>
      <c r="S828" s="350">
        <f t="shared" si="50"/>
        <v>1</v>
      </c>
      <c r="T828" s="361">
        <f t="shared" si="51"/>
        <v>1</v>
      </c>
      <c r="U828" s="360"/>
    </row>
    <row r="829" spans="1:21" s="359" customFormat="1" ht="15.75" customHeight="1" x14ac:dyDescent="0.25">
      <c r="A829" s="365" t="s">
        <v>144</v>
      </c>
      <c r="B829" s="365" t="s">
        <v>875</v>
      </c>
      <c r="C829" s="365" t="s">
        <v>666</v>
      </c>
      <c r="D829" s="365" t="s">
        <v>338</v>
      </c>
      <c r="E829" s="365" t="s">
        <v>184</v>
      </c>
      <c r="F829" s="365" t="s">
        <v>531</v>
      </c>
      <c r="G829" s="365" t="s">
        <v>1963</v>
      </c>
      <c r="H829" s="365" t="s">
        <v>557</v>
      </c>
      <c r="I829" s="365" t="s">
        <v>234</v>
      </c>
      <c r="J829" s="365" t="s">
        <v>425</v>
      </c>
      <c r="K829" s="366">
        <v>1</v>
      </c>
      <c r="L829" s="365" t="s">
        <v>1999</v>
      </c>
      <c r="M829" s="360">
        <v>2021</v>
      </c>
      <c r="N829" s="362">
        <f>INDEX('[1]Table 5.1 Fleet population'!$L$4:$L$41,MATCH(G829,'[1]Table 5.1 Fleet population'!$H$4:$H$41,0),1)</f>
        <v>185</v>
      </c>
      <c r="O829" s="364">
        <v>1</v>
      </c>
      <c r="P829" s="363">
        <f t="shared" si="48"/>
        <v>185</v>
      </c>
      <c r="Q829" s="362">
        <v>185</v>
      </c>
      <c r="R829" s="350">
        <f t="shared" si="49"/>
        <v>1</v>
      </c>
      <c r="S829" s="350">
        <f t="shared" si="50"/>
        <v>1</v>
      </c>
      <c r="T829" s="361">
        <f t="shared" si="51"/>
        <v>1</v>
      </c>
      <c r="U829" s="360"/>
    </row>
    <row r="830" spans="1:21" s="359" customFormat="1" ht="15.75" customHeight="1" x14ac:dyDescent="0.25">
      <c r="A830" s="365" t="s">
        <v>144</v>
      </c>
      <c r="B830" s="365" t="s">
        <v>875</v>
      </c>
      <c r="C830" s="365" t="s">
        <v>666</v>
      </c>
      <c r="D830" s="365" t="s">
        <v>338</v>
      </c>
      <c r="E830" s="365" t="s">
        <v>184</v>
      </c>
      <c r="F830" s="365" t="s">
        <v>531</v>
      </c>
      <c r="G830" s="365" t="s">
        <v>1965</v>
      </c>
      <c r="H830" s="365" t="s">
        <v>557</v>
      </c>
      <c r="I830" s="365" t="s">
        <v>234</v>
      </c>
      <c r="J830" s="365" t="s">
        <v>425</v>
      </c>
      <c r="K830" s="366">
        <v>1</v>
      </c>
      <c r="L830" s="365" t="s">
        <v>1999</v>
      </c>
      <c r="M830" s="360">
        <v>2021</v>
      </c>
      <c r="N830" s="362">
        <f>INDEX('[1]Table 5.1 Fleet population'!$L$4:$L$41,MATCH(G830,'[1]Table 5.1 Fleet population'!$H$4:$H$41,0),1)</f>
        <v>138</v>
      </c>
      <c r="O830" s="364">
        <v>1</v>
      </c>
      <c r="P830" s="363">
        <f t="shared" si="48"/>
        <v>138</v>
      </c>
      <c r="Q830" s="362">
        <v>138</v>
      </c>
      <c r="R830" s="350">
        <f t="shared" si="49"/>
        <v>1</v>
      </c>
      <c r="S830" s="350">
        <f t="shared" si="50"/>
        <v>1</v>
      </c>
      <c r="T830" s="361">
        <f t="shared" si="51"/>
        <v>1</v>
      </c>
      <c r="U830" s="360"/>
    </row>
    <row r="831" spans="1:21" s="359" customFormat="1" ht="15.75" customHeight="1" x14ac:dyDescent="0.25">
      <c r="A831" s="365" t="s">
        <v>144</v>
      </c>
      <c r="B831" s="365" t="s">
        <v>875</v>
      </c>
      <c r="C831" s="365" t="s">
        <v>666</v>
      </c>
      <c r="D831" s="365" t="s">
        <v>338</v>
      </c>
      <c r="E831" s="365" t="s">
        <v>184</v>
      </c>
      <c r="F831" s="365" t="s">
        <v>531</v>
      </c>
      <c r="G831" s="365" t="s">
        <v>1964</v>
      </c>
      <c r="H831" s="365" t="s">
        <v>557</v>
      </c>
      <c r="I831" s="365" t="s">
        <v>234</v>
      </c>
      <c r="J831" s="365" t="s">
        <v>425</v>
      </c>
      <c r="K831" s="366">
        <v>1</v>
      </c>
      <c r="L831" s="365" t="s">
        <v>1999</v>
      </c>
      <c r="M831" s="360">
        <v>2021</v>
      </c>
      <c r="N831" s="362">
        <f>INDEX('[1]Table 5.1 Fleet population'!$L$4:$L$41,MATCH(G831,'[1]Table 5.1 Fleet population'!$H$4:$H$41,0),1)</f>
        <v>37</v>
      </c>
      <c r="O831" s="364">
        <v>1</v>
      </c>
      <c r="P831" s="363">
        <f t="shared" si="48"/>
        <v>37</v>
      </c>
      <c r="Q831" s="362">
        <v>37</v>
      </c>
      <c r="R831" s="350">
        <f t="shared" si="49"/>
        <v>1</v>
      </c>
      <c r="S831" s="350">
        <f t="shared" si="50"/>
        <v>1</v>
      </c>
      <c r="T831" s="361">
        <f t="shared" si="51"/>
        <v>1</v>
      </c>
      <c r="U831" s="360"/>
    </row>
    <row r="832" spans="1:21" s="359" customFormat="1" ht="15.75" customHeight="1" x14ac:dyDescent="0.25">
      <c r="A832" s="365" t="s">
        <v>144</v>
      </c>
      <c r="B832" s="365" t="s">
        <v>875</v>
      </c>
      <c r="C832" s="365" t="s">
        <v>666</v>
      </c>
      <c r="D832" s="365" t="s">
        <v>338</v>
      </c>
      <c r="E832" s="365" t="s">
        <v>184</v>
      </c>
      <c r="F832" s="365" t="s">
        <v>531</v>
      </c>
      <c r="G832" s="365" t="s">
        <v>1962</v>
      </c>
      <c r="H832" s="365" t="s">
        <v>557</v>
      </c>
      <c r="I832" s="365" t="s">
        <v>234</v>
      </c>
      <c r="J832" s="365" t="s">
        <v>425</v>
      </c>
      <c r="K832" s="366">
        <v>1</v>
      </c>
      <c r="L832" s="365" t="s">
        <v>1999</v>
      </c>
      <c r="M832" s="360">
        <v>2021</v>
      </c>
      <c r="N832" s="362">
        <f>INDEX('[1]Table 5.1 Fleet population'!$L$4:$L$41,MATCH(G832,'[1]Table 5.1 Fleet population'!$H$4:$H$41,0),1)</f>
        <v>1</v>
      </c>
      <c r="O832" s="364">
        <v>1</v>
      </c>
      <c r="P832" s="363">
        <f t="shared" si="48"/>
        <v>1</v>
      </c>
      <c r="Q832" s="362">
        <v>1</v>
      </c>
      <c r="R832" s="350">
        <f t="shared" si="49"/>
        <v>1</v>
      </c>
      <c r="S832" s="350">
        <f t="shared" si="50"/>
        <v>1</v>
      </c>
      <c r="T832" s="361">
        <f t="shared" si="51"/>
        <v>1</v>
      </c>
      <c r="U832" s="360"/>
    </row>
    <row r="833" spans="1:21" s="359" customFormat="1" ht="15.75" customHeight="1" x14ac:dyDescent="0.25">
      <c r="A833" s="365" t="s">
        <v>144</v>
      </c>
      <c r="B833" s="365" t="s">
        <v>875</v>
      </c>
      <c r="C833" s="365" t="s">
        <v>666</v>
      </c>
      <c r="D833" s="365" t="s">
        <v>338</v>
      </c>
      <c r="E833" s="365" t="s">
        <v>184</v>
      </c>
      <c r="F833" s="365" t="s">
        <v>531</v>
      </c>
      <c r="G833" s="365" t="s">
        <v>1966</v>
      </c>
      <c r="H833" s="365" t="s">
        <v>557</v>
      </c>
      <c r="I833" s="365" t="s">
        <v>234</v>
      </c>
      <c r="J833" s="365" t="s">
        <v>425</v>
      </c>
      <c r="K833" s="366">
        <v>1</v>
      </c>
      <c r="L833" s="365" t="s">
        <v>1999</v>
      </c>
      <c r="M833" s="360">
        <v>2021</v>
      </c>
      <c r="N833" s="362">
        <f>INDEX('[1]Table 5.1 Fleet population'!$L$4:$L$41,MATCH(G833,'[1]Table 5.1 Fleet population'!$H$4:$H$41,0),1)</f>
        <v>12</v>
      </c>
      <c r="O833" s="364">
        <v>1</v>
      </c>
      <c r="P833" s="363">
        <f t="shared" si="48"/>
        <v>12</v>
      </c>
      <c r="Q833" s="362">
        <v>12</v>
      </c>
      <c r="R833" s="350">
        <f t="shared" si="49"/>
        <v>1</v>
      </c>
      <c r="S833" s="350">
        <f t="shared" si="50"/>
        <v>1</v>
      </c>
      <c r="T833" s="361">
        <f t="shared" si="51"/>
        <v>1</v>
      </c>
      <c r="U833" s="360"/>
    </row>
    <row r="834" spans="1:21" s="359" customFormat="1" ht="15.75" customHeight="1" x14ac:dyDescent="0.25">
      <c r="A834" s="365" t="s">
        <v>144</v>
      </c>
      <c r="B834" s="365" t="s">
        <v>875</v>
      </c>
      <c r="C834" s="365" t="s">
        <v>666</v>
      </c>
      <c r="D834" s="365" t="s">
        <v>338</v>
      </c>
      <c r="E834" s="365" t="s">
        <v>184</v>
      </c>
      <c r="F834" s="365" t="s">
        <v>531</v>
      </c>
      <c r="G834" s="365" t="s">
        <v>1951</v>
      </c>
      <c r="H834" s="365" t="s">
        <v>558</v>
      </c>
      <c r="I834" s="365" t="s">
        <v>1979</v>
      </c>
      <c r="J834" s="365" t="s">
        <v>425</v>
      </c>
      <c r="K834" s="366">
        <v>1</v>
      </c>
      <c r="L834" s="365" t="s">
        <v>1980</v>
      </c>
      <c r="M834" s="360">
        <v>2021</v>
      </c>
      <c r="N834" s="362">
        <f>INDEX('[1]Table 5.1 Fleet population'!$L$4:$L$41,MATCH(G834,'[1]Table 5.1 Fleet population'!$H$4:$H$41,0),1)</f>
        <v>1</v>
      </c>
      <c r="O834" s="364">
        <v>1</v>
      </c>
      <c r="P834" s="363">
        <f t="shared" si="48"/>
        <v>1</v>
      </c>
      <c r="Q834" s="362">
        <v>1</v>
      </c>
      <c r="R834" s="350">
        <f t="shared" si="49"/>
        <v>1</v>
      </c>
      <c r="S834" s="350">
        <f t="shared" si="50"/>
        <v>1</v>
      </c>
      <c r="T834" s="361">
        <f t="shared" si="51"/>
        <v>1</v>
      </c>
      <c r="U834" s="360"/>
    </row>
    <row r="835" spans="1:21" s="359" customFormat="1" ht="15.75" customHeight="1" x14ac:dyDescent="0.25">
      <c r="A835" s="365" t="s">
        <v>144</v>
      </c>
      <c r="B835" s="365" t="s">
        <v>875</v>
      </c>
      <c r="C835" s="365" t="s">
        <v>666</v>
      </c>
      <c r="D835" s="365" t="s">
        <v>338</v>
      </c>
      <c r="E835" s="365" t="s">
        <v>184</v>
      </c>
      <c r="F835" s="365" t="s">
        <v>531</v>
      </c>
      <c r="G835" s="365" t="s">
        <v>1962</v>
      </c>
      <c r="H835" s="365" t="s">
        <v>558</v>
      </c>
      <c r="I835" s="365" t="s">
        <v>1979</v>
      </c>
      <c r="J835" s="365" t="s">
        <v>425</v>
      </c>
      <c r="K835" s="366">
        <v>1</v>
      </c>
      <c r="L835" s="365" t="s">
        <v>1980</v>
      </c>
      <c r="M835" s="360">
        <v>2021</v>
      </c>
      <c r="N835" s="362">
        <f>INDEX('[1]Table 5.1 Fleet population'!$L$4:$L$41,MATCH(G835,'[1]Table 5.1 Fleet population'!$H$4:$H$41,0),1)</f>
        <v>1</v>
      </c>
      <c r="O835" s="364">
        <v>1</v>
      </c>
      <c r="P835" s="363">
        <f t="shared" ref="P835:P898" si="52">ROUNDUP(N835*O835,0)</f>
        <v>1</v>
      </c>
      <c r="Q835" s="362">
        <v>1</v>
      </c>
      <c r="R835" s="350">
        <f t="shared" ref="R835:R898" si="53">Q835/P835</f>
        <v>1</v>
      </c>
      <c r="S835" s="350">
        <f t="shared" ref="S835:S898" si="54">Q835/N835</f>
        <v>1</v>
      </c>
      <c r="T835" s="361">
        <f t="shared" ref="T835:T898" si="55">O835/K835</f>
        <v>1</v>
      </c>
      <c r="U835" s="360"/>
    </row>
    <row r="836" spans="1:21" s="359" customFormat="1" ht="15.75" customHeight="1" x14ac:dyDescent="0.25">
      <c r="A836" s="365" t="s">
        <v>144</v>
      </c>
      <c r="B836" s="365" t="s">
        <v>875</v>
      </c>
      <c r="C836" s="365" t="s">
        <v>666</v>
      </c>
      <c r="D836" s="365" t="s">
        <v>338</v>
      </c>
      <c r="E836" s="365" t="s">
        <v>184</v>
      </c>
      <c r="F836" s="365" t="s">
        <v>531</v>
      </c>
      <c r="G836" s="365" t="s">
        <v>1946</v>
      </c>
      <c r="H836" s="365" t="s">
        <v>559</v>
      </c>
      <c r="I836" s="365" t="s">
        <v>1979</v>
      </c>
      <c r="J836" s="365" t="s">
        <v>425</v>
      </c>
      <c r="K836" s="366">
        <v>1</v>
      </c>
      <c r="L836" s="365" t="s">
        <v>1980</v>
      </c>
      <c r="M836" s="360">
        <v>2021</v>
      </c>
      <c r="N836" s="362">
        <f>INDEX('[1]Table 5.1 Fleet population'!$L$4:$L$41,MATCH(G836,'[1]Table 5.1 Fleet population'!$H$4:$H$41,0),1)</f>
        <v>5</v>
      </c>
      <c r="O836" s="364">
        <v>1</v>
      </c>
      <c r="P836" s="363">
        <f t="shared" si="52"/>
        <v>5</v>
      </c>
      <c r="Q836" s="362">
        <v>5</v>
      </c>
      <c r="R836" s="350">
        <f t="shared" si="53"/>
        <v>1</v>
      </c>
      <c r="S836" s="350">
        <f t="shared" si="54"/>
        <v>1</v>
      </c>
      <c r="T836" s="361">
        <f t="shared" si="55"/>
        <v>1</v>
      </c>
      <c r="U836" s="360"/>
    </row>
    <row r="837" spans="1:21" s="359" customFormat="1" ht="15.75" customHeight="1" x14ac:dyDescent="0.25">
      <c r="A837" s="365" t="s">
        <v>144</v>
      </c>
      <c r="B837" s="365" t="s">
        <v>875</v>
      </c>
      <c r="C837" s="365" t="s">
        <v>666</v>
      </c>
      <c r="D837" s="365" t="s">
        <v>338</v>
      </c>
      <c r="E837" s="365" t="s">
        <v>184</v>
      </c>
      <c r="F837" s="365" t="s">
        <v>531</v>
      </c>
      <c r="G837" s="365" t="s">
        <v>1951</v>
      </c>
      <c r="H837" s="365" t="s">
        <v>559</v>
      </c>
      <c r="I837" s="365" t="s">
        <v>1979</v>
      </c>
      <c r="J837" s="365" t="s">
        <v>425</v>
      </c>
      <c r="K837" s="366">
        <v>1</v>
      </c>
      <c r="L837" s="365" t="s">
        <v>1980</v>
      </c>
      <c r="M837" s="360">
        <v>2021</v>
      </c>
      <c r="N837" s="362">
        <f>INDEX('[1]Table 5.1 Fleet population'!$L$4:$L$41,MATCH(G837,'[1]Table 5.1 Fleet population'!$H$4:$H$41,0),1)</f>
        <v>1</v>
      </c>
      <c r="O837" s="364">
        <v>1</v>
      </c>
      <c r="P837" s="363">
        <f t="shared" si="52"/>
        <v>1</v>
      </c>
      <c r="Q837" s="362">
        <v>1</v>
      </c>
      <c r="R837" s="350">
        <f t="shared" si="53"/>
        <v>1</v>
      </c>
      <c r="S837" s="350">
        <f t="shared" si="54"/>
        <v>1</v>
      </c>
      <c r="T837" s="361">
        <f t="shared" si="55"/>
        <v>1</v>
      </c>
      <c r="U837" s="360"/>
    </row>
    <row r="838" spans="1:21" s="359" customFormat="1" ht="15.75" customHeight="1" x14ac:dyDescent="0.25">
      <c r="A838" s="365" t="s">
        <v>144</v>
      </c>
      <c r="B838" s="365" t="s">
        <v>875</v>
      </c>
      <c r="C838" s="365" t="s">
        <v>666</v>
      </c>
      <c r="D838" s="365" t="s">
        <v>338</v>
      </c>
      <c r="E838" s="365" t="s">
        <v>184</v>
      </c>
      <c r="F838" s="365" t="s">
        <v>531</v>
      </c>
      <c r="G838" s="365" t="s">
        <v>1962</v>
      </c>
      <c r="H838" s="365" t="s">
        <v>559</v>
      </c>
      <c r="I838" s="365" t="s">
        <v>1979</v>
      </c>
      <c r="J838" s="365" t="s">
        <v>425</v>
      </c>
      <c r="K838" s="366">
        <v>1</v>
      </c>
      <c r="L838" s="365" t="s">
        <v>1980</v>
      </c>
      <c r="M838" s="360">
        <v>2021</v>
      </c>
      <c r="N838" s="362">
        <f>INDEX('[1]Table 5.1 Fleet population'!$L$4:$L$41,MATCH(G838,'[1]Table 5.1 Fleet population'!$H$4:$H$41,0),1)</f>
        <v>1</v>
      </c>
      <c r="O838" s="364">
        <v>1</v>
      </c>
      <c r="P838" s="363">
        <f t="shared" si="52"/>
        <v>1</v>
      </c>
      <c r="Q838" s="362">
        <v>1</v>
      </c>
      <c r="R838" s="350">
        <f t="shared" si="53"/>
        <v>1</v>
      </c>
      <c r="S838" s="350">
        <f t="shared" si="54"/>
        <v>1</v>
      </c>
      <c r="T838" s="361">
        <f t="shared" si="55"/>
        <v>1</v>
      </c>
      <c r="U838" s="360"/>
    </row>
    <row r="839" spans="1:21" s="359" customFormat="1" ht="15.75" customHeight="1" x14ac:dyDescent="0.25">
      <c r="A839" s="365" t="s">
        <v>144</v>
      </c>
      <c r="B839" s="365" t="s">
        <v>875</v>
      </c>
      <c r="C839" s="365" t="s">
        <v>666</v>
      </c>
      <c r="D839" s="365" t="s">
        <v>338</v>
      </c>
      <c r="E839" s="365" t="s">
        <v>184</v>
      </c>
      <c r="F839" s="365" t="s">
        <v>531</v>
      </c>
      <c r="G839" s="365" t="s">
        <v>1951</v>
      </c>
      <c r="H839" s="365" t="s">
        <v>561</v>
      </c>
      <c r="I839" s="365" t="s">
        <v>1979</v>
      </c>
      <c r="J839" s="365" t="s">
        <v>425</v>
      </c>
      <c r="K839" s="366">
        <v>1</v>
      </c>
      <c r="L839" s="365" t="s">
        <v>1980</v>
      </c>
      <c r="M839" s="360">
        <v>2021</v>
      </c>
      <c r="N839" s="362">
        <f>INDEX('[1]Table 5.1 Fleet population'!$L$4:$L$41,MATCH(G839,'[1]Table 5.1 Fleet population'!$H$4:$H$41,0),1)</f>
        <v>1</v>
      </c>
      <c r="O839" s="364">
        <v>1</v>
      </c>
      <c r="P839" s="363">
        <f t="shared" si="52"/>
        <v>1</v>
      </c>
      <c r="Q839" s="362">
        <v>1</v>
      </c>
      <c r="R839" s="350">
        <f t="shared" si="53"/>
        <v>1</v>
      </c>
      <c r="S839" s="350">
        <f t="shared" si="54"/>
        <v>1</v>
      </c>
      <c r="T839" s="361">
        <f t="shared" si="55"/>
        <v>1</v>
      </c>
      <c r="U839" s="360"/>
    </row>
    <row r="840" spans="1:21" s="359" customFormat="1" ht="15.75" customHeight="1" x14ac:dyDescent="0.25">
      <c r="A840" s="365" t="s">
        <v>144</v>
      </c>
      <c r="B840" s="365" t="s">
        <v>875</v>
      </c>
      <c r="C840" s="365" t="s">
        <v>666</v>
      </c>
      <c r="D840" s="365" t="s">
        <v>338</v>
      </c>
      <c r="E840" s="365" t="s">
        <v>184</v>
      </c>
      <c r="F840" s="365" t="s">
        <v>531</v>
      </c>
      <c r="G840" s="365" t="s">
        <v>1962</v>
      </c>
      <c r="H840" s="365" t="s">
        <v>561</v>
      </c>
      <c r="I840" s="365" t="s">
        <v>1979</v>
      </c>
      <c r="J840" s="365" t="s">
        <v>425</v>
      </c>
      <c r="K840" s="366">
        <v>1</v>
      </c>
      <c r="L840" s="365" t="s">
        <v>1980</v>
      </c>
      <c r="M840" s="360">
        <v>2021</v>
      </c>
      <c r="N840" s="362">
        <f>INDEX('[1]Table 5.1 Fleet population'!$L$4:$L$41,MATCH(G840,'[1]Table 5.1 Fleet population'!$H$4:$H$41,0),1)</f>
        <v>1</v>
      </c>
      <c r="O840" s="364">
        <v>1</v>
      </c>
      <c r="P840" s="363">
        <f t="shared" si="52"/>
        <v>1</v>
      </c>
      <c r="Q840" s="362">
        <v>1</v>
      </c>
      <c r="R840" s="350">
        <f t="shared" si="53"/>
        <v>1</v>
      </c>
      <c r="S840" s="350">
        <f t="shared" si="54"/>
        <v>1</v>
      </c>
      <c r="T840" s="361">
        <f t="shared" si="55"/>
        <v>1</v>
      </c>
      <c r="U840" s="360"/>
    </row>
    <row r="841" spans="1:21" s="359" customFormat="1" ht="15.75" customHeight="1" x14ac:dyDescent="0.25">
      <c r="A841" s="365" t="s">
        <v>144</v>
      </c>
      <c r="B841" s="365" t="s">
        <v>875</v>
      </c>
      <c r="C841" s="365" t="s">
        <v>666</v>
      </c>
      <c r="D841" s="365" t="s">
        <v>338</v>
      </c>
      <c r="E841" s="365" t="s">
        <v>184</v>
      </c>
      <c r="F841" s="365" t="s">
        <v>531</v>
      </c>
      <c r="G841" s="365" t="s">
        <v>1943</v>
      </c>
      <c r="H841" s="365" t="s">
        <v>530</v>
      </c>
      <c r="I841" s="365" t="s">
        <v>1979</v>
      </c>
      <c r="J841" s="365" t="s">
        <v>425</v>
      </c>
      <c r="K841" s="366">
        <v>1</v>
      </c>
      <c r="L841" s="365"/>
      <c r="M841" s="360">
        <v>2021</v>
      </c>
      <c r="N841" s="362">
        <f>INDEX('[1]Table 5.1 Fleet population'!$L$4:$L$41,MATCH(G841,'[1]Table 5.1 Fleet population'!$H$4:$H$41,0),1)</f>
        <v>0</v>
      </c>
      <c r="O841" s="364">
        <v>1</v>
      </c>
      <c r="P841" s="363">
        <f t="shared" si="52"/>
        <v>0</v>
      </c>
      <c r="Q841" s="362">
        <v>0</v>
      </c>
      <c r="R841" s="350" t="e">
        <f t="shared" si="53"/>
        <v>#DIV/0!</v>
      </c>
      <c r="S841" s="350" t="e">
        <f t="shared" si="54"/>
        <v>#DIV/0!</v>
      </c>
      <c r="T841" s="361">
        <f t="shared" si="55"/>
        <v>1</v>
      </c>
      <c r="U841" s="360" t="s">
        <v>1993</v>
      </c>
    </row>
    <row r="842" spans="1:21" s="359" customFormat="1" ht="15.75" customHeight="1" x14ac:dyDescent="0.25">
      <c r="A842" s="365" t="s">
        <v>144</v>
      </c>
      <c r="B842" s="365" t="s">
        <v>875</v>
      </c>
      <c r="C842" s="365" t="s">
        <v>666</v>
      </c>
      <c r="D842" s="365" t="s">
        <v>338</v>
      </c>
      <c r="E842" s="365" t="s">
        <v>184</v>
      </c>
      <c r="F842" s="365" t="s">
        <v>531</v>
      </c>
      <c r="G842" s="365" t="s">
        <v>1940</v>
      </c>
      <c r="H842" s="365" t="s">
        <v>530</v>
      </c>
      <c r="I842" s="365" t="s">
        <v>1979</v>
      </c>
      <c r="J842" s="365" t="s">
        <v>425</v>
      </c>
      <c r="K842" s="366">
        <v>1</v>
      </c>
      <c r="L842" s="365"/>
      <c r="M842" s="360">
        <v>2021</v>
      </c>
      <c r="N842" s="362">
        <f>INDEX('[1]Table 5.1 Fleet population'!$L$4:$L$41,MATCH(G842,'[1]Table 5.1 Fleet population'!$H$4:$H$41,0),1)</f>
        <v>0</v>
      </c>
      <c r="O842" s="364">
        <v>1</v>
      </c>
      <c r="P842" s="363">
        <f t="shared" si="52"/>
        <v>0</v>
      </c>
      <c r="Q842" s="362">
        <v>0</v>
      </c>
      <c r="R842" s="350" t="e">
        <f t="shared" si="53"/>
        <v>#DIV/0!</v>
      </c>
      <c r="S842" s="350" t="e">
        <f t="shared" si="54"/>
        <v>#DIV/0!</v>
      </c>
      <c r="T842" s="361">
        <f t="shared" si="55"/>
        <v>1</v>
      </c>
      <c r="U842" s="360" t="s">
        <v>1993</v>
      </c>
    </row>
    <row r="843" spans="1:21" s="359" customFormat="1" ht="15.75" customHeight="1" x14ac:dyDescent="0.25">
      <c r="A843" s="365" t="s">
        <v>144</v>
      </c>
      <c r="B843" s="365" t="s">
        <v>875</v>
      </c>
      <c r="C843" s="365" t="s">
        <v>666</v>
      </c>
      <c r="D843" s="365" t="s">
        <v>338</v>
      </c>
      <c r="E843" s="365" t="s">
        <v>184</v>
      </c>
      <c r="F843" s="365" t="s">
        <v>531</v>
      </c>
      <c r="G843" s="365" t="s">
        <v>1950</v>
      </c>
      <c r="H843" s="365" t="s">
        <v>530</v>
      </c>
      <c r="I843" s="365" t="s">
        <v>1979</v>
      </c>
      <c r="J843" s="365" t="s">
        <v>425</v>
      </c>
      <c r="K843" s="366">
        <v>1</v>
      </c>
      <c r="L843" s="365" t="s">
        <v>1980</v>
      </c>
      <c r="M843" s="360">
        <v>2021</v>
      </c>
      <c r="N843" s="362">
        <f>INDEX('[1]Table 5.1 Fleet population'!$L$4:$L$41,MATCH(G843,'[1]Table 5.1 Fleet population'!$H$4:$H$41,0),1)</f>
        <v>0</v>
      </c>
      <c r="O843" s="364">
        <v>1</v>
      </c>
      <c r="P843" s="363">
        <f t="shared" si="52"/>
        <v>0</v>
      </c>
      <c r="Q843" s="362">
        <v>0</v>
      </c>
      <c r="R843" s="350" t="e">
        <f t="shared" si="53"/>
        <v>#DIV/0!</v>
      </c>
      <c r="S843" s="350" t="e">
        <f t="shared" si="54"/>
        <v>#DIV/0!</v>
      </c>
      <c r="T843" s="361">
        <f t="shared" si="55"/>
        <v>1</v>
      </c>
      <c r="U843" s="360"/>
    </row>
    <row r="844" spans="1:21" s="359" customFormat="1" ht="15.75" customHeight="1" x14ac:dyDescent="0.25">
      <c r="A844" s="365" t="s">
        <v>144</v>
      </c>
      <c r="B844" s="365" t="s">
        <v>875</v>
      </c>
      <c r="C844" s="365" t="s">
        <v>666</v>
      </c>
      <c r="D844" s="365" t="s">
        <v>338</v>
      </c>
      <c r="E844" s="365" t="s">
        <v>184</v>
      </c>
      <c r="F844" s="365" t="s">
        <v>531</v>
      </c>
      <c r="G844" s="365" t="s">
        <v>1954</v>
      </c>
      <c r="H844" s="365" t="s">
        <v>530</v>
      </c>
      <c r="I844" s="365" t="s">
        <v>1979</v>
      </c>
      <c r="J844" s="365" t="s">
        <v>425</v>
      </c>
      <c r="K844" s="366">
        <v>1</v>
      </c>
      <c r="L844" s="365" t="s">
        <v>1980</v>
      </c>
      <c r="M844" s="360">
        <v>2021</v>
      </c>
      <c r="N844" s="362">
        <f>INDEX('[1]Table 5.1 Fleet population'!$L$4:$L$41,MATCH(G844,'[1]Table 5.1 Fleet population'!$H$4:$H$41,0),1)</f>
        <v>0</v>
      </c>
      <c r="O844" s="364">
        <v>1</v>
      </c>
      <c r="P844" s="363">
        <f t="shared" si="52"/>
        <v>0</v>
      </c>
      <c r="Q844" s="362">
        <v>0</v>
      </c>
      <c r="R844" s="350" t="e">
        <f t="shared" si="53"/>
        <v>#DIV/0!</v>
      </c>
      <c r="S844" s="350" t="e">
        <f t="shared" si="54"/>
        <v>#DIV/0!</v>
      </c>
      <c r="T844" s="361">
        <f t="shared" si="55"/>
        <v>1</v>
      </c>
      <c r="U844" s="360"/>
    </row>
    <row r="845" spans="1:21" s="359" customFormat="1" ht="15.75" customHeight="1" x14ac:dyDescent="0.25">
      <c r="A845" s="365" t="s">
        <v>144</v>
      </c>
      <c r="B845" s="365" t="s">
        <v>875</v>
      </c>
      <c r="C845" s="365" t="s">
        <v>666</v>
      </c>
      <c r="D845" s="365" t="s">
        <v>338</v>
      </c>
      <c r="E845" s="365" t="s">
        <v>184</v>
      </c>
      <c r="F845" s="365" t="s">
        <v>531</v>
      </c>
      <c r="G845" s="365" t="s">
        <v>1950</v>
      </c>
      <c r="H845" s="365" t="s">
        <v>510</v>
      </c>
      <c r="I845" s="365" t="s">
        <v>1998</v>
      </c>
      <c r="J845" s="365" t="s">
        <v>425</v>
      </c>
      <c r="K845" s="366">
        <v>1</v>
      </c>
      <c r="L845" s="365" t="s">
        <v>1999</v>
      </c>
      <c r="M845" s="360">
        <v>2021</v>
      </c>
      <c r="N845" s="362">
        <f>INDEX('[1]Table 5.1 Fleet population'!$L$4:$L$41,MATCH(G845,'[1]Table 5.1 Fleet population'!$H$4:$H$41,0),1)</f>
        <v>0</v>
      </c>
      <c r="O845" s="364">
        <v>1</v>
      </c>
      <c r="P845" s="363">
        <f t="shared" si="52"/>
        <v>0</v>
      </c>
      <c r="Q845" s="362">
        <v>0</v>
      </c>
      <c r="R845" s="350" t="e">
        <f t="shared" si="53"/>
        <v>#DIV/0!</v>
      </c>
      <c r="S845" s="350" t="e">
        <f t="shared" si="54"/>
        <v>#DIV/0!</v>
      </c>
      <c r="T845" s="361">
        <f t="shared" si="55"/>
        <v>1</v>
      </c>
      <c r="U845" s="360"/>
    </row>
    <row r="846" spans="1:21" s="359" customFormat="1" ht="15.75" customHeight="1" x14ac:dyDescent="0.25">
      <c r="A846" s="365" t="s">
        <v>144</v>
      </c>
      <c r="B846" s="365" t="s">
        <v>875</v>
      </c>
      <c r="C846" s="365" t="s">
        <v>666</v>
      </c>
      <c r="D846" s="365" t="s">
        <v>338</v>
      </c>
      <c r="E846" s="365" t="s">
        <v>184</v>
      </c>
      <c r="F846" s="365" t="s">
        <v>531</v>
      </c>
      <c r="G846" s="365" t="s">
        <v>1954</v>
      </c>
      <c r="H846" s="365" t="s">
        <v>510</v>
      </c>
      <c r="I846" s="365" t="s">
        <v>1998</v>
      </c>
      <c r="J846" s="365" t="s">
        <v>425</v>
      </c>
      <c r="K846" s="366">
        <v>1</v>
      </c>
      <c r="L846" s="365" t="s">
        <v>1999</v>
      </c>
      <c r="M846" s="360">
        <v>2021</v>
      </c>
      <c r="N846" s="362">
        <f>INDEX('[1]Table 5.1 Fleet population'!$L$4:$L$41,MATCH(G846,'[1]Table 5.1 Fleet population'!$H$4:$H$41,0),1)</f>
        <v>0</v>
      </c>
      <c r="O846" s="364">
        <v>1</v>
      </c>
      <c r="P846" s="363">
        <f t="shared" si="52"/>
        <v>0</v>
      </c>
      <c r="Q846" s="362">
        <v>0</v>
      </c>
      <c r="R846" s="350" t="e">
        <f t="shared" si="53"/>
        <v>#DIV/0!</v>
      </c>
      <c r="S846" s="350" t="e">
        <f t="shared" si="54"/>
        <v>#DIV/0!</v>
      </c>
      <c r="T846" s="361">
        <f t="shared" si="55"/>
        <v>1</v>
      </c>
      <c r="U846" s="360"/>
    </row>
    <row r="847" spans="1:21" s="359" customFormat="1" ht="15.75" customHeight="1" x14ac:dyDescent="0.25">
      <c r="A847" s="365" t="s">
        <v>144</v>
      </c>
      <c r="B847" s="365" t="s">
        <v>875</v>
      </c>
      <c r="C847" s="365" t="s">
        <v>666</v>
      </c>
      <c r="D847" s="365" t="s">
        <v>338</v>
      </c>
      <c r="E847" s="365" t="s">
        <v>184</v>
      </c>
      <c r="F847" s="365" t="s">
        <v>564</v>
      </c>
      <c r="G847" s="365" t="s">
        <v>1932</v>
      </c>
      <c r="H847" s="365" t="s">
        <v>563</v>
      </c>
      <c r="I847" s="365" t="s">
        <v>1982</v>
      </c>
      <c r="J847" s="365" t="s">
        <v>425</v>
      </c>
      <c r="K847" s="366">
        <v>1</v>
      </c>
      <c r="L847" s="365" t="s">
        <v>2001</v>
      </c>
      <c r="M847" s="360"/>
      <c r="N847" s="362"/>
      <c r="O847" s="364">
        <v>0</v>
      </c>
      <c r="P847" s="363">
        <f t="shared" si="52"/>
        <v>0</v>
      </c>
      <c r="Q847" s="362">
        <v>0</v>
      </c>
      <c r="R847" s="350" t="e">
        <f t="shared" si="53"/>
        <v>#DIV/0!</v>
      </c>
      <c r="S847" s="350" t="e">
        <f t="shared" si="54"/>
        <v>#DIV/0!</v>
      </c>
      <c r="T847" s="361">
        <f t="shared" si="55"/>
        <v>0</v>
      </c>
      <c r="U847" s="360" t="s">
        <v>2002</v>
      </c>
    </row>
    <row r="848" spans="1:21" s="359" customFormat="1" ht="15.75" customHeight="1" x14ac:dyDescent="0.25">
      <c r="A848" s="365" t="s">
        <v>144</v>
      </c>
      <c r="B848" s="365" t="s">
        <v>875</v>
      </c>
      <c r="C848" s="365" t="s">
        <v>666</v>
      </c>
      <c r="D848" s="365" t="s">
        <v>338</v>
      </c>
      <c r="E848" s="365" t="s">
        <v>184</v>
      </c>
      <c r="F848" s="365" t="s">
        <v>564</v>
      </c>
      <c r="G848" s="365" t="s">
        <v>1926</v>
      </c>
      <c r="H848" s="365" t="s">
        <v>563</v>
      </c>
      <c r="I848" s="365" t="s">
        <v>1982</v>
      </c>
      <c r="J848" s="365" t="s">
        <v>425</v>
      </c>
      <c r="K848" s="366">
        <v>1</v>
      </c>
      <c r="L848" s="365" t="s">
        <v>2001</v>
      </c>
      <c r="M848" s="360"/>
      <c r="N848" s="362"/>
      <c r="O848" s="364">
        <v>0</v>
      </c>
      <c r="P848" s="363">
        <f t="shared" si="52"/>
        <v>0</v>
      </c>
      <c r="Q848" s="362">
        <v>0</v>
      </c>
      <c r="R848" s="350" t="e">
        <f t="shared" si="53"/>
        <v>#DIV/0!</v>
      </c>
      <c r="S848" s="350" t="e">
        <f t="shared" si="54"/>
        <v>#DIV/0!</v>
      </c>
      <c r="T848" s="361">
        <f t="shared" si="55"/>
        <v>0</v>
      </c>
      <c r="U848" s="360" t="s">
        <v>2002</v>
      </c>
    </row>
    <row r="849" spans="1:21" s="359" customFormat="1" ht="15.75" customHeight="1" x14ac:dyDescent="0.25">
      <c r="A849" s="365" t="s">
        <v>144</v>
      </c>
      <c r="B849" s="365" t="s">
        <v>875</v>
      </c>
      <c r="C849" s="365" t="s">
        <v>666</v>
      </c>
      <c r="D849" s="365" t="s">
        <v>338</v>
      </c>
      <c r="E849" s="365" t="s">
        <v>184</v>
      </c>
      <c r="F849" s="365" t="s">
        <v>564</v>
      </c>
      <c r="G849" s="365" t="s">
        <v>1927</v>
      </c>
      <c r="H849" s="365" t="s">
        <v>563</v>
      </c>
      <c r="I849" s="365" t="s">
        <v>1982</v>
      </c>
      <c r="J849" s="365" t="s">
        <v>425</v>
      </c>
      <c r="K849" s="366">
        <v>1</v>
      </c>
      <c r="L849" s="365" t="s">
        <v>2001</v>
      </c>
      <c r="M849" s="360"/>
      <c r="N849" s="362"/>
      <c r="O849" s="364">
        <v>0</v>
      </c>
      <c r="P849" s="363">
        <f t="shared" si="52"/>
        <v>0</v>
      </c>
      <c r="Q849" s="362">
        <v>0</v>
      </c>
      <c r="R849" s="350" t="e">
        <f t="shared" si="53"/>
        <v>#DIV/0!</v>
      </c>
      <c r="S849" s="350" t="e">
        <f t="shared" si="54"/>
        <v>#DIV/0!</v>
      </c>
      <c r="T849" s="361">
        <f t="shared" si="55"/>
        <v>0</v>
      </c>
      <c r="U849" s="360" t="s">
        <v>2002</v>
      </c>
    </row>
    <row r="850" spans="1:21" s="359" customFormat="1" ht="15.75" customHeight="1" x14ac:dyDescent="0.25">
      <c r="A850" s="365" t="s">
        <v>144</v>
      </c>
      <c r="B850" s="365" t="s">
        <v>875</v>
      </c>
      <c r="C850" s="365" t="s">
        <v>666</v>
      </c>
      <c r="D850" s="365" t="s">
        <v>338</v>
      </c>
      <c r="E850" s="365" t="s">
        <v>184</v>
      </c>
      <c r="F850" s="365" t="s">
        <v>564</v>
      </c>
      <c r="G850" s="365" t="s">
        <v>1928</v>
      </c>
      <c r="H850" s="365" t="s">
        <v>563</v>
      </c>
      <c r="I850" s="365" t="s">
        <v>1982</v>
      </c>
      <c r="J850" s="365" t="s">
        <v>425</v>
      </c>
      <c r="K850" s="366">
        <v>1</v>
      </c>
      <c r="L850" s="365" t="s">
        <v>2001</v>
      </c>
      <c r="M850" s="360"/>
      <c r="N850" s="362"/>
      <c r="O850" s="364">
        <v>0</v>
      </c>
      <c r="P850" s="363">
        <f t="shared" si="52"/>
        <v>0</v>
      </c>
      <c r="Q850" s="362">
        <v>0</v>
      </c>
      <c r="R850" s="350" t="e">
        <f t="shared" si="53"/>
        <v>#DIV/0!</v>
      </c>
      <c r="S850" s="350" t="e">
        <f t="shared" si="54"/>
        <v>#DIV/0!</v>
      </c>
      <c r="T850" s="361">
        <f t="shared" si="55"/>
        <v>0</v>
      </c>
      <c r="U850" s="360" t="s">
        <v>2002</v>
      </c>
    </row>
    <row r="851" spans="1:21" s="359" customFormat="1" ht="15.75" customHeight="1" x14ac:dyDescent="0.25">
      <c r="A851" s="365" t="s">
        <v>144</v>
      </c>
      <c r="B851" s="365" t="s">
        <v>875</v>
      </c>
      <c r="C851" s="365" t="s">
        <v>666</v>
      </c>
      <c r="D851" s="365" t="s">
        <v>338</v>
      </c>
      <c r="E851" s="365" t="s">
        <v>184</v>
      </c>
      <c r="F851" s="365" t="s">
        <v>564</v>
      </c>
      <c r="G851" s="365" t="s">
        <v>1924</v>
      </c>
      <c r="H851" s="365" t="s">
        <v>563</v>
      </c>
      <c r="I851" s="365" t="s">
        <v>1982</v>
      </c>
      <c r="J851" s="365" t="s">
        <v>425</v>
      </c>
      <c r="K851" s="366">
        <v>1</v>
      </c>
      <c r="L851" s="365" t="s">
        <v>2001</v>
      </c>
      <c r="M851" s="360"/>
      <c r="N851" s="362"/>
      <c r="O851" s="364">
        <v>0</v>
      </c>
      <c r="P851" s="363">
        <f t="shared" si="52"/>
        <v>0</v>
      </c>
      <c r="Q851" s="362">
        <v>0</v>
      </c>
      <c r="R851" s="350" t="e">
        <f t="shared" si="53"/>
        <v>#DIV/0!</v>
      </c>
      <c r="S851" s="350" t="e">
        <f t="shared" si="54"/>
        <v>#DIV/0!</v>
      </c>
      <c r="T851" s="361">
        <f t="shared" si="55"/>
        <v>0</v>
      </c>
      <c r="U851" s="360" t="s">
        <v>2002</v>
      </c>
    </row>
    <row r="852" spans="1:21" s="359" customFormat="1" ht="15.75" customHeight="1" x14ac:dyDescent="0.25">
      <c r="A852" s="365" t="s">
        <v>144</v>
      </c>
      <c r="B852" s="365" t="s">
        <v>875</v>
      </c>
      <c r="C852" s="365" t="s">
        <v>666</v>
      </c>
      <c r="D852" s="365" t="s">
        <v>338</v>
      </c>
      <c r="E852" s="365" t="s">
        <v>184</v>
      </c>
      <c r="F852" s="365" t="s">
        <v>564</v>
      </c>
      <c r="G852" s="365" t="s">
        <v>1930</v>
      </c>
      <c r="H852" s="365" t="s">
        <v>563</v>
      </c>
      <c r="I852" s="365" t="s">
        <v>1982</v>
      </c>
      <c r="J852" s="365" t="s">
        <v>425</v>
      </c>
      <c r="K852" s="366">
        <v>1</v>
      </c>
      <c r="L852" s="365" t="s">
        <v>2001</v>
      </c>
      <c r="M852" s="360"/>
      <c r="N852" s="362"/>
      <c r="O852" s="364">
        <v>0</v>
      </c>
      <c r="P852" s="363">
        <f t="shared" si="52"/>
        <v>0</v>
      </c>
      <c r="Q852" s="362">
        <v>0</v>
      </c>
      <c r="R852" s="350" t="e">
        <f t="shared" si="53"/>
        <v>#DIV/0!</v>
      </c>
      <c r="S852" s="350" t="e">
        <f t="shared" si="54"/>
        <v>#DIV/0!</v>
      </c>
      <c r="T852" s="361">
        <f t="shared" si="55"/>
        <v>0</v>
      </c>
      <c r="U852" s="360" t="s">
        <v>2002</v>
      </c>
    </row>
    <row r="853" spans="1:21" s="359" customFormat="1" ht="15.75" customHeight="1" x14ac:dyDescent="0.25">
      <c r="A853" s="365" t="s">
        <v>144</v>
      </c>
      <c r="B853" s="365" t="s">
        <v>875</v>
      </c>
      <c r="C853" s="365" t="s">
        <v>666</v>
      </c>
      <c r="D853" s="365" t="s">
        <v>338</v>
      </c>
      <c r="E853" s="365" t="s">
        <v>184</v>
      </c>
      <c r="F853" s="365" t="s">
        <v>564</v>
      </c>
      <c r="G853" s="365" t="s">
        <v>1934</v>
      </c>
      <c r="H853" s="365" t="s">
        <v>563</v>
      </c>
      <c r="I853" s="365" t="s">
        <v>1982</v>
      </c>
      <c r="J853" s="365" t="s">
        <v>425</v>
      </c>
      <c r="K853" s="366">
        <v>1</v>
      </c>
      <c r="L853" s="365" t="s">
        <v>2001</v>
      </c>
      <c r="M853" s="360"/>
      <c r="N853" s="362"/>
      <c r="O853" s="364">
        <v>0</v>
      </c>
      <c r="P853" s="363">
        <f t="shared" si="52"/>
        <v>0</v>
      </c>
      <c r="Q853" s="362">
        <v>0</v>
      </c>
      <c r="R853" s="350" t="e">
        <f t="shared" si="53"/>
        <v>#DIV/0!</v>
      </c>
      <c r="S853" s="350" t="e">
        <f t="shared" si="54"/>
        <v>#DIV/0!</v>
      </c>
      <c r="T853" s="361">
        <f t="shared" si="55"/>
        <v>0</v>
      </c>
      <c r="U853" s="360" t="s">
        <v>2002</v>
      </c>
    </row>
    <row r="854" spans="1:21" s="359" customFormat="1" ht="15.75" customHeight="1" x14ac:dyDescent="0.25">
      <c r="A854" s="365" t="s">
        <v>144</v>
      </c>
      <c r="B854" s="365" t="s">
        <v>875</v>
      </c>
      <c r="C854" s="365" t="s">
        <v>666</v>
      </c>
      <c r="D854" s="365" t="s">
        <v>338</v>
      </c>
      <c r="E854" s="365" t="s">
        <v>184</v>
      </c>
      <c r="F854" s="365" t="s">
        <v>564</v>
      </c>
      <c r="G854" s="365" t="s">
        <v>1938</v>
      </c>
      <c r="H854" s="365" t="s">
        <v>563</v>
      </c>
      <c r="I854" s="365" t="s">
        <v>1982</v>
      </c>
      <c r="J854" s="365" t="s">
        <v>425</v>
      </c>
      <c r="K854" s="366">
        <v>1</v>
      </c>
      <c r="L854" s="365" t="s">
        <v>2001</v>
      </c>
      <c r="M854" s="360"/>
      <c r="N854" s="362"/>
      <c r="O854" s="364">
        <v>0</v>
      </c>
      <c r="P854" s="363">
        <f t="shared" si="52"/>
        <v>0</v>
      </c>
      <c r="Q854" s="362">
        <v>0</v>
      </c>
      <c r="R854" s="350" t="e">
        <f t="shared" si="53"/>
        <v>#DIV/0!</v>
      </c>
      <c r="S854" s="350" t="e">
        <f t="shared" si="54"/>
        <v>#DIV/0!</v>
      </c>
      <c r="T854" s="361">
        <f t="shared" si="55"/>
        <v>0</v>
      </c>
      <c r="U854" s="360" t="s">
        <v>2002</v>
      </c>
    </row>
    <row r="855" spans="1:21" s="359" customFormat="1" ht="15.75" customHeight="1" x14ac:dyDescent="0.25">
      <c r="A855" s="365" t="s">
        <v>144</v>
      </c>
      <c r="B855" s="365" t="s">
        <v>875</v>
      </c>
      <c r="C855" s="365" t="s">
        <v>666</v>
      </c>
      <c r="D855" s="365" t="s">
        <v>338</v>
      </c>
      <c r="E855" s="365" t="s">
        <v>184</v>
      </c>
      <c r="F855" s="365" t="s">
        <v>564</v>
      </c>
      <c r="G855" s="365" t="s">
        <v>1935</v>
      </c>
      <c r="H855" s="365" t="s">
        <v>563</v>
      </c>
      <c r="I855" s="365" t="s">
        <v>1982</v>
      </c>
      <c r="J855" s="365" t="s">
        <v>425</v>
      </c>
      <c r="K855" s="366">
        <v>1</v>
      </c>
      <c r="L855" s="365" t="s">
        <v>2001</v>
      </c>
      <c r="M855" s="360"/>
      <c r="N855" s="362"/>
      <c r="O855" s="364">
        <v>0</v>
      </c>
      <c r="P855" s="363">
        <f t="shared" si="52"/>
        <v>0</v>
      </c>
      <c r="Q855" s="362">
        <v>0</v>
      </c>
      <c r="R855" s="350" t="e">
        <f t="shared" si="53"/>
        <v>#DIV/0!</v>
      </c>
      <c r="S855" s="350" t="e">
        <f t="shared" si="54"/>
        <v>#DIV/0!</v>
      </c>
      <c r="T855" s="361">
        <f t="shared" si="55"/>
        <v>0</v>
      </c>
      <c r="U855" s="360" t="s">
        <v>2002</v>
      </c>
    </row>
    <row r="856" spans="1:21" s="359" customFormat="1" ht="15.75" customHeight="1" x14ac:dyDescent="0.25">
      <c r="A856" s="365" t="s">
        <v>144</v>
      </c>
      <c r="B856" s="365" t="s">
        <v>875</v>
      </c>
      <c r="C856" s="365" t="s">
        <v>666</v>
      </c>
      <c r="D856" s="365" t="s">
        <v>338</v>
      </c>
      <c r="E856" s="365" t="s">
        <v>184</v>
      </c>
      <c r="F856" s="365" t="s">
        <v>564</v>
      </c>
      <c r="G856" s="365" t="s">
        <v>1936</v>
      </c>
      <c r="H856" s="365" t="s">
        <v>563</v>
      </c>
      <c r="I856" s="365" t="s">
        <v>1982</v>
      </c>
      <c r="J856" s="365" t="s">
        <v>425</v>
      </c>
      <c r="K856" s="366">
        <v>1</v>
      </c>
      <c r="L856" s="365" t="s">
        <v>2001</v>
      </c>
      <c r="M856" s="360"/>
      <c r="N856" s="362"/>
      <c r="O856" s="364">
        <v>0</v>
      </c>
      <c r="P856" s="363">
        <f t="shared" si="52"/>
        <v>0</v>
      </c>
      <c r="Q856" s="362">
        <v>0</v>
      </c>
      <c r="R856" s="350" t="e">
        <f t="shared" si="53"/>
        <v>#DIV/0!</v>
      </c>
      <c r="S856" s="350" t="e">
        <f t="shared" si="54"/>
        <v>#DIV/0!</v>
      </c>
      <c r="T856" s="361">
        <f t="shared" si="55"/>
        <v>0</v>
      </c>
      <c r="U856" s="360" t="s">
        <v>2002</v>
      </c>
    </row>
    <row r="857" spans="1:21" s="359" customFormat="1" ht="15.75" customHeight="1" x14ac:dyDescent="0.25">
      <c r="A857" s="365" t="s">
        <v>144</v>
      </c>
      <c r="B857" s="365" t="s">
        <v>875</v>
      </c>
      <c r="C857" s="365" t="s">
        <v>666</v>
      </c>
      <c r="D857" s="365" t="s">
        <v>338</v>
      </c>
      <c r="E857" s="365" t="s">
        <v>184</v>
      </c>
      <c r="F857" s="365" t="s">
        <v>564</v>
      </c>
      <c r="G857" s="365" t="s">
        <v>1939</v>
      </c>
      <c r="H857" s="365" t="s">
        <v>563</v>
      </c>
      <c r="I857" s="365" t="s">
        <v>1982</v>
      </c>
      <c r="J857" s="365" t="s">
        <v>425</v>
      </c>
      <c r="K857" s="366">
        <v>1</v>
      </c>
      <c r="L857" s="365" t="s">
        <v>2001</v>
      </c>
      <c r="M857" s="360"/>
      <c r="N857" s="362"/>
      <c r="O857" s="364">
        <v>0</v>
      </c>
      <c r="P857" s="363">
        <f t="shared" si="52"/>
        <v>0</v>
      </c>
      <c r="Q857" s="362">
        <v>0</v>
      </c>
      <c r="R857" s="350" t="e">
        <f t="shared" si="53"/>
        <v>#DIV/0!</v>
      </c>
      <c r="S857" s="350" t="e">
        <f t="shared" si="54"/>
        <v>#DIV/0!</v>
      </c>
      <c r="T857" s="361">
        <f t="shared" si="55"/>
        <v>0</v>
      </c>
      <c r="U857" s="360" t="s">
        <v>2002</v>
      </c>
    </row>
    <row r="858" spans="1:21" s="359" customFormat="1" ht="15.75" customHeight="1" x14ac:dyDescent="0.25">
      <c r="A858" s="365" t="s">
        <v>144</v>
      </c>
      <c r="B858" s="365" t="s">
        <v>875</v>
      </c>
      <c r="C858" s="365" t="s">
        <v>666</v>
      </c>
      <c r="D858" s="365" t="s">
        <v>338</v>
      </c>
      <c r="E858" s="365" t="s">
        <v>184</v>
      </c>
      <c r="F858" s="365" t="s">
        <v>564</v>
      </c>
      <c r="G858" s="365" t="s">
        <v>1950</v>
      </c>
      <c r="H858" s="365" t="s">
        <v>563</v>
      </c>
      <c r="I858" s="365" t="s">
        <v>1982</v>
      </c>
      <c r="J858" s="365" t="s">
        <v>425</v>
      </c>
      <c r="K858" s="366">
        <v>1</v>
      </c>
      <c r="L858" s="365" t="s">
        <v>2003</v>
      </c>
      <c r="M858" s="360"/>
      <c r="N858" s="362"/>
      <c r="O858" s="364">
        <v>0</v>
      </c>
      <c r="P858" s="363">
        <f t="shared" si="52"/>
        <v>0</v>
      </c>
      <c r="Q858" s="362">
        <v>0</v>
      </c>
      <c r="R858" s="350" t="e">
        <f t="shared" si="53"/>
        <v>#DIV/0!</v>
      </c>
      <c r="S858" s="350" t="e">
        <f t="shared" si="54"/>
        <v>#DIV/0!</v>
      </c>
      <c r="T858" s="361">
        <f t="shared" si="55"/>
        <v>0</v>
      </c>
      <c r="U858" s="360" t="s">
        <v>2002</v>
      </c>
    </row>
    <row r="859" spans="1:21" s="359" customFormat="1" ht="15.75" customHeight="1" x14ac:dyDescent="0.25">
      <c r="A859" s="365" t="s">
        <v>144</v>
      </c>
      <c r="B859" s="365" t="s">
        <v>875</v>
      </c>
      <c r="C859" s="365" t="s">
        <v>666</v>
      </c>
      <c r="D859" s="365" t="s">
        <v>338</v>
      </c>
      <c r="E859" s="365" t="s">
        <v>184</v>
      </c>
      <c r="F859" s="365" t="s">
        <v>564</v>
      </c>
      <c r="G859" s="365" t="s">
        <v>1946</v>
      </c>
      <c r="H859" s="365" t="s">
        <v>563</v>
      </c>
      <c r="I859" s="365" t="s">
        <v>1982</v>
      </c>
      <c r="J859" s="365" t="s">
        <v>425</v>
      </c>
      <c r="K859" s="366">
        <v>1</v>
      </c>
      <c r="L859" s="365" t="s">
        <v>2003</v>
      </c>
      <c r="M859" s="360"/>
      <c r="N859" s="362"/>
      <c r="O859" s="364">
        <v>0</v>
      </c>
      <c r="P859" s="363">
        <f t="shared" si="52"/>
        <v>0</v>
      </c>
      <c r="Q859" s="362">
        <v>0</v>
      </c>
      <c r="R859" s="350" t="e">
        <f t="shared" si="53"/>
        <v>#DIV/0!</v>
      </c>
      <c r="S859" s="350" t="e">
        <f t="shared" si="54"/>
        <v>#DIV/0!</v>
      </c>
      <c r="T859" s="361">
        <f t="shared" si="55"/>
        <v>0</v>
      </c>
      <c r="U859" s="360" t="s">
        <v>2002</v>
      </c>
    </row>
    <row r="860" spans="1:21" s="359" customFormat="1" ht="15.75" customHeight="1" x14ac:dyDescent="0.25">
      <c r="A860" s="365" t="s">
        <v>144</v>
      </c>
      <c r="B860" s="365" t="s">
        <v>875</v>
      </c>
      <c r="C860" s="365" t="s">
        <v>666</v>
      </c>
      <c r="D860" s="365" t="s">
        <v>338</v>
      </c>
      <c r="E860" s="365" t="s">
        <v>184</v>
      </c>
      <c r="F860" s="365" t="s">
        <v>564</v>
      </c>
      <c r="G860" s="365" t="s">
        <v>1947</v>
      </c>
      <c r="H860" s="365" t="s">
        <v>563</v>
      </c>
      <c r="I860" s="365" t="s">
        <v>1982</v>
      </c>
      <c r="J860" s="365" t="s">
        <v>425</v>
      </c>
      <c r="K860" s="366">
        <v>1</v>
      </c>
      <c r="L860" s="365" t="s">
        <v>2003</v>
      </c>
      <c r="M860" s="360"/>
      <c r="N860" s="362"/>
      <c r="O860" s="364">
        <v>0</v>
      </c>
      <c r="P860" s="363">
        <f t="shared" si="52"/>
        <v>0</v>
      </c>
      <c r="Q860" s="362">
        <v>0</v>
      </c>
      <c r="R860" s="350" t="e">
        <f t="shared" si="53"/>
        <v>#DIV/0!</v>
      </c>
      <c r="S860" s="350" t="e">
        <f t="shared" si="54"/>
        <v>#DIV/0!</v>
      </c>
      <c r="T860" s="361">
        <f t="shared" si="55"/>
        <v>0</v>
      </c>
      <c r="U860" s="360" t="s">
        <v>2002</v>
      </c>
    </row>
    <row r="861" spans="1:21" s="359" customFormat="1" ht="15.75" customHeight="1" x14ac:dyDescent="0.25">
      <c r="A861" s="365" t="s">
        <v>144</v>
      </c>
      <c r="B861" s="365" t="s">
        <v>875</v>
      </c>
      <c r="C861" s="365" t="s">
        <v>666</v>
      </c>
      <c r="D861" s="365" t="s">
        <v>338</v>
      </c>
      <c r="E861" s="365" t="s">
        <v>184</v>
      </c>
      <c r="F861" s="365" t="s">
        <v>564</v>
      </c>
      <c r="G861" s="365" t="s">
        <v>1948</v>
      </c>
      <c r="H861" s="365" t="s">
        <v>563</v>
      </c>
      <c r="I861" s="365" t="s">
        <v>1982</v>
      </c>
      <c r="J861" s="365" t="s">
        <v>425</v>
      </c>
      <c r="K861" s="366">
        <v>1</v>
      </c>
      <c r="L861" s="365" t="s">
        <v>2003</v>
      </c>
      <c r="M861" s="360"/>
      <c r="N861" s="362"/>
      <c r="O861" s="364">
        <v>0</v>
      </c>
      <c r="P861" s="363">
        <f t="shared" si="52"/>
        <v>0</v>
      </c>
      <c r="Q861" s="362">
        <v>0</v>
      </c>
      <c r="R861" s="350" t="e">
        <f t="shared" si="53"/>
        <v>#DIV/0!</v>
      </c>
      <c r="S861" s="350" t="e">
        <f t="shared" si="54"/>
        <v>#DIV/0!</v>
      </c>
      <c r="T861" s="361">
        <f t="shared" si="55"/>
        <v>0</v>
      </c>
      <c r="U861" s="360" t="s">
        <v>2002</v>
      </c>
    </row>
    <row r="862" spans="1:21" s="359" customFormat="1" ht="15.75" customHeight="1" x14ac:dyDescent="0.25">
      <c r="A862" s="365" t="s">
        <v>144</v>
      </c>
      <c r="B862" s="365" t="s">
        <v>875</v>
      </c>
      <c r="C862" s="365" t="s">
        <v>666</v>
      </c>
      <c r="D862" s="365" t="s">
        <v>338</v>
      </c>
      <c r="E862" s="365" t="s">
        <v>184</v>
      </c>
      <c r="F862" s="365" t="s">
        <v>564</v>
      </c>
      <c r="G862" s="365" t="s">
        <v>1949</v>
      </c>
      <c r="H862" s="365" t="s">
        <v>563</v>
      </c>
      <c r="I862" s="365" t="s">
        <v>1982</v>
      </c>
      <c r="J862" s="365" t="s">
        <v>425</v>
      </c>
      <c r="K862" s="366">
        <v>1</v>
      </c>
      <c r="L862" s="365" t="s">
        <v>2003</v>
      </c>
      <c r="M862" s="360"/>
      <c r="N862" s="362"/>
      <c r="O862" s="364">
        <v>0</v>
      </c>
      <c r="P862" s="363">
        <f t="shared" si="52"/>
        <v>0</v>
      </c>
      <c r="Q862" s="362">
        <v>0</v>
      </c>
      <c r="R862" s="350" t="e">
        <f t="shared" si="53"/>
        <v>#DIV/0!</v>
      </c>
      <c r="S862" s="350" t="e">
        <f t="shared" si="54"/>
        <v>#DIV/0!</v>
      </c>
      <c r="T862" s="361">
        <f t="shared" si="55"/>
        <v>0</v>
      </c>
      <c r="U862" s="360" t="s">
        <v>2002</v>
      </c>
    </row>
    <row r="863" spans="1:21" s="359" customFormat="1" ht="15.75" customHeight="1" x14ac:dyDescent="0.25">
      <c r="A863" s="365" t="s">
        <v>144</v>
      </c>
      <c r="B863" s="365" t="s">
        <v>875</v>
      </c>
      <c r="C863" s="365" t="s">
        <v>666</v>
      </c>
      <c r="D863" s="365" t="s">
        <v>338</v>
      </c>
      <c r="E863" s="365" t="s">
        <v>184</v>
      </c>
      <c r="F863" s="365" t="s">
        <v>564</v>
      </c>
      <c r="G863" s="365" t="s">
        <v>1951</v>
      </c>
      <c r="H863" s="365" t="s">
        <v>563</v>
      </c>
      <c r="I863" s="365" t="s">
        <v>1982</v>
      </c>
      <c r="J863" s="365" t="s">
        <v>425</v>
      </c>
      <c r="K863" s="366">
        <v>1</v>
      </c>
      <c r="L863" s="365" t="s">
        <v>2003</v>
      </c>
      <c r="M863" s="360"/>
      <c r="N863" s="362"/>
      <c r="O863" s="364">
        <v>0</v>
      </c>
      <c r="P863" s="363">
        <f t="shared" si="52"/>
        <v>0</v>
      </c>
      <c r="Q863" s="362">
        <v>0</v>
      </c>
      <c r="R863" s="350" t="e">
        <f t="shared" si="53"/>
        <v>#DIV/0!</v>
      </c>
      <c r="S863" s="350" t="e">
        <f t="shared" si="54"/>
        <v>#DIV/0!</v>
      </c>
      <c r="T863" s="361">
        <f t="shared" si="55"/>
        <v>0</v>
      </c>
      <c r="U863" s="360" t="s">
        <v>2002</v>
      </c>
    </row>
    <row r="864" spans="1:21" s="359" customFormat="1" ht="15.75" customHeight="1" x14ac:dyDescent="0.25">
      <c r="A864" s="365" t="s">
        <v>144</v>
      </c>
      <c r="B864" s="365" t="s">
        <v>875</v>
      </c>
      <c r="C864" s="365" t="s">
        <v>666</v>
      </c>
      <c r="D864" s="365" t="s">
        <v>338</v>
      </c>
      <c r="E864" s="365" t="s">
        <v>184</v>
      </c>
      <c r="F864" s="365" t="s">
        <v>564</v>
      </c>
      <c r="G864" s="365" t="s">
        <v>1952</v>
      </c>
      <c r="H864" s="365" t="s">
        <v>563</v>
      </c>
      <c r="I864" s="365" t="s">
        <v>1982</v>
      </c>
      <c r="J864" s="365" t="s">
        <v>425</v>
      </c>
      <c r="K864" s="366">
        <v>1</v>
      </c>
      <c r="L864" s="365" t="s">
        <v>2003</v>
      </c>
      <c r="M864" s="360"/>
      <c r="N864" s="362"/>
      <c r="O864" s="364">
        <v>0</v>
      </c>
      <c r="P864" s="363">
        <f t="shared" si="52"/>
        <v>0</v>
      </c>
      <c r="Q864" s="362">
        <v>0</v>
      </c>
      <c r="R864" s="350" t="e">
        <f t="shared" si="53"/>
        <v>#DIV/0!</v>
      </c>
      <c r="S864" s="350" t="e">
        <f t="shared" si="54"/>
        <v>#DIV/0!</v>
      </c>
      <c r="T864" s="361">
        <f t="shared" si="55"/>
        <v>0</v>
      </c>
      <c r="U864" s="360" t="s">
        <v>2002</v>
      </c>
    </row>
    <row r="865" spans="1:21" s="359" customFormat="1" ht="15.75" customHeight="1" x14ac:dyDescent="0.25">
      <c r="A865" s="365" t="s">
        <v>144</v>
      </c>
      <c r="B865" s="365" t="s">
        <v>875</v>
      </c>
      <c r="C865" s="365" t="s">
        <v>666</v>
      </c>
      <c r="D865" s="365" t="s">
        <v>338</v>
      </c>
      <c r="E865" s="365" t="s">
        <v>184</v>
      </c>
      <c r="F865" s="365" t="s">
        <v>564</v>
      </c>
      <c r="G865" s="365" t="s">
        <v>1953</v>
      </c>
      <c r="H865" s="365" t="s">
        <v>563</v>
      </c>
      <c r="I865" s="365" t="s">
        <v>1982</v>
      </c>
      <c r="J865" s="365" t="s">
        <v>425</v>
      </c>
      <c r="K865" s="366">
        <v>1</v>
      </c>
      <c r="L865" s="365" t="s">
        <v>2003</v>
      </c>
      <c r="M865" s="360"/>
      <c r="N865" s="362"/>
      <c r="O865" s="364">
        <v>0</v>
      </c>
      <c r="P865" s="363">
        <f t="shared" si="52"/>
        <v>0</v>
      </c>
      <c r="Q865" s="362">
        <v>0</v>
      </c>
      <c r="R865" s="350" t="e">
        <f t="shared" si="53"/>
        <v>#DIV/0!</v>
      </c>
      <c r="S865" s="350" t="e">
        <f t="shared" si="54"/>
        <v>#DIV/0!</v>
      </c>
      <c r="T865" s="361">
        <f t="shared" si="55"/>
        <v>0</v>
      </c>
      <c r="U865" s="360" t="s">
        <v>2002</v>
      </c>
    </row>
    <row r="866" spans="1:21" s="359" customFormat="1" ht="15.75" customHeight="1" x14ac:dyDescent="0.25">
      <c r="A866" s="365" t="s">
        <v>144</v>
      </c>
      <c r="B866" s="365" t="s">
        <v>875</v>
      </c>
      <c r="C866" s="365" t="s">
        <v>666</v>
      </c>
      <c r="D866" s="365" t="s">
        <v>338</v>
      </c>
      <c r="E866" s="365" t="s">
        <v>184</v>
      </c>
      <c r="F866" s="365" t="s">
        <v>564</v>
      </c>
      <c r="G866" s="365" t="s">
        <v>1954</v>
      </c>
      <c r="H866" s="365" t="s">
        <v>563</v>
      </c>
      <c r="I866" s="365" t="s">
        <v>1982</v>
      </c>
      <c r="J866" s="365" t="s">
        <v>425</v>
      </c>
      <c r="K866" s="366">
        <v>1</v>
      </c>
      <c r="L866" s="365" t="s">
        <v>2003</v>
      </c>
      <c r="M866" s="360"/>
      <c r="N866" s="362"/>
      <c r="O866" s="364">
        <v>0</v>
      </c>
      <c r="P866" s="363">
        <f t="shared" si="52"/>
        <v>0</v>
      </c>
      <c r="Q866" s="362">
        <v>0</v>
      </c>
      <c r="R866" s="350" t="e">
        <f t="shared" si="53"/>
        <v>#DIV/0!</v>
      </c>
      <c r="S866" s="350" t="e">
        <f t="shared" si="54"/>
        <v>#DIV/0!</v>
      </c>
      <c r="T866" s="361">
        <f t="shared" si="55"/>
        <v>0</v>
      </c>
      <c r="U866" s="360" t="s">
        <v>2002</v>
      </c>
    </row>
    <row r="867" spans="1:21" s="359" customFormat="1" ht="15.75" customHeight="1" x14ac:dyDescent="0.25">
      <c r="A867" s="365" t="s">
        <v>144</v>
      </c>
      <c r="B867" s="365" t="s">
        <v>875</v>
      </c>
      <c r="C867" s="365" t="s">
        <v>666</v>
      </c>
      <c r="D867" s="365" t="s">
        <v>338</v>
      </c>
      <c r="E867" s="365" t="s">
        <v>184</v>
      </c>
      <c r="F867" s="365" t="s">
        <v>564</v>
      </c>
      <c r="G867" s="365" t="s">
        <v>1956</v>
      </c>
      <c r="H867" s="365" t="s">
        <v>563</v>
      </c>
      <c r="I867" s="365" t="s">
        <v>1982</v>
      </c>
      <c r="J867" s="365" t="s">
        <v>425</v>
      </c>
      <c r="K867" s="366">
        <v>1</v>
      </c>
      <c r="L867" s="365" t="s">
        <v>2003</v>
      </c>
      <c r="M867" s="360"/>
      <c r="N867" s="362"/>
      <c r="O867" s="364">
        <v>0</v>
      </c>
      <c r="P867" s="363">
        <f t="shared" si="52"/>
        <v>0</v>
      </c>
      <c r="Q867" s="362">
        <v>0</v>
      </c>
      <c r="R867" s="350" t="e">
        <f t="shared" si="53"/>
        <v>#DIV/0!</v>
      </c>
      <c r="S867" s="350" t="e">
        <f t="shared" si="54"/>
        <v>#DIV/0!</v>
      </c>
      <c r="T867" s="361">
        <f t="shared" si="55"/>
        <v>0</v>
      </c>
      <c r="U867" s="360" t="s">
        <v>2002</v>
      </c>
    </row>
    <row r="868" spans="1:21" s="359" customFormat="1" ht="15.75" customHeight="1" x14ac:dyDescent="0.25">
      <c r="A868" s="365" t="s">
        <v>144</v>
      </c>
      <c r="B868" s="365" t="s">
        <v>875</v>
      </c>
      <c r="C868" s="365" t="s">
        <v>666</v>
      </c>
      <c r="D868" s="365" t="s">
        <v>338</v>
      </c>
      <c r="E868" s="365" t="s">
        <v>184</v>
      </c>
      <c r="F868" s="365" t="s">
        <v>564</v>
      </c>
      <c r="G868" s="365" t="s">
        <v>1959</v>
      </c>
      <c r="H868" s="365" t="s">
        <v>563</v>
      </c>
      <c r="I868" s="365" t="s">
        <v>1982</v>
      </c>
      <c r="J868" s="365" t="s">
        <v>425</v>
      </c>
      <c r="K868" s="366">
        <v>1</v>
      </c>
      <c r="L868" s="365" t="s">
        <v>2003</v>
      </c>
      <c r="M868" s="360"/>
      <c r="N868" s="362"/>
      <c r="O868" s="364">
        <v>0</v>
      </c>
      <c r="P868" s="363">
        <f t="shared" si="52"/>
        <v>0</v>
      </c>
      <c r="Q868" s="362">
        <v>0</v>
      </c>
      <c r="R868" s="350" t="e">
        <f t="shared" si="53"/>
        <v>#DIV/0!</v>
      </c>
      <c r="S868" s="350" t="e">
        <f t="shared" si="54"/>
        <v>#DIV/0!</v>
      </c>
      <c r="T868" s="361">
        <f t="shared" si="55"/>
        <v>0</v>
      </c>
      <c r="U868" s="360" t="s">
        <v>2002</v>
      </c>
    </row>
    <row r="869" spans="1:21" s="359" customFormat="1" ht="15.75" customHeight="1" x14ac:dyDescent="0.25">
      <c r="A869" s="365" t="s">
        <v>144</v>
      </c>
      <c r="B869" s="365" t="s">
        <v>875</v>
      </c>
      <c r="C869" s="365" t="s">
        <v>666</v>
      </c>
      <c r="D869" s="365" t="s">
        <v>338</v>
      </c>
      <c r="E869" s="365" t="s">
        <v>184</v>
      </c>
      <c r="F869" s="365" t="s">
        <v>564</v>
      </c>
      <c r="G869" s="365" t="s">
        <v>1960</v>
      </c>
      <c r="H869" s="365" t="s">
        <v>563</v>
      </c>
      <c r="I869" s="365" t="s">
        <v>1982</v>
      </c>
      <c r="J869" s="365" t="s">
        <v>425</v>
      </c>
      <c r="K869" s="366">
        <v>1</v>
      </c>
      <c r="L869" s="365" t="s">
        <v>2003</v>
      </c>
      <c r="M869" s="360"/>
      <c r="N869" s="362"/>
      <c r="O869" s="364">
        <v>0</v>
      </c>
      <c r="P869" s="363">
        <f t="shared" si="52"/>
        <v>0</v>
      </c>
      <c r="Q869" s="362">
        <v>0</v>
      </c>
      <c r="R869" s="350" t="e">
        <f t="shared" si="53"/>
        <v>#DIV/0!</v>
      </c>
      <c r="S869" s="350" t="e">
        <f t="shared" si="54"/>
        <v>#DIV/0!</v>
      </c>
      <c r="T869" s="361">
        <f t="shared" si="55"/>
        <v>0</v>
      </c>
      <c r="U869" s="360" t="s">
        <v>2002</v>
      </c>
    </row>
    <row r="870" spans="1:21" s="359" customFormat="1" ht="15.75" customHeight="1" x14ac:dyDescent="0.25">
      <c r="A870" s="365" t="s">
        <v>144</v>
      </c>
      <c r="B870" s="365" t="s">
        <v>875</v>
      </c>
      <c r="C870" s="365" t="s">
        <v>666</v>
      </c>
      <c r="D870" s="365" t="s">
        <v>338</v>
      </c>
      <c r="E870" s="365" t="s">
        <v>184</v>
      </c>
      <c r="F870" s="365" t="s">
        <v>564</v>
      </c>
      <c r="G870" s="365" t="s">
        <v>1958</v>
      </c>
      <c r="H870" s="365" t="s">
        <v>563</v>
      </c>
      <c r="I870" s="365" t="s">
        <v>1982</v>
      </c>
      <c r="J870" s="365" t="s">
        <v>425</v>
      </c>
      <c r="K870" s="366">
        <v>1</v>
      </c>
      <c r="L870" s="365" t="s">
        <v>2003</v>
      </c>
      <c r="M870" s="360"/>
      <c r="N870" s="362"/>
      <c r="O870" s="364">
        <v>0</v>
      </c>
      <c r="P870" s="363">
        <f t="shared" si="52"/>
        <v>0</v>
      </c>
      <c r="Q870" s="362">
        <v>0</v>
      </c>
      <c r="R870" s="350" t="e">
        <f t="shared" si="53"/>
        <v>#DIV/0!</v>
      </c>
      <c r="S870" s="350" t="e">
        <f t="shared" si="54"/>
        <v>#DIV/0!</v>
      </c>
      <c r="T870" s="361">
        <f t="shared" si="55"/>
        <v>0</v>
      </c>
      <c r="U870" s="360" t="s">
        <v>2002</v>
      </c>
    </row>
    <row r="871" spans="1:21" s="359" customFormat="1" ht="15.75" customHeight="1" x14ac:dyDescent="0.25">
      <c r="A871" s="365" t="s">
        <v>144</v>
      </c>
      <c r="B871" s="365" t="s">
        <v>875</v>
      </c>
      <c r="C871" s="365" t="s">
        <v>666</v>
      </c>
      <c r="D871" s="365" t="s">
        <v>338</v>
      </c>
      <c r="E871" s="365" t="s">
        <v>184</v>
      </c>
      <c r="F871" s="365" t="s">
        <v>564</v>
      </c>
      <c r="G871" s="365" t="s">
        <v>1963</v>
      </c>
      <c r="H871" s="365" t="s">
        <v>563</v>
      </c>
      <c r="I871" s="365" t="s">
        <v>1982</v>
      </c>
      <c r="J871" s="365" t="s">
        <v>425</v>
      </c>
      <c r="K871" s="366">
        <v>1</v>
      </c>
      <c r="L871" s="365" t="s">
        <v>2003</v>
      </c>
      <c r="M871" s="360"/>
      <c r="N871" s="362"/>
      <c r="O871" s="364">
        <v>0</v>
      </c>
      <c r="P871" s="363">
        <f t="shared" si="52"/>
        <v>0</v>
      </c>
      <c r="Q871" s="362">
        <v>0</v>
      </c>
      <c r="R871" s="350" t="e">
        <f t="shared" si="53"/>
        <v>#DIV/0!</v>
      </c>
      <c r="S871" s="350" t="e">
        <f t="shared" si="54"/>
        <v>#DIV/0!</v>
      </c>
      <c r="T871" s="361">
        <f t="shared" si="55"/>
        <v>0</v>
      </c>
      <c r="U871" s="360" t="s">
        <v>2002</v>
      </c>
    </row>
    <row r="872" spans="1:21" s="359" customFormat="1" ht="15.75" customHeight="1" x14ac:dyDescent="0.25">
      <c r="A872" s="365" t="s">
        <v>144</v>
      </c>
      <c r="B872" s="365" t="s">
        <v>875</v>
      </c>
      <c r="C872" s="365" t="s">
        <v>666</v>
      </c>
      <c r="D872" s="365" t="s">
        <v>338</v>
      </c>
      <c r="E872" s="365" t="s">
        <v>184</v>
      </c>
      <c r="F872" s="365" t="s">
        <v>564</v>
      </c>
      <c r="G872" s="365" t="s">
        <v>1965</v>
      </c>
      <c r="H872" s="365" t="s">
        <v>563</v>
      </c>
      <c r="I872" s="365" t="s">
        <v>1982</v>
      </c>
      <c r="J872" s="365" t="s">
        <v>425</v>
      </c>
      <c r="K872" s="366">
        <v>1</v>
      </c>
      <c r="L872" s="365" t="s">
        <v>2003</v>
      </c>
      <c r="M872" s="360"/>
      <c r="N872" s="362"/>
      <c r="O872" s="364">
        <v>0</v>
      </c>
      <c r="P872" s="363">
        <f t="shared" si="52"/>
        <v>0</v>
      </c>
      <c r="Q872" s="362">
        <v>0</v>
      </c>
      <c r="R872" s="350" t="e">
        <f t="shared" si="53"/>
        <v>#DIV/0!</v>
      </c>
      <c r="S872" s="350" t="e">
        <f t="shared" si="54"/>
        <v>#DIV/0!</v>
      </c>
      <c r="T872" s="361">
        <f t="shared" si="55"/>
        <v>0</v>
      </c>
      <c r="U872" s="360" t="s">
        <v>2002</v>
      </c>
    </row>
    <row r="873" spans="1:21" s="359" customFormat="1" ht="15.75" customHeight="1" x14ac:dyDescent="0.25">
      <c r="A873" s="365" t="s">
        <v>144</v>
      </c>
      <c r="B873" s="365" t="s">
        <v>875</v>
      </c>
      <c r="C873" s="365" t="s">
        <v>666</v>
      </c>
      <c r="D873" s="365" t="s">
        <v>338</v>
      </c>
      <c r="E873" s="365" t="s">
        <v>184</v>
      </c>
      <c r="F873" s="365" t="s">
        <v>564</v>
      </c>
      <c r="G873" s="365" t="s">
        <v>1964</v>
      </c>
      <c r="H873" s="365" t="s">
        <v>563</v>
      </c>
      <c r="I873" s="365" t="s">
        <v>1982</v>
      </c>
      <c r="J873" s="365" t="s">
        <v>425</v>
      </c>
      <c r="K873" s="366">
        <v>1</v>
      </c>
      <c r="L873" s="365" t="s">
        <v>2003</v>
      </c>
      <c r="M873" s="360"/>
      <c r="N873" s="362"/>
      <c r="O873" s="364">
        <v>0</v>
      </c>
      <c r="P873" s="363">
        <f t="shared" si="52"/>
        <v>0</v>
      </c>
      <c r="Q873" s="362">
        <v>0</v>
      </c>
      <c r="R873" s="350" t="e">
        <f t="shared" si="53"/>
        <v>#DIV/0!</v>
      </c>
      <c r="S873" s="350" t="e">
        <f t="shared" si="54"/>
        <v>#DIV/0!</v>
      </c>
      <c r="T873" s="361">
        <f t="shared" si="55"/>
        <v>0</v>
      </c>
      <c r="U873" s="360" t="s">
        <v>2002</v>
      </c>
    </row>
    <row r="874" spans="1:21" s="359" customFormat="1" ht="15.75" customHeight="1" x14ac:dyDescent="0.25">
      <c r="A874" s="365" t="s">
        <v>144</v>
      </c>
      <c r="B874" s="365" t="s">
        <v>875</v>
      </c>
      <c r="C874" s="365" t="s">
        <v>666</v>
      </c>
      <c r="D874" s="365" t="s">
        <v>338</v>
      </c>
      <c r="E874" s="365" t="s">
        <v>184</v>
      </c>
      <c r="F874" s="365" t="s">
        <v>564</v>
      </c>
      <c r="G874" s="365" t="s">
        <v>1962</v>
      </c>
      <c r="H874" s="365" t="s">
        <v>563</v>
      </c>
      <c r="I874" s="365" t="s">
        <v>1982</v>
      </c>
      <c r="J874" s="365" t="s">
        <v>425</v>
      </c>
      <c r="K874" s="366">
        <v>1</v>
      </c>
      <c r="L874" s="365" t="s">
        <v>2003</v>
      </c>
      <c r="M874" s="360"/>
      <c r="N874" s="362"/>
      <c r="O874" s="364">
        <v>0</v>
      </c>
      <c r="P874" s="363">
        <f t="shared" si="52"/>
        <v>0</v>
      </c>
      <c r="Q874" s="362">
        <v>0</v>
      </c>
      <c r="R874" s="350" t="e">
        <f t="shared" si="53"/>
        <v>#DIV/0!</v>
      </c>
      <c r="S874" s="350" t="e">
        <f t="shared" si="54"/>
        <v>#DIV/0!</v>
      </c>
      <c r="T874" s="361">
        <f t="shared" si="55"/>
        <v>0</v>
      </c>
      <c r="U874" s="360" t="s">
        <v>2002</v>
      </c>
    </row>
    <row r="875" spans="1:21" s="359" customFormat="1" ht="15.75" customHeight="1" x14ac:dyDescent="0.25">
      <c r="A875" s="365" t="s">
        <v>144</v>
      </c>
      <c r="B875" s="365" t="s">
        <v>875</v>
      </c>
      <c r="C875" s="365" t="s">
        <v>666</v>
      </c>
      <c r="D875" s="365" t="s">
        <v>338</v>
      </c>
      <c r="E875" s="365" t="s">
        <v>184</v>
      </c>
      <c r="F875" s="365" t="s">
        <v>564</v>
      </c>
      <c r="G875" s="365" t="s">
        <v>1966</v>
      </c>
      <c r="H875" s="365" t="s">
        <v>563</v>
      </c>
      <c r="I875" s="365" t="s">
        <v>1982</v>
      </c>
      <c r="J875" s="365" t="s">
        <v>425</v>
      </c>
      <c r="K875" s="366">
        <v>1</v>
      </c>
      <c r="L875" s="365" t="s">
        <v>2003</v>
      </c>
      <c r="M875" s="360"/>
      <c r="N875" s="362"/>
      <c r="O875" s="364">
        <v>0</v>
      </c>
      <c r="P875" s="363">
        <f t="shared" si="52"/>
        <v>0</v>
      </c>
      <c r="Q875" s="362">
        <v>0</v>
      </c>
      <c r="R875" s="350" t="e">
        <f t="shared" si="53"/>
        <v>#DIV/0!</v>
      </c>
      <c r="S875" s="350" t="e">
        <f t="shared" si="54"/>
        <v>#DIV/0!</v>
      </c>
      <c r="T875" s="361">
        <f t="shared" si="55"/>
        <v>0</v>
      </c>
      <c r="U875" s="360" t="s">
        <v>2002</v>
      </c>
    </row>
    <row r="876" spans="1:21" s="359" customFormat="1" ht="15.75" customHeight="1" x14ac:dyDescent="0.25">
      <c r="A876" s="365" t="s">
        <v>144</v>
      </c>
      <c r="B876" s="365" t="s">
        <v>875</v>
      </c>
      <c r="C876" s="365" t="s">
        <v>666</v>
      </c>
      <c r="D876" s="365" t="s">
        <v>338</v>
      </c>
      <c r="E876" s="365" t="s">
        <v>184</v>
      </c>
      <c r="F876" s="365" t="s">
        <v>564</v>
      </c>
      <c r="G876" s="365" t="s">
        <v>1932</v>
      </c>
      <c r="H876" s="365" t="s">
        <v>565</v>
      </c>
      <c r="I876" s="365" t="s">
        <v>1982</v>
      </c>
      <c r="J876" s="365" t="s">
        <v>425</v>
      </c>
      <c r="K876" s="366">
        <v>1</v>
      </c>
      <c r="L876" s="365" t="s">
        <v>2001</v>
      </c>
      <c r="M876" s="360"/>
      <c r="N876" s="362"/>
      <c r="O876" s="364">
        <v>0</v>
      </c>
      <c r="P876" s="363">
        <f t="shared" si="52"/>
        <v>0</v>
      </c>
      <c r="Q876" s="362">
        <v>0</v>
      </c>
      <c r="R876" s="350" t="e">
        <f t="shared" si="53"/>
        <v>#DIV/0!</v>
      </c>
      <c r="S876" s="350" t="e">
        <f t="shared" si="54"/>
        <v>#DIV/0!</v>
      </c>
      <c r="T876" s="361">
        <f t="shared" si="55"/>
        <v>0</v>
      </c>
      <c r="U876" s="360" t="s">
        <v>2002</v>
      </c>
    </row>
    <row r="877" spans="1:21" s="359" customFormat="1" ht="15.75" customHeight="1" x14ac:dyDescent="0.25">
      <c r="A877" s="365" t="s">
        <v>144</v>
      </c>
      <c r="B877" s="365" t="s">
        <v>875</v>
      </c>
      <c r="C877" s="365" t="s">
        <v>666</v>
      </c>
      <c r="D877" s="365" t="s">
        <v>338</v>
      </c>
      <c r="E877" s="365" t="s">
        <v>184</v>
      </c>
      <c r="F877" s="365" t="s">
        <v>564</v>
      </c>
      <c r="G877" s="365" t="s">
        <v>1926</v>
      </c>
      <c r="H877" s="365" t="s">
        <v>565</v>
      </c>
      <c r="I877" s="365" t="s">
        <v>1982</v>
      </c>
      <c r="J877" s="365" t="s">
        <v>425</v>
      </c>
      <c r="K877" s="366">
        <v>1</v>
      </c>
      <c r="L877" s="365" t="s">
        <v>2001</v>
      </c>
      <c r="M877" s="360"/>
      <c r="N877" s="362"/>
      <c r="O877" s="364">
        <v>0</v>
      </c>
      <c r="P877" s="363">
        <f t="shared" si="52"/>
        <v>0</v>
      </c>
      <c r="Q877" s="362">
        <v>0</v>
      </c>
      <c r="R877" s="350" t="e">
        <f t="shared" si="53"/>
        <v>#DIV/0!</v>
      </c>
      <c r="S877" s="350" t="e">
        <f t="shared" si="54"/>
        <v>#DIV/0!</v>
      </c>
      <c r="T877" s="361">
        <f t="shared" si="55"/>
        <v>0</v>
      </c>
      <c r="U877" s="360" t="s">
        <v>2002</v>
      </c>
    </row>
    <row r="878" spans="1:21" s="359" customFormat="1" ht="15.75" customHeight="1" x14ac:dyDescent="0.25">
      <c r="A878" s="365" t="s">
        <v>144</v>
      </c>
      <c r="B878" s="365" t="s">
        <v>875</v>
      </c>
      <c r="C878" s="365" t="s">
        <v>666</v>
      </c>
      <c r="D878" s="365" t="s">
        <v>338</v>
      </c>
      <c r="E878" s="365" t="s">
        <v>184</v>
      </c>
      <c r="F878" s="365" t="s">
        <v>564</v>
      </c>
      <c r="G878" s="365" t="s">
        <v>1927</v>
      </c>
      <c r="H878" s="365" t="s">
        <v>565</v>
      </c>
      <c r="I878" s="365" t="s">
        <v>1982</v>
      </c>
      <c r="J878" s="365" t="s">
        <v>425</v>
      </c>
      <c r="K878" s="366">
        <v>1</v>
      </c>
      <c r="L878" s="365" t="s">
        <v>2001</v>
      </c>
      <c r="M878" s="360"/>
      <c r="N878" s="362"/>
      <c r="O878" s="364">
        <v>0</v>
      </c>
      <c r="P878" s="363">
        <f t="shared" si="52"/>
        <v>0</v>
      </c>
      <c r="Q878" s="362">
        <v>0</v>
      </c>
      <c r="R878" s="350" t="e">
        <f t="shared" si="53"/>
        <v>#DIV/0!</v>
      </c>
      <c r="S878" s="350" t="e">
        <f t="shared" si="54"/>
        <v>#DIV/0!</v>
      </c>
      <c r="T878" s="361">
        <f t="shared" si="55"/>
        <v>0</v>
      </c>
      <c r="U878" s="360" t="s">
        <v>2002</v>
      </c>
    </row>
    <row r="879" spans="1:21" s="359" customFormat="1" ht="15.75" customHeight="1" x14ac:dyDescent="0.25">
      <c r="A879" s="365" t="s">
        <v>144</v>
      </c>
      <c r="B879" s="365" t="s">
        <v>875</v>
      </c>
      <c r="C879" s="365" t="s">
        <v>666</v>
      </c>
      <c r="D879" s="365" t="s">
        <v>338</v>
      </c>
      <c r="E879" s="365" t="s">
        <v>184</v>
      </c>
      <c r="F879" s="365" t="s">
        <v>564</v>
      </c>
      <c r="G879" s="365" t="s">
        <v>1928</v>
      </c>
      <c r="H879" s="365" t="s">
        <v>565</v>
      </c>
      <c r="I879" s="365" t="s">
        <v>1982</v>
      </c>
      <c r="J879" s="365" t="s">
        <v>425</v>
      </c>
      <c r="K879" s="366">
        <v>1</v>
      </c>
      <c r="L879" s="365" t="s">
        <v>2001</v>
      </c>
      <c r="M879" s="360"/>
      <c r="N879" s="362"/>
      <c r="O879" s="364">
        <v>0</v>
      </c>
      <c r="P879" s="363">
        <f t="shared" si="52"/>
        <v>0</v>
      </c>
      <c r="Q879" s="362">
        <v>0</v>
      </c>
      <c r="R879" s="350" t="e">
        <f t="shared" si="53"/>
        <v>#DIV/0!</v>
      </c>
      <c r="S879" s="350" t="e">
        <f t="shared" si="54"/>
        <v>#DIV/0!</v>
      </c>
      <c r="T879" s="361">
        <f t="shared" si="55"/>
        <v>0</v>
      </c>
      <c r="U879" s="360" t="s">
        <v>2002</v>
      </c>
    </row>
    <row r="880" spans="1:21" s="359" customFormat="1" ht="15.75" customHeight="1" x14ac:dyDescent="0.25">
      <c r="A880" s="365" t="s">
        <v>144</v>
      </c>
      <c r="B880" s="365" t="s">
        <v>875</v>
      </c>
      <c r="C880" s="365" t="s">
        <v>666</v>
      </c>
      <c r="D880" s="365" t="s">
        <v>338</v>
      </c>
      <c r="E880" s="365" t="s">
        <v>184</v>
      </c>
      <c r="F880" s="365" t="s">
        <v>564</v>
      </c>
      <c r="G880" s="365" t="s">
        <v>1924</v>
      </c>
      <c r="H880" s="365" t="s">
        <v>565</v>
      </c>
      <c r="I880" s="365" t="s">
        <v>1982</v>
      </c>
      <c r="J880" s="365" t="s">
        <v>425</v>
      </c>
      <c r="K880" s="366">
        <v>1</v>
      </c>
      <c r="L880" s="365" t="s">
        <v>2001</v>
      </c>
      <c r="M880" s="360"/>
      <c r="N880" s="362"/>
      <c r="O880" s="364">
        <v>0</v>
      </c>
      <c r="P880" s="363">
        <f t="shared" si="52"/>
        <v>0</v>
      </c>
      <c r="Q880" s="362">
        <v>0</v>
      </c>
      <c r="R880" s="350" t="e">
        <f t="shared" si="53"/>
        <v>#DIV/0!</v>
      </c>
      <c r="S880" s="350" t="e">
        <f t="shared" si="54"/>
        <v>#DIV/0!</v>
      </c>
      <c r="T880" s="361">
        <f t="shared" si="55"/>
        <v>0</v>
      </c>
      <c r="U880" s="360" t="s">
        <v>2002</v>
      </c>
    </row>
    <row r="881" spans="1:21" s="359" customFormat="1" ht="15.75" customHeight="1" x14ac:dyDescent="0.25">
      <c r="A881" s="365" t="s">
        <v>144</v>
      </c>
      <c r="B881" s="365" t="s">
        <v>875</v>
      </c>
      <c r="C881" s="365" t="s">
        <v>666</v>
      </c>
      <c r="D881" s="365" t="s">
        <v>338</v>
      </c>
      <c r="E881" s="365" t="s">
        <v>184</v>
      </c>
      <c r="F881" s="365" t="s">
        <v>564</v>
      </c>
      <c r="G881" s="365" t="s">
        <v>1930</v>
      </c>
      <c r="H881" s="365" t="s">
        <v>565</v>
      </c>
      <c r="I881" s="365" t="s">
        <v>1982</v>
      </c>
      <c r="J881" s="365" t="s">
        <v>425</v>
      </c>
      <c r="K881" s="366">
        <v>1</v>
      </c>
      <c r="L881" s="365" t="s">
        <v>2001</v>
      </c>
      <c r="M881" s="360"/>
      <c r="N881" s="362"/>
      <c r="O881" s="364">
        <v>0</v>
      </c>
      <c r="P881" s="363">
        <f t="shared" si="52"/>
        <v>0</v>
      </c>
      <c r="Q881" s="362">
        <v>0</v>
      </c>
      <c r="R881" s="350" t="e">
        <f t="shared" si="53"/>
        <v>#DIV/0!</v>
      </c>
      <c r="S881" s="350" t="e">
        <f t="shared" si="54"/>
        <v>#DIV/0!</v>
      </c>
      <c r="T881" s="361">
        <f t="shared" si="55"/>
        <v>0</v>
      </c>
      <c r="U881" s="360" t="s">
        <v>2002</v>
      </c>
    </row>
    <row r="882" spans="1:21" s="359" customFormat="1" ht="15.75" customHeight="1" x14ac:dyDescent="0.25">
      <c r="A882" s="365" t="s">
        <v>144</v>
      </c>
      <c r="B882" s="365" t="s">
        <v>875</v>
      </c>
      <c r="C882" s="365" t="s">
        <v>666</v>
      </c>
      <c r="D882" s="365" t="s">
        <v>338</v>
      </c>
      <c r="E882" s="365" t="s">
        <v>184</v>
      </c>
      <c r="F882" s="365" t="s">
        <v>564</v>
      </c>
      <c r="G882" s="365" t="s">
        <v>1934</v>
      </c>
      <c r="H882" s="365" t="s">
        <v>565</v>
      </c>
      <c r="I882" s="365" t="s">
        <v>1982</v>
      </c>
      <c r="J882" s="365" t="s">
        <v>425</v>
      </c>
      <c r="K882" s="366">
        <v>1</v>
      </c>
      <c r="L882" s="365" t="s">
        <v>2001</v>
      </c>
      <c r="M882" s="360"/>
      <c r="N882" s="362"/>
      <c r="O882" s="364">
        <v>0</v>
      </c>
      <c r="P882" s="363">
        <f t="shared" si="52"/>
        <v>0</v>
      </c>
      <c r="Q882" s="362">
        <v>0</v>
      </c>
      <c r="R882" s="350" t="e">
        <f t="shared" si="53"/>
        <v>#DIV/0!</v>
      </c>
      <c r="S882" s="350" t="e">
        <f t="shared" si="54"/>
        <v>#DIV/0!</v>
      </c>
      <c r="T882" s="361">
        <f t="shared" si="55"/>
        <v>0</v>
      </c>
      <c r="U882" s="360" t="s">
        <v>2002</v>
      </c>
    </row>
    <row r="883" spans="1:21" s="359" customFormat="1" ht="15.75" customHeight="1" x14ac:dyDescent="0.25">
      <c r="A883" s="365" t="s">
        <v>144</v>
      </c>
      <c r="B883" s="365" t="s">
        <v>875</v>
      </c>
      <c r="C883" s="365" t="s">
        <v>666</v>
      </c>
      <c r="D883" s="365" t="s">
        <v>338</v>
      </c>
      <c r="E883" s="365" t="s">
        <v>184</v>
      </c>
      <c r="F883" s="365" t="s">
        <v>564</v>
      </c>
      <c r="G883" s="365" t="s">
        <v>1938</v>
      </c>
      <c r="H883" s="365" t="s">
        <v>565</v>
      </c>
      <c r="I883" s="365" t="s">
        <v>1982</v>
      </c>
      <c r="J883" s="365" t="s">
        <v>425</v>
      </c>
      <c r="K883" s="366">
        <v>1</v>
      </c>
      <c r="L883" s="365" t="s">
        <v>2001</v>
      </c>
      <c r="M883" s="360"/>
      <c r="N883" s="362"/>
      <c r="O883" s="364">
        <v>0</v>
      </c>
      <c r="P883" s="363">
        <f t="shared" si="52"/>
        <v>0</v>
      </c>
      <c r="Q883" s="362">
        <v>0</v>
      </c>
      <c r="R883" s="350" t="e">
        <f t="shared" si="53"/>
        <v>#DIV/0!</v>
      </c>
      <c r="S883" s="350" t="e">
        <f t="shared" si="54"/>
        <v>#DIV/0!</v>
      </c>
      <c r="T883" s="361">
        <f t="shared" si="55"/>
        <v>0</v>
      </c>
      <c r="U883" s="360" t="s">
        <v>2002</v>
      </c>
    </row>
    <row r="884" spans="1:21" s="359" customFormat="1" ht="15.75" customHeight="1" x14ac:dyDescent="0.25">
      <c r="A884" s="365" t="s">
        <v>144</v>
      </c>
      <c r="B884" s="365" t="s">
        <v>875</v>
      </c>
      <c r="C884" s="365" t="s">
        <v>666</v>
      </c>
      <c r="D884" s="365" t="s">
        <v>338</v>
      </c>
      <c r="E884" s="365" t="s">
        <v>184</v>
      </c>
      <c r="F884" s="365" t="s">
        <v>564</v>
      </c>
      <c r="G884" s="365" t="s">
        <v>1935</v>
      </c>
      <c r="H884" s="365" t="s">
        <v>565</v>
      </c>
      <c r="I884" s="365" t="s">
        <v>1982</v>
      </c>
      <c r="J884" s="365" t="s">
        <v>425</v>
      </c>
      <c r="K884" s="366">
        <v>1</v>
      </c>
      <c r="L884" s="365" t="s">
        <v>2001</v>
      </c>
      <c r="M884" s="360"/>
      <c r="N884" s="362"/>
      <c r="O884" s="364">
        <v>0</v>
      </c>
      <c r="P884" s="363">
        <f t="shared" si="52"/>
        <v>0</v>
      </c>
      <c r="Q884" s="362">
        <v>0</v>
      </c>
      <c r="R884" s="350" t="e">
        <f t="shared" si="53"/>
        <v>#DIV/0!</v>
      </c>
      <c r="S884" s="350" t="e">
        <f t="shared" si="54"/>
        <v>#DIV/0!</v>
      </c>
      <c r="T884" s="361">
        <f t="shared" si="55"/>
        <v>0</v>
      </c>
      <c r="U884" s="360" t="s">
        <v>2002</v>
      </c>
    </row>
    <row r="885" spans="1:21" s="359" customFormat="1" ht="15.75" customHeight="1" x14ac:dyDescent="0.25">
      <c r="A885" s="365" t="s">
        <v>144</v>
      </c>
      <c r="B885" s="365" t="s">
        <v>875</v>
      </c>
      <c r="C885" s="365" t="s">
        <v>666</v>
      </c>
      <c r="D885" s="365" t="s">
        <v>338</v>
      </c>
      <c r="E885" s="365" t="s">
        <v>184</v>
      </c>
      <c r="F885" s="365" t="s">
        <v>564</v>
      </c>
      <c r="G885" s="365" t="s">
        <v>1936</v>
      </c>
      <c r="H885" s="365" t="s">
        <v>565</v>
      </c>
      <c r="I885" s="365" t="s">
        <v>1982</v>
      </c>
      <c r="J885" s="365" t="s">
        <v>425</v>
      </c>
      <c r="K885" s="366">
        <v>1</v>
      </c>
      <c r="L885" s="365" t="s">
        <v>2001</v>
      </c>
      <c r="M885" s="360"/>
      <c r="N885" s="362"/>
      <c r="O885" s="364">
        <v>0</v>
      </c>
      <c r="P885" s="363">
        <f t="shared" si="52"/>
        <v>0</v>
      </c>
      <c r="Q885" s="362">
        <v>0</v>
      </c>
      <c r="R885" s="350" t="e">
        <f t="shared" si="53"/>
        <v>#DIV/0!</v>
      </c>
      <c r="S885" s="350" t="e">
        <f t="shared" si="54"/>
        <v>#DIV/0!</v>
      </c>
      <c r="T885" s="361">
        <f t="shared" si="55"/>
        <v>0</v>
      </c>
      <c r="U885" s="360" t="s">
        <v>2002</v>
      </c>
    </row>
    <row r="886" spans="1:21" s="359" customFormat="1" ht="15.75" customHeight="1" x14ac:dyDescent="0.25">
      <c r="A886" s="365" t="s">
        <v>144</v>
      </c>
      <c r="B886" s="365" t="s">
        <v>875</v>
      </c>
      <c r="C886" s="365" t="s">
        <v>666</v>
      </c>
      <c r="D886" s="365" t="s">
        <v>338</v>
      </c>
      <c r="E886" s="365" t="s">
        <v>184</v>
      </c>
      <c r="F886" s="365" t="s">
        <v>564</v>
      </c>
      <c r="G886" s="365" t="s">
        <v>1939</v>
      </c>
      <c r="H886" s="365" t="s">
        <v>565</v>
      </c>
      <c r="I886" s="365" t="s">
        <v>1982</v>
      </c>
      <c r="J886" s="365" t="s">
        <v>425</v>
      </c>
      <c r="K886" s="366">
        <v>1</v>
      </c>
      <c r="L886" s="365" t="s">
        <v>2001</v>
      </c>
      <c r="M886" s="360"/>
      <c r="N886" s="362"/>
      <c r="O886" s="364">
        <v>0</v>
      </c>
      <c r="P886" s="363">
        <f t="shared" si="52"/>
        <v>0</v>
      </c>
      <c r="Q886" s="362">
        <v>0</v>
      </c>
      <c r="R886" s="350" t="e">
        <f t="shared" si="53"/>
        <v>#DIV/0!</v>
      </c>
      <c r="S886" s="350" t="e">
        <f t="shared" si="54"/>
        <v>#DIV/0!</v>
      </c>
      <c r="T886" s="361">
        <f t="shared" si="55"/>
        <v>0</v>
      </c>
      <c r="U886" s="360" t="s">
        <v>2002</v>
      </c>
    </row>
    <row r="887" spans="1:21" s="359" customFormat="1" ht="15.75" customHeight="1" x14ac:dyDescent="0.25">
      <c r="A887" s="365" t="s">
        <v>144</v>
      </c>
      <c r="B887" s="365" t="s">
        <v>875</v>
      </c>
      <c r="C887" s="365" t="s">
        <v>666</v>
      </c>
      <c r="D887" s="365" t="s">
        <v>338</v>
      </c>
      <c r="E887" s="365" t="s">
        <v>184</v>
      </c>
      <c r="F887" s="365" t="s">
        <v>564</v>
      </c>
      <c r="G887" s="365" t="s">
        <v>1950</v>
      </c>
      <c r="H887" s="365" t="s">
        <v>565</v>
      </c>
      <c r="I887" s="365" t="s">
        <v>1982</v>
      </c>
      <c r="J887" s="365" t="s">
        <v>425</v>
      </c>
      <c r="K887" s="366">
        <v>1</v>
      </c>
      <c r="L887" s="365" t="s">
        <v>2003</v>
      </c>
      <c r="M887" s="360"/>
      <c r="N887" s="362"/>
      <c r="O887" s="364">
        <v>0</v>
      </c>
      <c r="P887" s="363">
        <f t="shared" si="52"/>
        <v>0</v>
      </c>
      <c r="Q887" s="362">
        <v>0</v>
      </c>
      <c r="R887" s="350" t="e">
        <f t="shared" si="53"/>
        <v>#DIV/0!</v>
      </c>
      <c r="S887" s="350" t="e">
        <f t="shared" si="54"/>
        <v>#DIV/0!</v>
      </c>
      <c r="T887" s="361">
        <f t="shared" si="55"/>
        <v>0</v>
      </c>
      <c r="U887" s="360" t="s">
        <v>2002</v>
      </c>
    </row>
    <row r="888" spans="1:21" s="359" customFormat="1" ht="15.75" customHeight="1" x14ac:dyDescent="0.25">
      <c r="A888" s="365" t="s">
        <v>144</v>
      </c>
      <c r="B888" s="365" t="s">
        <v>875</v>
      </c>
      <c r="C888" s="365" t="s">
        <v>666</v>
      </c>
      <c r="D888" s="365" t="s">
        <v>338</v>
      </c>
      <c r="E888" s="365" t="s">
        <v>184</v>
      </c>
      <c r="F888" s="365" t="s">
        <v>564</v>
      </c>
      <c r="G888" s="365" t="s">
        <v>1946</v>
      </c>
      <c r="H888" s="365" t="s">
        <v>565</v>
      </c>
      <c r="I888" s="365" t="s">
        <v>1982</v>
      </c>
      <c r="J888" s="365" t="s">
        <v>425</v>
      </c>
      <c r="K888" s="366">
        <v>1</v>
      </c>
      <c r="L888" s="365" t="s">
        <v>2003</v>
      </c>
      <c r="M888" s="360"/>
      <c r="N888" s="362"/>
      <c r="O888" s="364">
        <v>0</v>
      </c>
      <c r="P888" s="363">
        <f t="shared" si="52"/>
        <v>0</v>
      </c>
      <c r="Q888" s="362">
        <v>0</v>
      </c>
      <c r="R888" s="350" t="e">
        <f t="shared" si="53"/>
        <v>#DIV/0!</v>
      </c>
      <c r="S888" s="350" t="e">
        <f t="shared" si="54"/>
        <v>#DIV/0!</v>
      </c>
      <c r="T888" s="361">
        <f t="shared" si="55"/>
        <v>0</v>
      </c>
      <c r="U888" s="360" t="s">
        <v>2002</v>
      </c>
    </row>
    <row r="889" spans="1:21" s="359" customFormat="1" ht="15.75" customHeight="1" x14ac:dyDescent="0.25">
      <c r="A889" s="365" t="s">
        <v>144</v>
      </c>
      <c r="B889" s="365" t="s">
        <v>875</v>
      </c>
      <c r="C889" s="365" t="s">
        <v>666</v>
      </c>
      <c r="D889" s="365" t="s">
        <v>338</v>
      </c>
      <c r="E889" s="365" t="s">
        <v>184</v>
      </c>
      <c r="F889" s="365" t="s">
        <v>564</v>
      </c>
      <c r="G889" s="365" t="s">
        <v>1947</v>
      </c>
      <c r="H889" s="365" t="s">
        <v>565</v>
      </c>
      <c r="I889" s="365" t="s">
        <v>1982</v>
      </c>
      <c r="J889" s="365" t="s">
        <v>425</v>
      </c>
      <c r="K889" s="366">
        <v>1</v>
      </c>
      <c r="L889" s="365" t="s">
        <v>2003</v>
      </c>
      <c r="M889" s="360"/>
      <c r="N889" s="362"/>
      <c r="O889" s="364">
        <v>0</v>
      </c>
      <c r="P889" s="363">
        <f t="shared" si="52"/>
        <v>0</v>
      </c>
      <c r="Q889" s="362">
        <v>0</v>
      </c>
      <c r="R889" s="350" t="e">
        <f t="shared" si="53"/>
        <v>#DIV/0!</v>
      </c>
      <c r="S889" s="350" t="e">
        <f t="shared" si="54"/>
        <v>#DIV/0!</v>
      </c>
      <c r="T889" s="361">
        <f t="shared" si="55"/>
        <v>0</v>
      </c>
      <c r="U889" s="360" t="s">
        <v>2002</v>
      </c>
    </row>
    <row r="890" spans="1:21" s="359" customFormat="1" ht="15.75" customHeight="1" x14ac:dyDescent="0.25">
      <c r="A890" s="365" t="s">
        <v>144</v>
      </c>
      <c r="B890" s="365" t="s">
        <v>875</v>
      </c>
      <c r="C890" s="365" t="s">
        <v>666</v>
      </c>
      <c r="D890" s="365" t="s">
        <v>338</v>
      </c>
      <c r="E890" s="365" t="s">
        <v>184</v>
      </c>
      <c r="F890" s="365" t="s">
        <v>564</v>
      </c>
      <c r="G890" s="365" t="s">
        <v>1948</v>
      </c>
      <c r="H890" s="365" t="s">
        <v>565</v>
      </c>
      <c r="I890" s="365" t="s">
        <v>1982</v>
      </c>
      <c r="J890" s="365" t="s">
        <v>425</v>
      </c>
      <c r="K890" s="366">
        <v>1</v>
      </c>
      <c r="L890" s="365" t="s">
        <v>2003</v>
      </c>
      <c r="M890" s="360"/>
      <c r="N890" s="362"/>
      <c r="O890" s="364">
        <v>0</v>
      </c>
      <c r="P890" s="363">
        <f t="shared" si="52"/>
        <v>0</v>
      </c>
      <c r="Q890" s="362">
        <v>0</v>
      </c>
      <c r="R890" s="350" t="e">
        <f t="shared" si="53"/>
        <v>#DIV/0!</v>
      </c>
      <c r="S890" s="350" t="e">
        <f t="shared" si="54"/>
        <v>#DIV/0!</v>
      </c>
      <c r="T890" s="361">
        <f t="shared" si="55"/>
        <v>0</v>
      </c>
      <c r="U890" s="360" t="s">
        <v>2002</v>
      </c>
    </row>
    <row r="891" spans="1:21" s="359" customFormat="1" ht="15.75" customHeight="1" x14ac:dyDescent="0.25">
      <c r="A891" s="365" t="s">
        <v>144</v>
      </c>
      <c r="B891" s="365" t="s">
        <v>875</v>
      </c>
      <c r="C891" s="365" t="s">
        <v>666</v>
      </c>
      <c r="D891" s="365" t="s">
        <v>338</v>
      </c>
      <c r="E891" s="365" t="s">
        <v>184</v>
      </c>
      <c r="F891" s="365" t="s">
        <v>564</v>
      </c>
      <c r="G891" s="365" t="s">
        <v>1949</v>
      </c>
      <c r="H891" s="365" t="s">
        <v>565</v>
      </c>
      <c r="I891" s="365" t="s">
        <v>1982</v>
      </c>
      <c r="J891" s="365" t="s">
        <v>425</v>
      </c>
      <c r="K891" s="366">
        <v>1</v>
      </c>
      <c r="L891" s="365" t="s">
        <v>2003</v>
      </c>
      <c r="M891" s="360"/>
      <c r="N891" s="362"/>
      <c r="O891" s="364">
        <v>0</v>
      </c>
      <c r="P891" s="363">
        <f t="shared" si="52"/>
        <v>0</v>
      </c>
      <c r="Q891" s="362">
        <v>0</v>
      </c>
      <c r="R891" s="350" t="e">
        <f t="shared" si="53"/>
        <v>#DIV/0!</v>
      </c>
      <c r="S891" s="350" t="e">
        <f t="shared" si="54"/>
        <v>#DIV/0!</v>
      </c>
      <c r="T891" s="361">
        <f t="shared" si="55"/>
        <v>0</v>
      </c>
      <c r="U891" s="360" t="s">
        <v>2002</v>
      </c>
    </row>
    <row r="892" spans="1:21" s="359" customFormat="1" ht="15.75" customHeight="1" x14ac:dyDescent="0.25">
      <c r="A892" s="365" t="s">
        <v>144</v>
      </c>
      <c r="B892" s="365" t="s">
        <v>875</v>
      </c>
      <c r="C892" s="365" t="s">
        <v>666</v>
      </c>
      <c r="D892" s="365" t="s">
        <v>338</v>
      </c>
      <c r="E892" s="365" t="s">
        <v>184</v>
      </c>
      <c r="F892" s="365" t="s">
        <v>564</v>
      </c>
      <c r="G892" s="365" t="s">
        <v>1951</v>
      </c>
      <c r="H892" s="365" t="s">
        <v>565</v>
      </c>
      <c r="I892" s="365" t="s">
        <v>1982</v>
      </c>
      <c r="J892" s="365" t="s">
        <v>425</v>
      </c>
      <c r="K892" s="366">
        <v>1</v>
      </c>
      <c r="L892" s="365" t="s">
        <v>2003</v>
      </c>
      <c r="M892" s="360"/>
      <c r="N892" s="362"/>
      <c r="O892" s="364">
        <v>0</v>
      </c>
      <c r="P892" s="363">
        <f t="shared" si="52"/>
        <v>0</v>
      </c>
      <c r="Q892" s="362">
        <v>0</v>
      </c>
      <c r="R892" s="350" t="e">
        <f t="shared" si="53"/>
        <v>#DIV/0!</v>
      </c>
      <c r="S892" s="350" t="e">
        <f t="shared" si="54"/>
        <v>#DIV/0!</v>
      </c>
      <c r="T892" s="361">
        <f t="shared" si="55"/>
        <v>0</v>
      </c>
      <c r="U892" s="360" t="s">
        <v>2002</v>
      </c>
    </row>
    <row r="893" spans="1:21" s="359" customFormat="1" ht="15.75" customHeight="1" x14ac:dyDescent="0.25">
      <c r="A893" s="365" t="s">
        <v>144</v>
      </c>
      <c r="B893" s="365" t="s">
        <v>875</v>
      </c>
      <c r="C893" s="365" t="s">
        <v>666</v>
      </c>
      <c r="D893" s="365" t="s">
        <v>338</v>
      </c>
      <c r="E893" s="365" t="s">
        <v>184</v>
      </c>
      <c r="F893" s="365" t="s">
        <v>564</v>
      </c>
      <c r="G893" s="365" t="s">
        <v>1952</v>
      </c>
      <c r="H893" s="365" t="s">
        <v>565</v>
      </c>
      <c r="I893" s="365" t="s">
        <v>1982</v>
      </c>
      <c r="J893" s="365" t="s">
        <v>425</v>
      </c>
      <c r="K893" s="366">
        <v>1</v>
      </c>
      <c r="L893" s="365" t="s">
        <v>2003</v>
      </c>
      <c r="M893" s="360"/>
      <c r="N893" s="362"/>
      <c r="O893" s="364">
        <v>0</v>
      </c>
      <c r="P893" s="363">
        <f t="shared" si="52"/>
        <v>0</v>
      </c>
      <c r="Q893" s="362">
        <v>0</v>
      </c>
      <c r="R893" s="350" t="e">
        <f t="shared" si="53"/>
        <v>#DIV/0!</v>
      </c>
      <c r="S893" s="350" t="e">
        <f t="shared" si="54"/>
        <v>#DIV/0!</v>
      </c>
      <c r="T893" s="361">
        <f t="shared" si="55"/>
        <v>0</v>
      </c>
      <c r="U893" s="360" t="s">
        <v>2002</v>
      </c>
    </row>
    <row r="894" spans="1:21" s="359" customFormat="1" ht="15.75" customHeight="1" x14ac:dyDescent="0.25">
      <c r="A894" s="365" t="s">
        <v>144</v>
      </c>
      <c r="B894" s="365" t="s">
        <v>875</v>
      </c>
      <c r="C894" s="365" t="s">
        <v>666</v>
      </c>
      <c r="D894" s="365" t="s">
        <v>338</v>
      </c>
      <c r="E894" s="365" t="s">
        <v>184</v>
      </c>
      <c r="F894" s="365" t="s">
        <v>564</v>
      </c>
      <c r="G894" s="365" t="s">
        <v>1953</v>
      </c>
      <c r="H894" s="365" t="s">
        <v>565</v>
      </c>
      <c r="I894" s="365" t="s">
        <v>1982</v>
      </c>
      <c r="J894" s="365" t="s">
        <v>425</v>
      </c>
      <c r="K894" s="366">
        <v>1</v>
      </c>
      <c r="L894" s="365" t="s">
        <v>2003</v>
      </c>
      <c r="M894" s="360"/>
      <c r="N894" s="362"/>
      <c r="O894" s="364">
        <v>0</v>
      </c>
      <c r="P894" s="363">
        <f t="shared" si="52"/>
        <v>0</v>
      </c>
      <c r="Q894" s="362">
        <v>0</v>
      </c>
      <c r="R894" s="350" t="e">
        <f t="shared" si="53"/>
        <v>#DIV/0!</v>
      </c>
      <c r="S894" s="350" t="e">
        <f t="shared" si="54"/>
        <v>#DIV/0!</v>
      </c>
      <c r="T894" s="361">
        <f t="shared" si="55"/>
        <v>0</v>
      </c>
      <c r="U894" s="360" t="s">
        <v>2002</v>
      </c>
    </row>
    <row r="895" spans="1:21" s="359" customFormat="1" ht="15.75" customHeight="1" x14ac:dyDescent="0.25">
      <c r="A895" s="365" t="s">
        <v>144</v>
      </c>
      <c r="B895" s="365" t="s">
        <v>875</v>
      </c>
      <c r="C895" s="365" t="s">
        <v>666</v>
      </c>
      <c r="D895" s="365" t="s">
        <v>338</v>
      </c>
      <c r="E895" s="365" t="s">
        <v>184</v>
      </c>
      <c r="F895" s="365" t="s">
        <v>564</v>
      </c>
      <c r="G895" s="365" t="s">
        <v>1954</v>
      </c>
      <c r="H895" s="365" t="s">
        <v>565</v>
      </c>
      <c r="I895" s="365" t="s">
        <v>1982</v>
      </c>
      <c r="J895" s="365" t="s">
        <v>425</v>
      </c>
      <c r="K895" s="366">
        <v>1</v>
      </c>
      <c r="L895" s="365" t="s">
        <v>2003</v>
      </c>
      <c r="M895" s="360"/>
      <c r="N895" s="362"/>
      <c r="O895" s="364">
        <v>0</v>
      </c>
      <c r="P895" s="363">
        <f t="shared" si="52"/>
        <v>0</v>
      </c>
      <c r="Q895" s="362">
        <v>0</v>
      </c>
      <c r="R895" s="350" t="e">
        <f t="shared" si="53"/>
        <v>#DIV/0!</v>
      </c>
      <c r="S895" s="350" t="e">
        <f t="shared" si="54"/>
        <v>#DIV/0!</v>
      </c>
      <c r="T895" s="361">
        <f t="shared" si="55"/>
        <v>0</v>
      </c>
      <c r="U895" s="360" t="s">
        <v>2002</v>
      </c>
    </row>
    <row r="896" spans="1:21" s="359" customFormat="1" ht="15.75" customHeight="1" x14ac:dyDescent="0.25">
      <c r="A896" s="365" t="s">
        <v>144</v>
      </c>
      <c r="B896" s="365" t="s">
        <v>875</v>
      </c>
      <c r="C896" s="365" t="s">
        <v>666</v>
      </c>
      <c r="D896" s="365" t="s">
        <v>338</v>
      </c>
      <c r="E896" s="365" t="s">
        <v>184</v>
      </c>
      <c r="F896" s="365" t="s">
        <v>564</v>
      </c>
      <c r="G896" s="365" t="s">
        <v>1956</v>
      </c>
      <c r="H896" s="365" t="s">
        <v>565</v>
      </c>
      <c r="I896" s="365" t="s">
        <v>1982</v>
      </c>
      <c r="J896" s="365" t="s">
        <v>425</v>
      </c>
      <c r="K896" s="366">
        <v>1</v>
      </c>
      <c r="L896" s="365" t="s">
        <v>2003</v>
      </c>
      <c r="M896" s="360"/>
      <c r="N896" s="362"/>
      <c r="O896" s="364">
        <v>0</v>
      </c>
      <c r="P896" s="363">
        <f t="shared" si="52"/>
        <v>0</v>
      </c>
      <c r="Q896" s="362">
        <v>0</v>
      </c>
      <c r="R896" s="350" t="e">
        <f t="shared" si="53"/>
        <v>#DIV/0!</v>
      </c>
      <c r="S896" s="350" t="e">
        <f t="shared" si="54"/>
        <v>#DIV/0!</v>
      </c>
      <c r="T896" s="361">
        <f t="shared" si="55"/>
        <v>0</v>
      </c>
      <c r="U896" s="360" t="s">
        <v>2002</v>
      </c>
    </row>
    <row r="897" spans="1:21" s="359" customFormat="1" ht="15.75" customHeight="1" x14ac:dyDescent="0.25">
      <c r="A897" s="365" t="s">
        <v>144</v>
      </c>
      <c r="B897" s="365" t="s">
        <v>875</v>
      </c>
      <c r="C897" s="365" t="s">
        <v>666</v>
      </c>
      <c r="D897" s="365" t="s">
        <v>338</v>
      </c>
      <c r="E897" s="365" t="s">
        <v>184</v>
      </c>
      <c r="F897" s="365" t="s">
        <v>564</v>
      </c>
      <c r="G897" s="365" t="s">
        <v>1959</v>
      </c>
      <c r="H897" s="365" t="s">
        <v>565</v>
      </c>
      <c r="I897" s="365" t="s">
        <v>1982</v>
      </c>
      <c r="J897" s="365" t="s">
        <v>425</v>
      </c>
      <c r="K897" s="366">
        <v>1</v>
      </c>
      <c r="L897" s="365" t="s">
        <v>2003</v>
      </c>
      <c r="M897" s="360"/>
      <c r="N897" s="362"/>
      <c r="O897" s="364">
        <v>0</v>
      </c>
      <c r="P897" s="363">
        <f t="shared" si="52"/>
        <v>0</v>
      </c>
      <c r="Q897" s="362">
        <v>0</v>
      </c>
      <c r="R897" s="350" t="e">
        <f t="shared" si="53"/>
        <v>#DIV/0!</v>
      </c>
      <c r="S897" s="350" t="e">
        <f t="shared" si="54"/>
        <v>#DIV/0!</v>
      </c>
      <c r="T897" s="361">
        <f t="shared" si="55"/>
        <v>0</v>
      </c>
      <c r="U897" s="360" t="s">
        <v>2002</v>
      </c>
    </row>
    <row r="898" spans="1:21" s="359" customFormat="1" ht="15.75" customHeight="1" x14ac:dyDescent="0.25">
      <c r="A898" s="365" t="s">
        <v>144</v>
      </c>
      <c r="B898" s="365" t="s">
        <v>875</v>
      </c>
      <c r="C898" s="365" t="s">
        <v>666</v>
      </c>
      <c r="D898" s="365" t="s">
        <v>338</v>
      </c>
      <c r="E898" s="365" t="s">
        <v>184</v>
      </c>
      <c r="F898" s="365" t="s">
        <v>564</v>
      </c>
      <c r="G898" s="365" t="s">
        <v>1960</v>
      </c>
      <c r="H898" s="365" t="s">
        <v>565</v>
      </c>
      <c r="I898" s="365" t="s">
        <v>1982</v>
      </c>
      <c r="J898" s="365" t="s">
        <v>425</v>
      </c>
      <c r="K898" s="366">
        <v>1</v>
      </c>
      <c r="L898" s="365" t="s">
        <v>2003</v>
      </c>
      <c r="M898" s="360"/>
      <c r="N898" s="362"/>
      <c r="O898" s="364">
        <v>0</v>
      </c>
      <c r="P898" s="363">
        <f t="shared" si="52"/>
        <v>0</v>
      </c>
      <c r="Q898" s="362">
        <v>0</v>
      </c>
      <c r="R898" s="350" t="e">
        <f t="shared" si="53"/>
        <v>#DIV/0!</v>
      </c>
      <c r="S898" s="350" t="e">
        <f t="shared" si="54"/>
        <v>#DIV/0!</v>
      </c>
      <c r="T898" s="361">
        <f t="shared" si="55"/>
        <v>0</v>
      </c>
      <c r="U898" s="360" t="s">
        <v>2002</v>
      </c>
    </row>
    <row r="899" spans="1:21" s="359" customFormat="1" ht="15.75" customHeight="1" x14ac:dyDescent="0.25">
      <c r="A899" s="365" t="s">
        <v>144</v>
      </c>
      <c r="B899" s="365" t="s">
        <v>875</v>
      </c>
      <c r="C899" s="365" t="s">
        <v>666</v>
      </c>
      <c r="D899" s="365" t="s">
        <v>338</v>
      </c>
      <c r="E899" s="365" t="s">
        <v>184</v>
      </c>
      <c r="F899" s="365" t="s">
        <v>564</v>
      </c>
      <c r="G899" s="365" t="s">
        <v>1958</v>
      </c>
      <c r="H899" s="365" t="s">
        <v>565</v>
      </c>
      <c r="I899" s="365" t="s">
        <v>1982</v>
      </c>
      <c r="J899" s="365" t="s">
        <v>425</v>
      </c>
      <c r="K899" s="366">
        <v>1</v>
      </c>
      <c r="L899" s="365" t="s">
        <v>2003</v>
      </c>
      <c r="M899" s="360"/>
      <c r="N899" s="362"/>
      <c r="O899" s="364">
        <v>0</v>
      </c>
      <c r="P899" s="363">
        <f t="shared" ref="P899:P962" si="56">ROUNDUP(N899*O899,0)</f>
        <v>0</v>
      </c>
      <c r="Q899" s="362">
        <v>0</v>
      </c>
      <c r="R899" s="350" t="e">
        <f t="shared" ref="R899:R962" si="57">Q899/P899</f>
        <v>#DIV/0!</v>
      </c>
      <c r="S899" s="350" t="e">
        <f t="shared" ref="S899:S962" si="58">Q899/N899</f>
        <v>#DIV/0!</v>
      </c>
      <c r="T899" s="361">
        <f t="shared" ref="T899:T962" si="59">O899/K899</f>
        <v>0</v>
      </c>
      <c r="U899" s="360" t="s">
        <v>2002</v>
      </c>
    </row>
    <row r="900" spans="1:21" s="359" customFormat="1" ht="15.75" customHeight="1" x14ac:dyDescent="0.25">
      <c r="A900" s="365" t="s">
        <v>144</v>
      </c>
      <c r="B900" s="365" t="s">
        <v>875</v>
      </c>
      <c r="C900" s="365" t="s">
        <v>666</v>
      </c>
      <c r="D900" s="365" t="s">
        <v>338</v>
      </c>
      <c r="E900" s="365" t="s">
        <v>184</v>
      </c>
      <c r="F900" s="365" t="s">
        <v>564</v>
      </c>
      <c r="G900" s="365" t="s">
        <v>1963</v>
      </c>
      <c r="H900" s="365" t="s">
        <v>565</v>
      </c>
      <c r="I900" s="365" t="s">
        <v>1982</v>
      </c>
      <c r="J900" s="365" t="s">
        <v>425</v>
      </c>
      <c r="K900" s="366">
        <v>1</v>
      </c>
      <c r="L900" s="365" t="s">
        <v>2003</v>
      </c>
      <c r="M900" s="360"/>
      <c r="N900" s="362"/>
      <c r="O900" s="364">
        <v>0</v>
      </c>
      <c r="P900" s="363">
        <f t="shared" si="56"/>
        <v>0</v>
      </c>
      <c r="Q900" s="362">
        <v>0</v>
      </c>
      <c r="R900" s="350" t="e">
        <f t="shared" si="57"/>
        <v>#DIV/0!</v>
      </c>
      <c r="S900" s="350" t="e">
        <f t="shared" si="58"/>
        <v>#DIV/0!</v>
      </c>
      <c r="T900" s="361">
        <f t="shared" si="59"/>
        <v>0</v>
      </c>
      <c r="U900" s="360" t="s">
        <v>2002</v>
      </c>
    </row>
    <row r="901" spans="1:21" s="359" customFormat="1" ht="15.75" customHeight="1" x14ac:dyDescent="0.25">
      <c r="A901" s="365" t="s">
        <v>144</v>
      </c>
      <c r="B901" s="365" t="s">
        <v>875</v>
      </c>
      <c r="C901" s="365" t="s">
        <v>666</v>
      </c>
      <c r="D901" s="365" t="s">
        <v>338</v>
      </c>
      <c r="E901" s="365" t="s">
        <v>184</v>
      </c>
      <c r="F901" s="365" t="s">
        <v>564</v>
      </c>
      <c r="G901" s="365" t="s">
        <v>1965</v>
      </c>
      <c r="H901" s="365" t="s">
        <v>565</v>
      </c>
      <c r="I901" s="365" t="s">
        <v>1982</v>
      </c>
      <c r="J901" s="365" t="s">
        <v>425</v>
      </c>
      <c r="K901" s="366">
        <v>1</v>
      </c>
      <c r="L901" s="365" t="s">
        <v>2003</v>
      </c>
      <c r="M901" s="360"/>
      <c r="N901" s="362"/>
      <c r="O901" s="364">
        <v>0</v>
      </c>
      <c r="P901" s="363">
        <f t="shared" si="56"/>
        <v>0</v>
      </c>
      <c r="Q901" s="362">
        <v>0</v>
      </c>
      <c r="R901" s="350" t="e">
        <f t="shared" si="57"/>
        <v>#DIV/0!</v>
      </c>
      <c r="S901" s="350" t="e">
        <f t="shared" si="58"/>
        <v>#DIV/0!</v>
      </c>
      <c r="T901" s="361">
        <f t="shared" si="59"/>
        <v>0</v>
      </c>
      <c r="U901" s="360" t="s">
        <v>2002</v>
      </c>
    </row>
    <row r="902" spans="1:21" s="359" customFormat="1" ht="15.75" customHeight="1" x14ac:dyDescent="0.25">
      <c r="A902" s="365" t="s">
        <v>144</v>
      </c>
      <c r="B902" s="365" t="s">
        <v>875</v>
      </c>
      <c r="C902" s="365" t="s">
        <v>666</v>
      </c>
      <c r="D902" s="365" t="s">
        <v>338</v>
      </c>
      <c r="E902" s="365" t="s">
        <v>184</v>
      </c>
      <c r="F902" s="365" t="s">
        <v>564</v>
      </c>
      <c r="G902" s="365" t="s">
        <v>1964</v>
      </c>
      <c r="H902" s="365" t="s">
        <v>565</v>
      </c>
      <c r="I902" s="365" t="s">
        <v>1982</v>
      </c>
      <c r="J902" s="365" t="s">
        <v>425</v>
      </c>
      <c r="K902" s="366">
        <v>1</v>
      </c>
      <c r="L902" s="365" t="s">
        <v>2003</v>
      </c>
      <c r="M902" s="360"/>
      <c r="N902" s="362"/>
      <c r="O902" s="364">
        <v>0</v>
      </c>
      <c r="P902" s="363">
        <f t="shared" si="56"/>
        <v>0</v>
      </c>
      <c r="Q902" s="362">
        <v>0</v>
      </c>
      <c r="R902" s="350" t="e">
        <f t="shared" si="57"/>
        <v>#DIV/0!</v>
      </c>
      <c r="S902" s="350" t="e">
        <f t="shared" si="58"/>
        <v>#DIV/0!</v>
      </c>
      <c r="T902" s="361">
        <f t="shared" si="59"/>
        <v>0</v>
      </c>
      <c r="U902" s="360" t="s">
        <v>2002</v>
      </c>
    </row>
    <row r="903" spans="1:21" s="359" customFormat="1" ht="15.75" customHeight="1" x14ac:dyDescent="0.25">
      <c r="A903" s="365" t="s">
        <v>144</v>
      </c>
      <c r="B903" s="365" t="s">
        <v>875</v>
      </c>
      <c r="C903" s="365" t="s">
        <v>666</v>
      </c>
      <c r="D903" s="365" t="s">
        <v>338</v>
      </c>
      <c r="E903" s="365" t="s">
        <v>184</v>
      </c>
      <c r="F903" s="365" t="s">
        <v>564</v>
      </c>
      <c r="G903" s="365" t="s">
        <v>1962</v>
      </c>
      <c r="H903" s="365" t="s">
        <v>565</v>
      </c>
      <c r="I903" s="365" t="s">
        <v>1982</v>
      </c>
      <c r="J903" s="365" t="s">
        <v>425</v>
      </c>
      <c r="K903" s="366">
        <v>1</v>
      </c>
      <c r="L903" s="365" t="s">
        <v>2003</v>
      </c>
      <c r="M903" s="360"/>
      <c r="N903" s="362"/>
      <c r="O903" s="364">
        <v>0</v>
      </c>
      <c r="P903" s="363">
        <f t="shared" si="56"/>
        <v>0</v>
      </c>
      <c r="Q903" s="362">
        <v>0</v>
      </c>
      <c r="R903" s="350" t="e">
        <f t="shared" si="57"/>
        <v>#DIV/0!</v>
      </c>
      <c r="S903" s="350" t="e">
        <f t="shared" si="58"/>
        <v>#DIV/0!</v>
      </c>
      <c r="T903" s="361">
        <f t="shared" si="59"/>
        <v>0</v>
      </c>
      <c r="U903" s="360" t="s">
        <v>2002</v>
      </c>
    </row>
    <row r="904" spans="1:21" s="359" customFormat="1" ht="15.75" customHeight="1" x14ac:dyDescent="0.25">
      <c r="A904" s="365" t="s">
        <v>144</v>
      </c>
      <c r="B904" s="365" t="s">
        <v>875</v>
      </c>
      <c r="C904" s="365" t="s">
        <v>666</v>
      </c>
      <c r="D904" s="365" t="s">
        <v>338</v>
      </c>
      <c r="E904" s="365" t="s">
        <v>184</v>
      </c>
      <c r="F904" s="365" t="s">
        <v>564</v>
      </c>
      <c r="G904" s="365" t="s">
        <v>1966</v>
      </c>
      <c r="H904" s="365" t="s">
        <v>565</v>
      </c>
      <c r="I904" s="365" t="s">
        <v>1982</v>
      </c>
      <c r="J904" s="365" t="s">
        <v>425</v>
      </c>
      <c r="K904" s="366">
        <v>1</v>
      </c>
      <c r="L904" s="365" t="s">
        <v>2003</v>
      </c>
      <c r="M904" s="360"/>
      <c r="N904" s="362"/>
      <c r="O904" s="364">
        <v>0</v>
      </c>
      <c r="P904" s="363">
        <f t="shared" si="56"/>
        <v>0</v>
      </c>
      <c r="Q904" s="362">
        <v>0</v>
      </c>
      <c r="R904" s="350" t="e">
        <f t="shared" si="57"/>
        <v>#DIV/0!</v>
      </c>
      <c r="S904" s="350" t="e">
        <f t="shared" si="58"/>
        <v>#DIV/0!</v>
      </c>
      <c r="T904" s="361">
        <f t="shared" si="59"/>
        <v>0</v>
      </c>
      <c r="U904" s="360" t="s">
        <v>2002</v>
      </c>
    </row>
    <row r="905" spans="1:21" s="359" customFormat="1" ht="15.75" customHeight="1" x14ac:dyDescent="0.25">
      <c r="A905" s="365" t="s">
        <v>144</v>
      </c>
      <c r="B905" s="365" t="s">
        <v>875</v>
      </c>
      <c r="C905" s="365" t="s">
        <v>666</v>
      </c>
      <c r="D905" s="365" t="s">
        <v>338</v>
      </c>
      <c r="E905" s="365" t="s">
        <v>184</v>
      </c>
      <c r="F905" s="365" t="s">
        <v>564</v>
      </c>
      <c r="G905" s="365" t="s">
        <v>1932</v>
      </c>
      <c r="H905" s="365" t="s">
        <v>566</v>
      </c>
      <c r="I905" s="365" t="s">
        <v>1982</v>
      </c>
      <c r="J905" s="365" t="s">
        <v>425</v>
      </c>
      <c r="K905" s="366">
        <v>1</v>
      </c>
      <c r="L905" s="365" t="s">
        <v>2001</v>
      </c>
      <c r="M905" s="360"/>
      <c r="N905" s="362"/>
      <c r="O905" s="364">
        <v>0</v>
      </c>
      <c r="P905" s="363">
        <f t="shared" si="56"/>
        <v>0</v>
      </c>
      <c r="Q905" s="362">
        <v>0</v>
      </c>
      <c r="R905" s="350" t="e">
        <f t="shared" si="57"/>
        <v>#DIV/0!</v>
      </c>
      <c r="S905" s="350" t="e">
        <f t="shared" si="58"/>
        <v>#DIV/0!</v>
      </c>
      <c r="T905" s="361">
        <f t="shared" si="59"/>
        <v>0</v>
      </c>
      <c r="U905" s="360" t="s">
        <v>2002</v>
      </c>
    </row>
    <row r="906" spans="1:21" s="359" customFormat="1" ht="15.75" customHeight="1" x14ac:dyDescent="0.25">
      <c r="A906" s="365" t="s">
        <v>144</v>
      </c>
      <c r="B906" s="365" t="s">
        <v>875</v>
      </c>
      <c r="C906" s="365" t="s">
        <v>666</v>
      </c>
      <c r="D906" s="365" t="s">
        <v>338</v>
      </c>
      <c r="E906" s="365" t="s">
        <v>184</v>
      </c>
      <c r="F906" s="365" t="s">
        <v>564</v>
      </c>
      <c r="G906" s="365" t="s">
        <v>1926</v>
      </c>
      <c r="H906" s="365" t="s">
        <v>566</v>
      </c>
      <c r="I906" s="365" t="s">
        <v>1982</v>
      </c>
      <c r="J906" s="365" t="s">
        <v>425</v>
      </c>
      <c r="K906" s="366">
        <v>1</v>
      </c>
      <c r="L906" s="365" t="s">
        <v>2001</v>
      </c>
      <c r="M906" s="360"/>
      <c r="N906" s="362"/>
      <c r="O906" s="364">
        <v>0</v>
      </c>
      <c r="P906" s="363">
        <f t="shared" si="56"/>
        <v>0</v>
      </c>
      <c r="Q906" s="362">
        <v>0</v>
      </c>
      <c r="R906" s="350" t="e">
        <f t="shared" si="57"/>
        <v>#DIV/0!</v>
      </c>
      <c r="S906" s="350" t="e">
        <f t="shared" si="58"/>
        <v>#DIV/0!</v>
      </c>
      <c r="T906" s="361">
        <f t="shared" si="59"/>
        <v>0</v>
      </c>
      <c r="U906" s="360" t="s">
        <v>2002</v>
      </c>
    </row>
    <row r="907" spans="1:21" s="359" customFormat="1" ht="15.75" customHeight="1" x14ac:dyDescent="0.25">
      <c r="A907" s="365" t="s">
        <v>144</v>
      </c>
      <c r="B907" s="365" t="s">
        <v>875</v>
      </c>
      <c r="C907" s="365" t="s">
        <v>666</v>
      </c>
      <c r="D907" s="365" t="s">
        <v>338</v>
      </c>
      <c r="E907" s="365" t="s">
        <v>184</v>
      </c>
      <c r="F907" s="365" t="s">
        <v>564</v>
      </c>
      <c r="G907" s="365" t="s">
        <v>1927</v>
      </c>
      <c r="H907" s="365" t="s">
        <v>566</v>
      </c>
      <c r="I907" s="365" t="s">
        <v>1982</v>
      </c>
      <c r="J907" s="365" t="s">
        <v>425</v>
      </c>
      <c r="K907" s="366">
        <v>1</v>
      </c>
      <c r="L907" s="365" t="s">
        <v>2001</v>
      </c>
      <c r="M907" s="360"/>
      <c r="N907" s="362"/>
      <c r="O907" s="364">
        <v>0</v>
      </c>
      <c r="P907" s="363">
        <f t="shared" si="56"/>
        <v>0</v>
      </c>
      <c r="Q907" s="362">
        <v>0</v>
      </c>
      <c r="R907" s="350" t="e">
        <f t="shared" si="57"/>
        <v>#DIV/0!</v>
      </c>
      <c r="S907" s="350" t="e">
        <f t="shared" si="58"/>
        <v>#DIV/0!</v>
      </c>
      <c r="T907" s="361">
        <f t="shared" si="59"/>
        <v>0</v>
      </c>
      <c r="U907" s="360" t="s">
        <v>2002</v>
      </c>
    </row>
    <row r="908" spans="1:21" s="359" customFormat="1" ht="15.75" customHeight="1" x14ac:dyDescent="0.25">
      <c r="A908" s="365" t="s">
        <v>144</v>
      </c>
      <c r="B908" s="365" t="s">
        <v>875</v>
      </c>
      <c r="C908" s="365" t="s">
        <v>666</v>
      </c>
      <c r="D908" s="365" t="s">
        <v>338</v>
      </c>
      <c r="E908" s="365" t="s">
        <v>184</v>
      </c>
      <c r="F908" s="365" t="s">
        <v>564</v>
      </c>
      <c r="G908" s="365" t="s">
        <v>1928</v>
      </c>
      <c r="H908" s="365" t="s">
        <v>566</v>
      </c>
      <c r="I908" s="365" t="s">
        <v>1982</v>
      </c>
      <c r="J908" s="365" t="s">
        <v>425</v>
      </c>
      <c r="K908" s="366">
        <v>1</v>
      </c>
      <c r="L908" s="365" t="s">
        <v>2001</v>
      </c>
      <c r="M908" s="360"/>
      <c r="N908" s="362"/>
      <c r="O908" s="364">
        <v>0</v>
      </c>
      <c r="P908" s="363">
        <f t="shared" si="56"/>
        <v>0</v>
      </c>
      <c r="Q908" s="362">
        <v>0</v>
      </c>
      <c r="R908" s="350" t="e">
        <f t="shared" si="57"/>
        <v>#DIV/0!</v>
      </c>
      <c r="S908" s="350" t="e">
        <f t="shared" si="58"/>
        <v>#DIV/0!</v>
      </c>
      <c r="T908" s="361">
        <f t="shared" si="59"/>
        <v>0</v>
      </c>
      <c r="U908" s="360" t="s">
        <v>2002</v>
      </c>
    </row>
    <row r="909" spans="1:21" s="359" customFormat="1" ht="15.75" customHeight="1" x14ac:dyDescent="0.25">
      <c r="A909" s="365" t="s">
        <v>144</v>
      </c>
      <c r="B909" s="365" t="s">
        <v>875</v>
      </c>
      <c r="C909" s="365" t="s">
        <v>666</v>
      </c>
      <c r="D909" s="365" t="s">
        <v>338</v>
      </c>
      <c r="E909" s="365" t="s">
        <v>184</v>
      </c>
      <c r="F909" s="365" t="s">
        <v>564</v>
      </c>
      <c r="G909" s="365" t="s">
        <v>1924</v>
      </c>
      <c r="H909" s="365" t="s">
        <v>566</v>
      </c>
      <c r="I909" s="365" t="s">
        <v>1982</v>
      </c>
      <c r="J909" s="365" t="s">
        <v>425</v>
      </c>
      <c r="K909" s="366">
        <v>1</v>
      </c>
      <c r="L909" s="365" t="s">
        <v>2001</v>
      </c>
      <c r="M909" s="360"/>
      <c r="N909" s="362"/>
      <c r="O909" s="364">
        <v>0</v>
      </c>
      <c r="P909" s="363">
        <f t="shared" si="56"/>
        <v>0</v>
      </c>
      <c r="Q909" s="362">
        <v>0</v>
      </c>
      <c r="R909" s="350" t="e">
        <f t="shared" si="57"/>
        <v>#DIV/0!</v>
      </c>
      <c r="S909" s="350" t="e">
        <f t="shared" si="58"/>
        <v>#DIV/0!</v>
      </c>
      <c r="T909" s="361">
        <f t="shared" si="59"/>
        <v>0</v>
      </c>
      <c r="U909" s="360" t="s">
        <v>2002</v>
      </c>
    </row>
    <row r="910" spans="1:21" s="359" customFormat="1" ht="15.75" customHeight="1" x14ac:dyDescent="0.25">
      <c r="A910" s="365" t="s">
        <v>144</v>
      </c>
      <c r="B910" s="365" t="s">
        <v>875</v>
      </c>
      <c r="C910" s="365" t="s">
        <v>666</v>
      </c>
      <c r="D910" s="365" t="s">
        <v>338</v>
      </c>
      <c r="E910" s="365" t="s">
        <v>184</v>
      </c>
      <c r="F910" s="365" t="s">
        <v>564</v>
      </c>
      <c r="G910" s="365" t="s">
        <v>1930</v>
      </c>
      <c r="H910" s="365" t="s">
        <v>566</v>
      </c>
      <c r="I910" s="365" t="s">
        <v>1982</v>
      </c>
      <c r="J910" s="365" t="s">
        <v>425</v>
      </c>
      <c r="K910" s="366">
        <v>1</v>
      </c>
      <c r="L910" s="365" t="s">
        <v>2001</v>
      </c>
      <c r="M910" s="360"/>
      <c r="N910" s="362"/>
      <c r="O910" s="364">
        <v>0</v>
      </c>
      <c r="P910" s="363">
        <f t="shared" si="56"/>
        <v>0</v>
      </c>
      <c r="Q910" s="362">
        <v>0</v>
      </c>
      <c r="R910" s="350" t="e">
        <f t="shared" si="57"/>
        <v>#DIV/0!</v>
      </c>
      <c r="S910" s="350" t="e">
        <f t="shared" si="58"/>
        <v>#DIV/0!</v>
      </c>
      <c r="T910" s="361">
        <f t="shared" si="59"/>
        <v>0</v>
      </c>
      <c r="U910" s="360" t="s">
        <v>2002</v>
      </c>
    </row>
    <row r="911" spans="1:21" s="359" customFormat="1" ht="15.75" customHeight="1" x14ac:dyDescent="0.25">
      <c r="A911" s="365" t="s">
        <v>144</v>
      </c>
      <c r="B911" s="365" t="s">
        <v>875</v>
      </c>
      <c r="C911" s="365" t="s">
        <v>666</v>
      </c>
      <c r="D911" s="365" t="s">
        <v>338</v>
      </c>
      <c r="E911" s="365" t="s">
        <v>184</v>
      </c>
      <c r="F911" s="365" t="s">
        <v>564</v>
      </c>
      <c r="G911" s="365" t="s">
        <v>1934</v>
      </c>
      <c r="H911" s="365" t="s">
        <v>566</v>
      </c>
      <c r="I911" s="365" t="s">
        <v>1982</v>
      </c>
      <c r="J911" s="365" t="s">
        <v>425</v>
      </c>
      <c r="K911" s="366">
        <v>1</v>
      </c>
      <c r="L911" s="365" t="s">
        <v>2001</v>
      </c>
      <c r="M911" s="360"/>
      <c r="N911" s="362"/>
      <c r="O911" s="364">
        <v>0</v>
      </c>
      <c r="P911" s="363">
        <f t="shared" si="56"/>
        <v>0</v>
      </c>
      <c r="Q911" s="362">
        <v>0</v>
      </c>
      <c r="R911" s="350" t="e">
        <f t="shared" si="57"/>
        <v>#DIV/0!</v>
      </c>
      <c r="S911" s="350" t="e">
        <f t="shared" si="58"/>
        <v>#DIV/0!</v>
      </c>
      <c r="T911" s="361">
        <f t="shared" si="59"/>
        <v>0</v>
      </c>
      <c r="U911" s="360" t="s">
        <v>2002</v>
      </c>
    </row>
    <row r="912" spans="1:21" s="359" customFormat="1" ht="15.75" customHeight="1" x14ac:dyDescent="0.25">
      <c r="A912" s="365" t="s">
        <v>144</v>
      </c>
      <c r="B912" s="365" t="s">
        <v>875</v>
      </c>
      <c r="C912" s="365" t="s">
        <v>666</v>
      </c>
      <c r="D912" s="365" t="s">
        <v>338</v>
      </c>
      <c r="E912" s="365" t="s">
        <v>184</v>
      </c>
      <c r="F912" s="365" t="s">
        <v>564</v>
      </c>
      <c r="G912" s="365" t="s">
        <v>1938</v>
      </c>
      <c r="H912" s="365" t="s">
        <v>566</v>
      </c>
      <c r="I912" s="365" t="s">
        <v>1982</v>
      </c>
      <c r="J912" s="365" t="s">
        <v>425</v>
      </c>
      <c r="K912" s="366">
        <v>1</v>
      </c>
      <c r="L912" s="365" t="s">
        <v>2001</v>
      </c>
      <c r="M912" s="360"/>
      <c r="N912" s="362"/>
      <c r="O912" s="364">
        <v>0</v>
      </c>
      <c r="P912" s="363">
        <f t="shared" si="56"/>
        <v>0</v>
      </c>
      <c r="Q912" s="362">
        <v>0</v>
      </c>
      <c r="R912" s="350" t="e">
        <f t="shared" si="57"/>
        <v>#DIV/0!</v>
      </c>
      <c r="S912" s="350" t="e">
        <f t="shared" si="58"/>
        <v>#DIV/0!</v>
      </c>
      <c r="T912" s="361">
        <f t="shared" si="59"/>
        <v>0</v>
      </c>
      <c r="U912" s="360" t="s">
        <v>2002</v>
      </c>
    </row>
    <row r="913" spans="1:21" s="359" customFormat="1" ht="15.75" customHeight="1" x14ac:dyDescent="0.25">
      <c r="A913" s="365" t="s">
        <v>144</v>
      </c>
      <c r="B913" s="365" t="s">
        <v>875</v>
      </c>
      <c r="C913" s="365" t="s">
        <v>666</v>
      </c>
      <c r="D913" s="365" t="s">
        <v>338</v>
      </c>
      <c r="E913" s="365" t="s">
        <v>184</v>
      </c>
      <c r="F913" s="365" t="s">
        <v>564</v>
      </c>
      <c r="G913" s="365" t="s">
        <v>1935</v>
      </c>
      <c r="H913" s="365" t="s">
        <v>566</v>
      </c>
      <c r="I913" s="365" t="s">
        <v>1982</v>
      </c>
      <c r="J913" s="365" t="s">
        <v>425</v>
      </c>
      <c r="K913" s="366">
        <v>1</v>
      </c>
      <c r="L913" s="365" t="s">
        <v>2001</v>
      </c>
      <c r="M913" s="360"/>
      <c r="N913" s="362"/>
      <c r="O913" s="364">
        <v>0</v>
      </c>
      <c r="P913" s="363">
        <f t="shared" si="56"/>
        <v>0</v>
      </c>
      <c r="Q913" s="362">
        <v>0</v>
      </c>
      <c r="R913" s="350" t="e">
        <f t="shared" si="57"/>
        <v>#DIV/0!</v>
      </c>
      <c r="S913" s="350" t="e">
        <f t="shared" si="58"/>
        <v>#DIV/0!</v>
      </c>
      <c r="T913" s="361">
        <f t="shared" si="59"/>
        <v>0</v>
      </c>
      <c r="U913" s="360" t="s">
        <v>2002</v>
      </c>
    </row>
    <row r="914" spans="1:21" s="359" customFormat="1" ht="15.75" customHeight="1" x14ac:dyDescent="0.25">
      <c r="A914" s="365" t="s">
        <v>144</v>
      </c>
      <c r="B914" s="365" t="s">
        <v>875</v>
      </c>
      <c r="C914" s="365" t="s">
        <v>666</v>
      </c>
      <c r="D914" s="365" t="s">
        <v>338</v>
      </c>
      <c r="E914" s="365" t="s">
        <v>184</v>
      </c>
      <c r="F914" s="365" t="s">
        <v>564</v>
      </c>
      <c r="G914" s="365" t="s">
        <v>1936</v>
      </c>
      <c r="H914" s="365" t="s">
        <v>566</v>
      </c>
      <c r="I914" s="365" t="s">
        <v>1982</v>
      </c>
      <c r="J914" s="365" t="s">
        <v>425</v>
      </c>
      <c r="K914" s="366">
        <v>1</v>
      </c>
      <c r="L914" s="365" t="s">
        <v>2001</v>
      </c>
      <c r="M914" s="360"/>
      <c r="N914" s="362"/>
      <c r="O914" s="364">
        <v>0</v>
      </c>
      <c r="P914" s="363">
        <f t="shared" si="56"/>
        <v>0</v>
      </c>
      <c r="Q914" s="362">
        <v>0</v>
      </c>
      <c r="R914" s="350" t="e">
        <f t="shared" si="57"/>
        <v>#DIV/0!</v>
      </c>
      <c r="S914" s="350" t="e">
        <f t="shared" si="58"/>
        <v>#DIV/0!</v>
      </c>
      <c r="T914" s="361">
        <f t="shared" si="59"/>
        <v>0</v>
      </c>
      <c r="U914" s="360" t="s">
        <v>2002</v>
      </c>
    </row>
    <row r="915" spans="1:21" s="359" customFormat="1" ht="15.75" customHeight="1" x14ac:dyDescent="0.25">
      <c r="A915" s="365" t="s">
        <v>144</v>
      </c>
      <c r="B915" s="365" t="s">
        <v>875</v>
      </c>
      <c r="C915" s="365" t="s">
        <v>666</v>
      </c>
      <c r="D915" s="365" t="s">
        <v>338</v>
      </c>
      <c r="E915" s="365" t="s">
        <v>184</v>
      </c>
      <c r="F915" s="365" t="s">
        <v>564</v>
      </c>
      <c r="G915" s="365" t="s">
        <v>1939</v>
      </c>
      <c r="H915" s="365" t="s">
        <v>566</v>
      </c>
      <c r="I915" s="365" t="s">
        <v>1982</v>
      </c>
      <c r="J915" s="365" t="s">
        <v>425</v>
      </c>
      <c r="K915" s="366">
        <v>1</v>
      </c>
      <c r="L915" s="365" t="s">
        <v>2001</v>
      </c>
      <c r="M915" s="360"/>
      <c r="N915" s="362"/>
      <c r="O915" s="364">
        <v>0</v>
      </c>
      <c r="P915" s="363">
        <f t="shared" si="56"/>
        <v>0</v>
      </c>
      <c r="Q915" s="362">
        <v>0</v>
      </c>
      <c r="R915" s="350" t="e">
        <f t="shared" si="57"/>
        <v>#DIV/0!</v>
      </c>
      <c r="S915" s="350" t="e">
        <f t="shared" si="58"/>
        <v>#DIV/0!</v>
      </c>
      <c r="T915" s="361">
        <f t="shared" si="59"/>
        <v>0</v>
      </c>
      <c r="U915" s="360" t="s">
        <v>2002</v>
      </c>
    </row>
    <row r="916" spans="1:21" s="359" customFormat="1" ht="15.75" customHeight="1" x14ac:dyDescent="0.25">
      <c r="A916" s="365" t="s">
        <v>144</v>
      </c>
      <c r="B916" s="365" t="s">
        <v>875</v>
      </c>
      <c r="C916" s="365" t="s">
        <v>666</v>
      </c>
      <c r="D916" s="365" t="s">
        <v>338</v>
      </c>
      <c r="E916" s="365" t="s">
        <v>184</v>
      </c>
      <c r="F916" s="365" t="s">
        <v>564</v>
      </c>
      <c r="G916" s="365" t="s">
        <v>1950</v>
      </c>
      <c r="H916" s="365" t="s">
        <v>566</v>
      </c>
      <c r="I916" s="365" t="s">
        <v>1982</v>
      </c>
      <c r="J916" s="365" t="s">
        <v>425</v>
      </c>
      <c r="K916" s="366">
        <v>1</v>
      </c>
      <c r="L916" s="365" t="s">
        <v>2003</v>
      </c>
      <c r="M916" s="360"/>
      <c r="N916" s="362"/>
      <c r="O916" s="364">
        <v>0</v>
      </c>
      <c r="P916" s="363">
        <f t="shared" si="56"/>
        <v>0</v>
      </c>
      <c r="Q916" s="362">
        <v>0</v>
      </c>
      <c r="R916" s="350" t="e">
        <f t="shared" si="57"/>
        <v>#DIV/0!</v>
      </c>
      <c r="S916" s="350" t="e">
        <f t="shared" si="58"/>
        <v>#DIV/0!</v>
      </c>
      <c r="T916" s="361">
        <f t="shared" si="59"/>
        <v>0</v>
      </c>
      <c r="U916" s="360" t="s">
        <v>2002</v>
      </c>
    </row>
    <row r="917" spans="1:21" s="359" customFormat="1" ht="15.75" customHeight="1" x14ac:dyDescent="0.25">
      <c r="A917" s="365" t="s">
        <v>144</v>
      </c>
      <c r="B917" s="365" t="s">
        <v>875</v>
      </c>
      <c r="C917" s="365" t="s">
        <v>666</v>
      </c>
      <c r="D917" s="365" t="s">
        <v>338</v>
      </c>
      <c r="E917" s="365" t="s">
        <v>184</v>
      </c>
      <c r="F917" s="365" t="s">
        <v>564</v>
      </c>
      <c r="G917" s="365" t="s">
        <v>1946</v>
      </c>
      <c r="H917" s="365" t="s">
        <v>566</v>
      </c>
      <c r="I917" s="365" t="s">
        <v>1982</v>
      </c>
      <c r="J917" s="365" t="s">
        <v>425</v>
      </c>
      <c r="K917" s="366">
        <v>1</v>
      </c>
      <c r="L917" s="365" t="s">
        <v>2003</v>
      </c>
      <c r="M917" s="360"/>
      <c r="N917" s="362"/>
      <c r="O917" s="364">
        <v>0</v>
      </c>
      <c r="P917" s="363">
        <f t="shared" si="56"/>
        <v>0</v>
      </c>
      <c r="Q917" s="362">
        <v>0</v>
      </c>
      <c r="R917" s="350" t="e">
        <f t="shared" si="57"/>
        <v>#DIV/0!</v>
      </c>
      <c r="S917" s="350" t="e">
        <f t="shared" si="58"/>
        <v>#DIV/0!</v>
      </c>
      <c r="T917" s="361">
        <f t="shared" si="59"/>
        <v>0</v>
      </c>
      <c r="U917" s="360" t="s">
        <v>2002</v>
      </c>
    </row>
    <row r="918" spans="1:21" s="359" customFormat="1" ht="15.75" customHeight="1" x14ac:dyDescent="0.25">
      <c r="A918" s="365" t="s">
        <v>144</v>
      </c>
      <c r="B918" s="365" t="s">
        <v>875</v>
      </c>
      <c r="C918" s="365" t="s">
        <v>666</v>
      </c>
      <c r="D918" s="365" t="s">
        <v>338</v>
      </c>
      <c r="E918" s="365" t="s">
        <v>184</v>
      </c>
      <c r="F918" s="365" t="s">
        <v>564</v>
      </c>
      <c r="G918" s="365" t="s">
        <v>1947</v>
      </c>
      <c r="H918" s="365" t="s">
        <v>566</v>
      </c>
      <c r="I918" s="365" t="s">
        <v>1982</v>
      </c>
      <c r="J918" s="365" t="s">
        <v>425</v>
      </c>
      <c r="K918" s="366">
        <v>1</v>
      </c>
      <c r="L918" s="365" t="s">
        <v>2003</v>
      </c>
      <c r="M918" s="360"/>
      <c r="N918" s="362"/>
      <c r="O918" s="364">
        <v>0</v>
      </c>
      <c r="P918" s="363">
        <f t="shared" si="56"/>
        <v>0</v>
      </c>
      <c r="Q918" s="362">
        <v>0</v>
      </c>
      <c r="R918" s="350" t="e">
        <f t="shared" si="57"/>
        <v>#DIV/0!</v>
      </c>
      <c r="S918" s="350" t="e">
        <f t="shared" si="58"/>
        <v>#DIV/0!</v>
      </c>
      <c r="T918" s="361">
        <f t="shared" si="59"/>
        <v>0</v>
      </c>
      <c r="U918" s="360" t="s">
        <v>2002</v>
      </c>
    </row>
    <row r="919" spans="1:21" s="359" customFormat="1" ht="15.75" customHeight="1" x14ac:dyDescent="0.25">
      <c r="A919" s="365" t="s">
        <v>144</v>
      </c>
      <c r="B919" s="365" t="s">
        <v>875</v>
      </c>
      <c r="C919" s="365" t="s">
        <v>666</v>
      </c>
      <c r="D919" s="365" t="s">
        <v>338</v>
      </c>
      <c r="E919" s="365" t="s">
        <v>184</v>
      </c>
      <c r="F919" s="365" t="s">
        <v>564</v>
      </c>
      <c r="G919" s="365" t="s">
        <v>1948</v>
      </c>
      <c r="H919" s="365" t="s">
        <v>566</v>
      </c>
      <c r="I919" s="365" t="s">
        <v>1982</v>
      </c>
      <c r="J919" s="365" t="s">
        <v>425</v>
      </c>
      <c r="K919" s="366">
        <v>1</v>
      </c>
      <c r="L919" s="365" t="s">
        <v>2003</v>
      </c>
      <c r="M919" s="360"/>
      <c r="N919" s="362"/>
      <c r="O919" s="364">
        <v>0</v>
      </c>
      <c r="P919" s="363">
        <f t="shared" si="56"/>
        <v>0</v>
      </c>
      <c r="Q919" s="362">
        <v>0</v>
      </c>
      <c r="R919" s="350" t="e">
        <f t="shared" si="57"/>
        <v>#DIV/0!</v>
      </c>
      <c r="S919" s="350" t="e">
        <f t="shared" si="58"/>
        <v>#DIV/0!</v>
      </c>
      <c r="T919" s="361">
        <f t="shared" si="59"/>
        <v>0</v>
      </c>
      <c r="U919" s="360" t="s">
        <v>2002</v>
      </c>
    </row>
    <row r="920" spans="1:21" s="359" customFormat="1" ht="15.75" customHeight="1" x14ac:dyDescent="0.25">
      <c r="A920" s="365" t="s">
        <v>144</v>
      </c>
      <c r="B920" s="365" t="s">
        <v>875</v>
      </c>
      <c r="C920" s="365" t="s">
        <v>666</v>
      </c>
      <c r="D920" s="365" t="s">
        <v>338</v>
      </c>
      <c r="E920" s="365" t="s">
        <v>184</v>
      </c>
      <c r="F920" s="365" t="s">
        <v>564</v>
      </c>
      <c r="G920" s="365" t="s">
        <v>1949</v>
      </c>
      <c r="H920" s="365" t="s">
        <v>566</v>
      </c>
      <c r="I920" s="365" t="s">
        <v>1982</v>
      </c>
      <c r="J920" s="365" t="s">
        <v>425</v>
      </c>
      <c r="K920" s="366">
        <v>1</v>
      </c>
      <c r="L920" s="365" t="s">
        <v>2003</v>
      </c>
      <c r="M920" s="360"/>
      <c r="N920" s="362"/>
      <c r="O920" s="364">
        <v>0</v>
      </c>
      <c r="P920" s="363">
        <f t="shared" si="56"/>
        <v>0</v>
      </c>
      <c r="Q920" s="362">
        <v>0</v>
      </c>
      <c r="R920" s="350" t="e">
        <f t="shared" si="57"/>
        <v>#DIV/0!</v>
      </c>
      <c r="S920" s="350" t="e">
        <f t="shared" si="58"/>
        <v>#DIV/0!</v>
      </c>
      <c r="T920" s="361">
        <f t="shared" si="59"/>
        <v>0</v>
      </c>
      <c r="U920" s="360" t="s">
        <v>2002</v>
      </c>
    </row>
    <row r="921" spans="1:21" s="359" customFormat="1" ht="15.75" customHeight="1" x14ac:dyDescent="0.25">
      <c r="A921" s="365" t="s">
        <v>144</v>
      </c>
      <c r="B921" s="365" t="s">
        <v>875</v>
      </c>
      <c r="C921" s="365" t="s">
        <v>666</v>
      </c>
      <c r="D921" s="365" t="s">
        <v>338</v>
      </c>
      <c r="E921" s="365" t="s">
        <v>184</v>
      </c>
      <c r="F921" s="365" t="s">
        <v>564</v>
      </c>
      <c r="G921" s="365" t="s">
        <v>1951</v>
      </c>
      <c r="H921" s="365" t="s">
        <v>566</v>
      </c>
      <c r="I921" s="365" t="s">
        <v>1982</v>
      </c>
      <c r="J921" s="365" t="s">
        <v>425</v>
      </c>
      <c r="K921" s="366">
        <v>1</v>
      </c>
      <c r="L921" s="365" t="s">
        <v>2003</v>
      </c>
      <c r="M921" s="360"/>
      <c r="N921" s="362"/>
      <c r="O921" s="364">
        <v>0</v>
      </c>
      <c r="P921" s="363">
        <f t="shared" si="56"/>
        <v>0</v>
      </c>
      <c r="Q921" s="362">
        <v>0</v>
      </c>
      <c r="R921" s="350" t="e">
        <f t="shared" si="57"/>
        <v>#DIV/0!</v>
      </c>
      <c r="S921" s="350" t="e">
        <f t="shared" si="58"/>
        <v>#DIV/0!</v>
      </c>
      <c r="T921" s="361">
        <f t="shared" si="59"/>
        <v>0</v>
      </c>
      <c r="U921" s="360" t="s">
        <v>2002</v>
      </c>
    </row>
    <row r="922" spans="1:21" s="359" customFormat="1" ht="15.75" customHeight="1" x14ac:dyDescent="0.25">
      <c r="A922" s="365" t="s">
        <v>144</v>
      </c>
      <c r="B922" s="365" t="s">
        <v>875</v>
      </c>
      <c r="C922" s="365" t="s">
        <v>666</v>
      </c>
      <c r="D922" s="365" t="s">
        <v>338</v>
      </c>
      <c r="E922" s="365" t="s">
        <v>184</v>
      </c>
      <c r="F922" s="365" t="s">
        <v>564</v>
      </c>
      <c r="G922" s="365" t="s">
        <v>1952</v>
      </c>
      <c r="H922" s="365" t="s">
        <v>566</v>
      </c>
      <c r="I922" s="365" t="s">
        <v>1982</v>
      </c>
      <c r="J922" s="365" t="s">
        <v>425</v>
      </c>
      <c r="K922" s="366">
        <v>1</v>
      </c>
      <c r="L922" s="365" t="s">
        <v>2003</v>
      </c>
      <c r="M922" s="360"/>
      <c r="N922" s="362"/>
      <c r="O922" s="364">
        <v>0</v>
      </c>
      <c r="P922" s="363">
        <f t="shared" si="56"/>
        <v>0</v>
      </c>
      <c r="Q922" s="362">
        <v>0</v>
      </c>
      <c r="R922" s="350" t="e">
        <f t="shared" si="57"/>
        <v>#DIV/0!</v>
      </c>
      <c r="S922" s="350" t="e">
        <f t="shared" si="58"/>
        <v>#DIV/0!</v>
      </c>
      <c r="T922" s="361">
        <f t="shared" si="59"/>
        <v>0</v>
      </c>
      <c r="U922" s="360" t="s">
        <v>2002</v>
      </c>
    </row>
    <row r="923" spans="1:21" s="359" customFormat="1" ht="15.75" customHeight="1" x14ac:dyDescent="0.25">
      <c r="A923" s="365" t="s">
        <v>144</v>
      </c>
      <c r="B923" s="365" t="s">
        <v>875</v>
      </c>
      <c r="C923" s="365" t="s">
        <v>666</v>
      </c>
      <c r="D923" s="365" t="s">
        <v>338</v>
      </c>
      <c r="E923" s="365" t="s">
        <v>184</v>
      </c>
      <c r="F923" s="365" t="s">
        <v>564</v>
      </c>
      <c r="G923" s="365" t="s">
        <v>1953</v>
      </c>
      <c r="H923" s="365" t="s">
        <v>566</v>
      </c>
      <c r="I923" s="365" t="s">
        <v>1982</v>
      </c>
      <c r="J923" s="365" t="s">
        <v>425</v>
      </c>
      <c r="K923" s="366">
        <v>1</v>
      </c>
      <c r="L923" s="365" t="s">
        <v>2003</v>
      </c>
      <c r="M923" s="360"/>
      <c r="N923" s="362"/>
      <c r="O923" s="364">
        <v>0</v>
      </c>
      <c r="P923" s="363">
        <f t="shared" si="56"/>
        <v>0</v>
      </c>
      <c r="Q923" s="362">
        <v>0</v>
      </c>
      <c r="R923" s="350" t="e">
        <f t="shared" si="57"/>
        <v>#DIV/0!</v>
      </c>
      <c r="S923" s="350" t="e">
        <f t="shared" si="58"/>
        <v>#DIV/0!</v>
      </c>
      <c r="T923" s="361">
        <f t="shared" si="59"/>
        <v>0</v>
      </c>
      <c r="U923" s="360" t="s">
        <v>2002</v>
      </c>
    </row>
    <row r="924" spans="1:21" s="359" customFormat="1" ht="15.75" customHeight="1" x14ac:dyDescent="0.25">
      <c r="A924" s="365" t="s">
        <v>144</v>
      </c>
      <c r="B924" s="365" t="s">
        <v>875</v>
      </c>
      <c r="C924" s="365" t="s">
        <v>666</v>
      </c>
      <c r="D924" s="365" t="s">
        <v>338</v>
      </c>
      <c r="E924" s="365" t="s">
        <v>184</v>
      </c>
      <c r="F924" s="365" t="s">
        <v>564</v>
      </c>
      <c r="G924" s="365" t="s">
        <v>1954</v>
      </c>
      <c r="H924" s="365" t="s">
        <v>566</v>
      </c>
      <c r="I924" s="365" t="s">
        <v>1982</v>
      </c>
      <c r="J924" s="365" t="s">
        <v>425</v>
      </c>
      <c r="K924" s="366">
        <v>1</v>
      </c>
      <c r="L924" s="365" t="s">
        <v>2003</v>
      </c>
      <c r="M924" s="360"/>
      <c r="N924" s="362"/>
      <c r="O924" s="364">
        <v>0</v>
      </c>
      <c r="P924" s="363">
        <f t="shared" si="56"/>
        <v>0</v>
      </c>
      <c r="Q924" s="362">
        <v>0</v>
      </c>
      <c r="R924" s="350" t="e">
        <f t="shared" si="57"/>
        <v>#DIV/0!</v>
      </c>
      <c r="S924" s="350" t="e">
        <f t="shared" si="58"/>
        <v>#DIV/0!</v>
      </c>
      <c r="T924" s="361">
        <f t="shared" si="59"/>
        <v>0</v>
      </c>
      <c r="U924" s="360" t="s">
        <v>2002</v>
      </c>
    </row>
    <row r="925" spans="1:21" s="359" customFormat="1" ht="15.75" customHeight="1" x14ac:dyDescent="0.25">
      <c r="A925" s="365" t="s">
        <v>144</v>
      </c>
      <c r="B925" s="365" t="s">
        <v>875</v>
      </c>
      <c r="C925" s="365" t="s">
        <v>666</v>
      </c>
      <c r="D925" s="365" t="s">
        <v>338</v>
      </c>
      <c r="E925" s="365" t="s">
        <v>184</v>
      </c>
      <c r="F925" s="365" t="s">
        <v>564</v>
      </c>
      <c r="G925" s="365" t="s">
        <v>1956</v>
      </c>
      <c r="H925" s="365" t="s">
        <v>566</v>
      </c>
      <c r="I925" s="365" t="s">
        <v>1982</v>
      </c>
      <c r="J925" s="365" t="s">
        <v>425</v>
      </c>
      <c r="K925" s="366">
        <v>1</v>
      </c>
      <c r="L925" s="365" t="s">
        <v>2003</v>
      </c>
      <c r="M925" s="360"/>
      <c r="N925" s="362"/>
      <c r="O925" s="364">
        <v>0</v>
      </c>
      <c r="P925" s="363">
        <f t="shared" si="56"/>
        <v>0</v>
      </c>
      <c r="Q925" s="362">
        <v>0</v>
      </c>
      <c r="R925" s="350" t="e">
        <f t="shared" si="57"/>
        <v>#DIV/0!</v>
      </c>
      <c r="S925" s="350" t="e">
        <f t="shared" si="58"/>
        <v>#DIV/0!</v>
      </c>
      <c r="T925" s="361">
        <f t="shared" si="59"/>
        <v>0</v>
      </c>
      <c r="U925" s="360" t="s">
        <v>2002</v>
      </c>
    </row>
    <row r="926" spans="1:21" s="359" customFormat="1" ht="15.75" customHeight="1" x14ac:dyDescent="0.25">
      <c r="A926" s="365" t="s">
        <v>144</v>
      </c>
      <c r="B926" s="365" t="s">
        <v>875</v>
      </c>
      <c r="C926" s="365" t="s">
        <v>666</v>
      </c>
      <c r="D926" s="365" t="s">
        <v>338</v>
      </c>
      <c r="E926" s="365" t="s">
        <v>184</v>
      </c>
      <c r="F926" s="365" t="s">
        <v>564</v>
      </c>
      <c r="G926" s="365" t="s">
        <v>1959</v>
      </c>
      <c r="H926" s="365" t="s">
        <v>566</v>
      </c>
      <c r="I926" s="365" t="s">
        <v>1982</v>
      </c>
      <c r="J926" s="365" t="s">
        <v>425</v>
      </c>
      <c r="K926" s="366">
        <v>1</v>
      </c>
      <c r="L926" s="365" t="s">
        <v>2003</v>
      </c>
      <c r="M926" s="360"/>
      <c r="N926" s="362"/>
      <c r="O926" s="364">
        <v>0</v>
      </c>
      <c r="P926" s="363">
        <f t="shared" si="56"/>
        <v>0</v>
      </c>
      <c r="Q926" s="362">
        <v>0</v>
      </c>
      <c r="R926" s="350" t="e">
        <f t="shared" si="57"/>
        <v>#DIV/0!</v>
      </c>
      <c r="S926" s="350" t="e">
        <f t="shared" si="58"/>
        <v>#DIV/0!</v>
      </c>
      <c r="T926" s="361">
        <f t="shared" si="59"/>
        <v>0</v>
      </c>
      <c r="U926" s="360" t="s">
        <v>2002</v>
      </c>
    </row>
    <row r="927" spans="1:21" s="359" customFormat="1" ht="15.75" customHeight="1" x14ac:dyDescent="0.25">
      <c r="A927" s="365" t="s">
        <v>144</v>
      </c>
      <c r="B927" s="365" t="s">
        <v>875</v>
      </c>
      <c r="C927" s="365" t="s">
        <v>666</v>
      </c>
      <c r="D927" s="365" t="s">
        <v>338</v>
      </c>
      <c r="E927" s="365" t="s">
        <v>184</v>
      </c>
      <c r="F927" s="365" t="s">
        <v>564</v>
      </c>
      <c r="G927" s="365" t="s">
        <v>1960</v>
      </c>
      <c r="H927" s="365" t="s">
        <v>566</v>
      </c>
      <c r="I927" s="365" t="s">
        <v>1982</v>
      </c>
      <c r="J927" s="365" t="s">
        <v>425</v>
      </c>
      <c r="K927" s="366">
        <v>1</v>
      </c>
      <c r="L927" s="365" t="s">
        <v>2003</v>
      </c>
      <c r="M927" s="360"/>
      <c r="N927" s="362"/>
      <c r="O927" s="364">
        <v>0</v>
      </c>
      <c r="P927" s="363">
        <f t="shared" si="56"/>
        <v>0</v>
      </c>
      <c r="Q927" s="362">
        <v>0</v>
      </c>
      <c r="R927" s="350" t="e">
        <f t="shared" si="57"/>
        <v>#DIV/0!</v>
      </c>
      <c r="S927" s="350" t="e">
        <f t="shared" si="58"/>
        <v>#DIV/0!</v>
      </c>
      <c r="T927" s="361">
        <f t="shared" si="59"/>
        <v>0</v>
      </c>
      <c r="U927" s="360" t="s">
        <v>2002</v>
      </c>
    </row>
    <row r="928" spans="1:21" s="359" customFormat="1" ht="15.75" customHeight="1" x14ac:dyDescent="0.25">
      <c r="A928" s="365" t="s">
        <v>144</v>
      </c>
      <c r="B928" s="365" t="s">
        <v>875</v>
      </c>
      <c r="C928" s="365" t="s">
        <v>666</v>
      </c>
      <c r="D928" s="365" t="s">
        <v>338</v>
      </c>
      <c r="E928" s="365" t="s">
        <v>184</v>
      </c>
      <c r="F928" s="365" t="s">
        <v>564</v>
      </c>
      <c r="G928" s="365" t="s">
        <v>1958</v>
      </c>
      <c r="H928" s="365" t="s">
        <v>566</v>
      </c>
      <c r="I928" s="365" t="s">
        <v>1982</v>
      </c>
      <c r="J928" s="365" t="s">
        <v>425</v>
      </c>
      <c r="K928" s="366">
        <v>1</v>
      </c>
      <c r="L928" s="365" t="s">
        <v>2003</v>
      </c>
      <c r="M928" s="360"/>
      <c r="N928" s="362"/>
      <c r="O928" s="364">
        <v>0</v>
      </c>
      <c r="P928" s="363">
        <f t="shared" si="56"/>
        <v>0</v>
      </c>
      <c r="Q928" s="362">
        <v>0</v>
      </c>
      <c r="R928" s="350" t="e">
        <f t="shared" si="57"/>
        <v>#DIV/0!</v>
      </c>
      <c r="S928" s="350" t="e">
        <f t="shared" si="58"/>
        <v>#DIV/0!</v>
      </c>
      <c r="T928" s="361">
        <f t="shared" si="59"/>
        <v>0</v>
      </c>
      <c r="U928" s="360" t="s">
        <v>2002</v>
      </c>
    </row>
    <row r="929" spans="1:21" s="359" customFormat="1" ht="15.75" customHeight="1" x14ac:dyDescent="0.25">
      <c r="A929" s="365" t="s">
        <v>144</v>
      </c>
      <c r="B929" s="365" t="s">
        <v>875</v>
      </c>
      <c r="C929" s="365" t="s">
        <v>666</v>
      </c>
      <c r="D929" s="365" t="s">
        <v>338</v>
      </c>
      <c r="E929" s="365" t="s">
        <v>184</v>
      </c>
      <c r="F929" s="365" t="s">
        <v>564</v>
      </c>
      <c r="G929" s="365" t="s">
        <v>1963</v>
      </c>
      <c r="H929" s="365" t="s">
        <v>566</v>
      </c>
      <c r="I929" s="365" t="s">
        <v>1982</v>
      </c>
      <c r="J929" s="365" t="s">
        <v>425</v>
      </c>
      <c r="K929" s="366">
        <v>1</v>
      </c>
      <c r="L929" s="365" t="s">
        <v>2003</v>
      </c>
      <c r="M929" s="360"/>
      <c r="N929" s="362"/>
      <c r="O929" s="364">
        <v>0</v>
      </c>
      <c r="P929" s="363">
        <f t="shared" si="56"/>
        <v>0</v>
      </c>
      <c r="Q929" s="362">
        <v>0</v>
      </c>
      <c r="R929" s="350" t="e">
        <f t="shared" si="57"/>
        <v>#DIV/0!</v>
      </c>
      <c r="S929" s="350" t="e">
        <f t="shared" si="58"/>
        <v>#DIV/0!</v>
      </c>
      <c r="T929" s="361">
        <f t="shared" si="59"/>
        <v>0</v>
      </c>
      <c r="U929" s="360" t="s">
        <v>2002</v>
      </c>
    </row>
    <row r="930" spans="1:21" s="359" customFormat="1" ht="15.75" customHeight="1" x14ac:dyDescent="0.25">
      <c r="A930" s="365" t="s">
        <v>144</v>
      </c>
      <c r="B930" s="365" t="s">
        <v>875</v>
      </c>
      <c r="C930" s="365" t="s">
        <v>666</v>
      </c>
      <c r="D930" s="365" t="s">
        <v>338</v>
      </c>
      <c r="E930" s="365" t="s">
        <v>184</v>
      </c>
      <c r="F930" s="365" t="s">
        <v>564</v>
      </c>
      <c r="G930" s="365" t="s">
        <v>1965</v>
      </c>
      <c r="H930" s="365" t="s">
        <v>566</v>
      </c>
      <c r="I930" s="365" t="s">
        <v>1982</v>
      </c>
      <c r="J930" s="365" t="s">
        <v>425</v>
      </c>
      <c r="K930" s="366">
        <v>1</v>
      </c>
      <c r="L930" s="365" t="s">
        <v>2003</v>
      </c>
      <c r="M930" s="360"/>
      <c r="N930" s="362"/>
      <c r="O930" s="364">
        <v>0</v>
      </c>
      <c r="P930" s="363">
        <f t="shared" si="56"/>
        <v>0</v>
      </c>
      <c r="Q930" s="362">
        <v>0</v>
      </c>
      <c r="R930" s="350" t="e">
        <f t="shared" si="57"/>
        <v>#DIV/0!</v>
      </c>
      <c r="S930" s="350" t="e">
        <f t="shared" si="58"/>
        <v>#DIV/0!</v>
      </c>
      <c r="T930" s="361">
        <f t="shared" si="59"/>
        <v>0</v>
      </c>
      <c r="U930" s="360" t="s">
        <v>2002</v>
      </c>
    </row>
    <row r="931" spans="1:21" s="359" customFormat="1" ht="15.75" customHeight="1" x14ac:dyDescent="0.25">
      <c r="A931" s="365" t="s">
        <v>144</v>
      </c>
      <c r="B931" s="365" t="s">
        <v>875</v>
      </c>
      <c r="C931" s="365" t="s">
        <v>666</v>
      </c>
      <c r="D931" s="365" t="s">
        <v>338</v>
      </c>
      <c r="E931" s="365" t="s">
        <v>184</v>
      </c>
      <c r="F931" s="365" t="s">
        <v>564</v>
      </c>
      <c r="G931" s="365" t="s">
        <v>1964</v>
      </c>
      <c r="H931" s="365" t="s">
        <v>566</v>
      </c>
      <c r="I931" s="365" t="s">
        <v>1982</v>
      </c>
      <c r="J931" s="365" t="s">
        <v>425</v>
      </c>
      <c r="K931" s="366">
        <v>1</v>
      </c>
      <c r="L931" s="365" t="s">
        <v>2003</v>
      </c>
      <c r="M931" s="360"/>
      <c r="N931" s="362"/>
      <c r="O931" s="364">
        <v>0</v>
      </c>
      <c r="P931" s="363">
        <f t="shared" si="56"/>
        <v>0</v>
      </c>
      <c r="Q931" s="362">
        <v>0</v>
      </c>
      <c r="R931" s="350" t="e">
        <f t="shared" si="57"/>
        <v>#DIV/0!</v>
      </c>
      <c r="S931" s="350" t="e">
        <f t="shared" si="58"/>
        <v>#DIV/0!</v>
      </c>
      <c r="T931" s="361">
        <f t="shared" si="59"/>
        <v>0</v>
      </c>
      <c r="U931" s="360" t="s">
        <v>2002</v>
      </c>
    </row>
    <row r="932" spans="1:21" s="359" customFormat="1" ht="15.75" customHeight="1" x14ac:dyDescent="0.25">
      <c r="A932" s="365" t="s">
        <v>144</v>
      </c>
      <c r="B932" s="365" t="s">
        <v>875</v>
      </c>
      <c r="C932" s="365" t="s">
        <v>666</v>
      </c>
      <c r="D932" s="365" t="s">
        <v>338</v>
      </c>
      <c r="E932" s="365" t="s">
        <v>184</v>
      </c>
      <c r="F932" s="365" t="s">
        <v>564</v>
      </c>
      <c r="G932" s="365" t="s">
        <v>1962</v>
      </c>
      <c r="H932" s="365" t="s">
        <v>566</v>
      </c>
      <c r="I932" s="365" t="s">
        <v>1982</v>
      </c>
      <c r="J932" s="365" t="s">
        <v>425</v>
      </c>
      <c r="K932" s="366">
        <v>1</v>
      </c>
      <c r="L932" s="365" t="s">
        <v>2003</v>
      </c>
      <c r="M932" s="360"/>
      <c r="N932" s="362"/>
      <c r="O932" s="364">
        <v>0</v>
      </c>
      <c r="P932" s="363">
        <f t="shared" si="56"/>
        <v>0</v>
      </c>
      <c r="Q932" s="362">
        <v>0</v>
      </c>
      <c r="R932" s="350" t="e">
        <f t="shared" si="57"/>
        <v>#DIV/0!</v>
      </c>
      <c r="S932" s="350" t="e">
        <f t="shared" si="58"/>
        <v>#DIV/0!</v>
      </c>
      <c r="T932" s="361">
        <f t="shared" si="59"/>
        <v>0</v>
      </c>
      <c r="U932" s="360" t="s">
        <v>2002</v>
      </c>
    </row>
    <row r="933" spans="1:21" s="359" customFormat="1" ht="15.75" customHeight="1" x14ac:dyDescent="0.25">
      <c r="A933" s="365" t="s">
        <v>144</v>
      </c>
      <c r="B933" s="365" t="s">
        <v>875</v>
      </c>
      <c r="C933" s="365" t="s">
        <v>666</v>
      </c>
      <c r="D933" s="365" t="s">
        <v>338</v>
      </c>
      <c r="E933" s="365" t="s">
        <v>184</v>
      </c>
      <c r="F933" s="365" t="s">
        <v>564</v>
      </c>
      <c r="G933" s="365" t="s">
        <v>1966</v>
      </c>
      <c r="H933" s="365" t="s">
        <v>566</v>
      </c>
      <c r="I933" s="365" t="s">
        <v>1982</v>
      </c>
      <c r="J933" s="365" t="s">
        <v>425</v>
      </c>
      <c r="K933" s="366">
        <v>1</v>
      </c>
      <c r="L933" s="365" t="s">
        <v>2003</v>
      </c>
      <c r="M933" s="360"/>
      <c r="N933" s="362"/>
      <c r="O933" s="364">
        <v>0</v>
      </c>
      <c r="P933" s="363">
        <f t="shared" si="56"/>
        <v>0</v>
      </c>
      <c r="Q933" s="362">
        <v>0</v>
      </c>
      <c r="R933" s="350" t="e">
        <f t="shared" si="57"/>
        <v>#DIV/0!</v>
      </c>
      <c r="S933" s="350" t="e">
        <f t="shared" si="58"/>
        <v>#DIV/0!</v>
      </c>
      <c r="T933" s="361">
        <f t="shared" si="59"/>
        <v>0</v>
      </c>
      <c r="U933" s="360" t="s">
        <v>2002</v>
      </c>
    </row>
    <row r="934" spans="1:21" s="359" customFormat="1" ht="15.75" customHeight="1" x14ac:dyDescent="0.25">
      <c r="A934" s="365" t="s">
        <v>144</v>
      </c>
      <c r="B934" s="365" t="s">
        <v>875</v>
      </c>
      <c r="C934" s="365" t="s">
        <v>666</v>
      </c>
      <c r="D934" s="365" t="s">
        <v>338</v>
      </c>
      <c r="E934" s="365" t="s">
        <v>184</v>
      </c>
      <c r="F934" s="365" t="s">
        <v>564</v>
      </c>
      <c r="G934" s="365" t="s">
        <v>1932</v>
      </c>
      <c r="H934" s="365" t="s">
        <v>567</v>
      </c>
      <c r="I934" s="365" t="s">
        <v>1982</v>
      </c>
      <c r="J934" s="365" t="s">
        <v>425</v>
      </c>
      <c r="K934" s="366">
        <v>1</v>
      </c>
      <c r="L934" s="365" t="s">
        <v>2001</v>
      </c>
      <c r="M934" s="360"/>
      <c r="N934" s="362"/>
      <c r="O934" s="364">
        <v>0</v>
      </c>
      <c r="P934" s="363">
        <f t="shared" si="56"/>
        <v>0</v>
      </c>
      <c r="Q934" s="362">
        <v>0</v>
      </c>
      <c r="R934" s="350" t="e">
        <f t="shared" si="57"/>
        <v>#DIV/0!</v>
      </c>
      <c r="S934" s="350" t="e">
        <f t="shared" si="58"/>
        <v>#DIV/0!</v>
      </c>
      <c r="T934" s="361">
        <f t="shared" si="59"/>
        <v>0</v>
      </c>
      <c r="U934" s="360" t="s">
        <v>2002</v>
      </c>
    </row>
    <row r="935" spans="1:21" s="359" customFormat="1" ht="15.75" customHeight="1" x14ac:dyDescent="0.25">
      <c r="A935" s="365" t="s">
        <v>144</v>
      </c>
      <c r="B935" s="365" t="s">
        <v>875</v>
      </c>
      <c r="C935" s="365" t="s">
        <v>666</v>
      </c>
      <c r="D935" s="365" t="s">
        <v>338</v>
      </c>
      <c r="E935" s="365" t="s">
        <v>184</v>
      </c>
      <c r="F935" s="365" t="s">
        <v>564</v>
      </c>
      <c r="G935" s="365" t="s">
        <v>1926</v>
      </c>
      <c r="H935" s="365" t="s">
        <v>567</v>
      </c>
      <c r="I935" s="365" t="s">
        <v>1982</v>
      </c>
      <c r="J935" s="365" t="s">
        <v>425</v>
      </c>
      <c r="K935" s="366">
        <v>1</v>
      </c>
      <c r="L935" s="365" t="s">
        <v>2001</v>
      </c>
      <c r="M935" s="360"/>
      <c r="N935" s="362"/>
      <c r="O935" s="364">
        <v>0</v>
      </c>
      <c r="P935" s="363">
        <f t="shared" si="56"/>
        <v>0</v>
      </c>
      <c r="Q935" s="362">
        <v>0</v>
      </c>
      <c r="R935" s="350" t="e">
        <f t="shared" si="57"/>
        <v>#DIV/0!</v>
      </c>
      <c r="S935" s="350" t="e">
        <f t="shared" si="58"/>
        <v>#DIV/0!</v>
      </c>
      <c r="T935" s="361">
        <f t="shared" si="59"/>
        <v>0</v>
      </c>
      <c r="U935" s="360" t="s">
        <v>2002</v>
      </c>
    </row>
    <row r="936" spans="1:21" s="359" customFormat="1" ht="15.75" customHeight="1" x14ac:dyDescent="0.25">
      <c r="A936" s="365" t="s">
        <v>144</v>
      </c>
      <c r="B936" s="365" t="s">
        <v>875</v>
      </c>
      <c r="C936" s="365" t="s">
        <v>666</v>
      </c>
      <c r="D936" s="365" t="s">
        <v>338</v>
      </c>
      <c r="E936" s="365" t="s">
        <v>184</v>
      </c>
      <c r="F936" s="365" t="s">
        <v>564</v>
      </c>
      <c r="G936" s="365" t="s">
        <v>1927</v>
      </c>
      <c r="H936" s="365" t="s">
        <v>567</v>
      </c>
      <c r="I936" s="365" t="s">
        <v>1982</v>
      </c>
      <c r="J936" s="365" t="s">
        <v>425</v>
      </c>
      <c r="K936" s="366">
        <v>1</v>
      </c>
      <c r="L936" s="365" t="s">
        <v>2001</v>
      </c>
      <c r="M936" s="360"/>
      <c r="N936" s="362"/>
      <c r="O936" s="364">
        <v>0</v>
      </c>
      <c r="P936" s="363">
        <f t="shared" si="56"/>
        <v>0</v>
      </c>
      <c r="Q936" s="362">
        <v>0</v>
      </c>
      <c r="R936" s="350" t="e">
        <f t="shared" si="57"/>
        <v>#DIV/0!</v>
      </c>
      <c r="S936" s="350" t="e">
        <f t="shared" si="58"/>
        <v>#DIV/0!</v>
      </c>
      <c r="T936" s="361">
        <f t="shared" si="59"/>
        <v>0</v>
      </c>
      <c r="U936" s="360" t="s">
        <v>2002</v>
      </c>
    </row>
    <row r="937" spans="1:21" s="359" customFormat="1" ht="15.75" customHeight="1" x14ac:dyDescent="0.25">
      <c r="A937" s="365" t="s">
        <v>144</v>
      </c>
      <c r="B937" s="365" t="s">
        <v>875</v>
      </c>
      <c r="C937" s="365" t="s">
        <v>666</v>
      </c>
      <c r="D937" s="365" t="s">
        <v>338</v>
      </c>
      <c r="E937" s="365" t="s">
        <v>184</v>
      </c>
      <c r="F937" s="365" t="s">
        <v>564</v>
      </c>
      <c r="G937" s="365" t="s">
        <v>1928</v>
      </c>
      <c r="H937" s="365" t="s">
        <v>567</v>
      </c>
      <c r="I937" s="365" t="s">
        <v>1982</v>
      </c>
      <c r="J937" s="365" t="s">
        <v>425</v>
      </c>
      <c r="K937" s="366">
        <v>1</v>
      </c>
      <c r="L937" s="365" t="s">
        <v>2001</v>
      </c>
      <c r="M937" s="360"/>
      <c r="N937" s="362"/>
      <c r="O937" s="364">
        <v>0</v>
      </c>
      <c r="P937" s="363">
        <f t="shared" si="56"/>
        <v>0</v>
      </c>
      <c r="Q937" s="362">
        <v>0</v>
      </c>
      <c r="R937" s="350" t="e">
        <f t="shared" si="57"/>
        <v>#DIV/0!</v>
      </c>
      <c r="S937" s="350" t="e">
        <f t="shared" si="58"/>
        <v>#DIV/0!</v>
      </c>
      <c r="T937" s="361">
        <f t="shared" si="59"/>
        <v>0</v>
      </c>
      <c r="U937" s="360" t="s">
        <v>2002</v>
      </c>
    </row>
    <row r="938" spans="1:21" s="359" customFormat="1" ht="15.75" customHeight="1" x14ac:dyDescent="0.25">
      <c r="A938" s="365" t="s">
        <v>144</v>
      </c>
      <c r="B938" s="365" t="s">
        <v>875</v>
      </c>
      <c r="C938" s="365" t="s">
        <v>666</v>
      </c>
      <c r="D938" s="365" t="s">
        <v>338</v>
      </c>
      <c r="E938" s="365" t="s">
        <v>184</v>
      </c>
      <c r="F938" s="365" t="s">
        <v>564</v>
      </c>
      <c r="G938" s="365" t="s">
        <v>1924</v>
      </c>
      <c r="H938" s="365" t="s">
        <v>567</v>
      </c>
      <c r="I938" s="365" t="s">
        <v>1982</v>
      </c>
      <c r="J938" s="365" t="s">
        <v>425</v>
      </c>
      <c r="K938" s="366">
        <v>1</v>
      </c>
      <c r="L938" s="365" t="s">
        <v>2001</v>
      </c>
      <c r="M938" s="360"/>
      <c r="N938" s="362"/>
      <c r="O938" s="364">
        <v>0</v>
      </c>
      <c r="P938" s="363">
        <f t="shared" si="56"/>
        <v>0</v>
      </c>
      <c r="Q938" s="362">
        <v>0</v>
      </c>
      <c r="R938" s="350" t="e">
        <f t="shared" si="57"/>
        <v>#DIV/0!</v>
      </c>
      <c r="S938" s="350" t="e">
        <f t="shared" si="58"/>
        <v>#DIV/0!</v>
      </c>
      <c r="T938" s="361">
        <f t="shared" si="59"/>
        <v>0</v>
      </c>
      <c r="U938" s="360" t="s">
        <v>2002</v>
      </c>
    </row>
    <row r="939" spans="1:21" s="359" customFormat="1" ht="15.75" customHeight="1" x14ac:dyDescent="0.25">
      <c r="A939" s="365" t="s">
        <v>144</v>
      </c>
      <c r="B939" s="365" t="s">
        <v>875</v>
      </c>
      <c r="C939" s="365" t="s">
        <v>666</v>
      </c>
      <c r="D939" s="365" t="s">
        <v>338</v>
      </c>
      <c r="E939" s="365" t="s">
        <v>184</v>
      </c>
      <c r="F939" s="365" t="s">
        <v>564</v>
      </c>
      <c r="G939" s="365" t="s">
        <v>1930</v>
      </c>
      <c r="H939" s="365" t="s">
        <v>567</v>
      </c>
      <c r="I939" s="365" t="s">
        <v>1982</v>
      </c>
      <c r="J939" s="365" t="s">
        <v>425</v>
      </c>
      <c r="K939" s="366">
        <v>1</v>
      </c>
      <c r="L939" s="365" t="s">
        <v>2001</v>
      </c>
      <c r="M939" s="360"/>
      <c r="N939" s="362"/>
      <c r="O939" s="364">
        <v>0</v>
      </c>
      <c r="P939" s="363">
        <f t="shared" si="56"/>
        <v>0</v>
      </c>
      <c r="Q939" s="362">
        <v>0</v>
      </c>
      <c r="R939" s="350" t="e">
        <f t="shared" si="57"/>
        <v>#DIV/0!</v>
      </c>
      <c r="S939" s="350" t="e">
        <f t="shared" si="58"/>
        <v>#DIV/0!</v>
      </c>
      <c r="T939" s="361">
        <f t="shared" si="59"/>
        <v>0</v>
      </c>
      <c r="U939" s="360" t="s">
        <v>2002</v>
      </c>
    </row>
    <row r="940" spans="1:21" s="359" customFormat="1" ht="15.75" customHeight="1" x14ac:dyDescent="0.25">
      <c r="A940" s="365" t="s">
        <v>144</v>
      </c>
      <c r="B940" s="365" t="s">
        <v>875</v>
      </c>
      <c r="C940" s="365" t="s">
        <v>666</v>
      </c>
      <c r="D940" s="365" t="s">
        <v>338</v>
      </c>
      <c r="E940" s="365" t="s">
        <v>184</v>
      </c>
      <c r="F940" s="365" t="s">
        <v>564</v>
      </c>
      <c r="G940" s="365" t="s">
        <v>1934</v>
      </c>
      <c r="H940" s="365" t="s">
        <v>567</v>
      </c>
      <c r="I940" s="365" t="s">
        <v>1982</v>
      </c>
      <c r="J940" s="365" t="s">
        <v>425</v>
      </c>
      <c r="K940" s="366">
        <v>1</v>
      </c>
      <c r="L940" s="365" t="s">
        <v>2001</v>
      </c>
      <c r="M940" s="360"/>
      <c r="N940" s="362"/>
      <c r="O940" s="364">
        <v>0</v>
      </c>
      <c r="P940" s="363">
        <f t="shared" si="56"/>
        <v>0</v>
      </c>
      <c r="Q940" s="362">
        <v>0</v>
      </c>
      <c r="R940" s="350" t="e">
        <f t="shared" si="57"/>
        <v>#DIV/0!</v>
      </c>
      <c r="S940" s="350" t="e">
        <f t="shared" si="58"/>
        <v>#DIV/0!</v>
      </c>
      <c r="T940" s="361">
        <f t="shared" si="59"/>
        <v>0</v>
      </c>
      <c r="U940" s="360" t="s">
        <v>2002</v>
      </c>
    </row>
    <row r="941" spans="1:21" s="359" customFormat="1" ht="15.75" customHeight="1" x14ac:dyDescent="0.25">
      <c r="A941" s="365" t="s">
        <v>144</v>
      </c>
      <c r="B941" s="365" t="s">
        <v>875</v>
      </c>
      <c r="C941" s="365" t="s">
        <v>666</v>
      </c>
      <c r="D941" s="365" t="s">
        <v>338</v>
      </c>
      <c r="E941" s="365" t="s">
        <v>184</v>
      </c>
      <c r="F941" s="365" t="s">
        <v>564</v>
      </c>
      <c r="G941" s="365" t="s">
        <v>1938</v>
      </c>
      <c r="H941" s="365" t="s">
        <v>567</v>
      </c>
      <c r="I941" s="365" t="s">
        <v>1982</v>
      </c>
      <c r="J941" s="365" t="s">
        <v>425</v>
      </c>
      <c r="K941" s="366">
        <v>1</v>
      </c>
      <c r="L941" s="365" t="s">
        <v>2001</v>
      </c>
      <c r="M941" s="360"/>
      <c r="N941" s="362"/>
      <c r="O941" s="364">
        <v>0</v>
      </c>
      <c r="P941" s="363">
        <f t="shared" si="56"/>
        <v>0</v>
      </c>
      <c r="Q941" s="362">
        <v>0</v>
      </c>
      <c r="R941" s="350" t="e">
        <f t="shared" si="57"/>
        <v>#DIV/0!</v>
      </c>
      <c r="S941" s="350" t="e">
        <f t="shared" si="58"/>
        <v>#DIV/0!</v>
      </c>
      <c r="T941" s="361">
        <f t="shared" si="59"/>
        <v>0</v>
      </c>
      <c r="U941" s="360" t="s">
        <v>2002</v>
      </c>
    </row>
    <row r="942" spans="1:21" s="359" customFormat="1" ht="15.75" customHeight="1" x14ac:dyDescent="0.25">
      <c r="A942" s="365" t="s">
        <v>144</v>
      </c>
      <c r="B942" s="365" t="s">
        <v>875</v>
      </c>
      <c r="C942" s="365" t="s">
        <v>666</v>
      </c>
      <c r="D942" s="365" t="s">
        <v>338</v>
      </c>
      <c r="E942" s="365" t="s">
        <v>184</v>
      </c>
      <c r="F942" s="365" t="s">
        <v>564</v>
      </c>
      <c r="G942" s="365" t="s">
        <v>1935</v>
      </c>
      <c r="H942" s="365" t="s">
        <v>567</v>
      </c>
      <c r="I942" s="365" t="s">
        <v>1982</v>
      </c>
      <c r="J942" s="365" t="s">
        <v>425</v>
      </c>
      <c r="K942" s="366">
        <v>1</v>
      </c>
      <c r="L942" s="365" t="s">
        <v>2001</v>
      </c>
      <c r="M942" s="360"/>
      <c r="N942" s="362"/>
      <c r="O942" s="364">
        <v>0</v>
      </c>
      <c r="P942" s="363">
        <f t="shared" si="56"/>
        <v>0</v>
      </c>
      <c r="Q942" s="362">
        <v>0</v>
      </c>
      <c r="R942" s="350" t="e">
        <f t="shared" si="57"/>
        <v>#DIV/0!</v>
      </c>
      <c r="S942" s="350" t="e">
        <f t="shared" si="58"/>
        <v>#DIV/0!</v>
      </c>
      <c r="T942" s="361">
        <f t="shared" si="59"/>
        <v>0</v>
      </c>
      <c r="U942" s="360" t="s">
        <v>2002</v>
      </c>
    </row>
    <row r="943" spans="1:21" s="359" customFormat="1" ht="15.75" customHeight="1" x14ac:dyDescent="0.25">
      <c r="A943" s="365" t="s">
        <v>144</v>
      </c>
      <c r="B943" s="365" t="s">
        <v>875</v>
      </c>
      <c r="C943" s="365" t="s">
        <v>666</v>
      </c>
      <c r="D943" s="365" t="s">
        <v>338</v>
      </c>
      <c r="E943" s="365" t="s">
        <v>184</v>
      </c>
      <c r="F943" s="365" t="s">
        <v>564</v>
      </c>
      <c r="G943" s="365" t="s">
        <v>1936</v>
      </c>
      <c r="H943" s="365" t="s">
        <v>567</v>
      </c>
      <c r="I943" s="365" t="s">
        <v>1982</v>
      </c>
      <c r="J943" s="365" t="s">
        <v>425</v>
      </c>
      <c r="K943" s="366">
        <v>1</v>
      </c>
      <c r="L943" s="365" t="s">
        <v>2001</v>
      </c>
      <c r="M943" s="360"/>
      <c r="N943" s="362"/>
      <c r="O943" s="364">
        <v>0</v>
      </c>
      <c r="P943" s="363">
        <f t="shared" si="56"/>
        <v>0</v>
      </c>
      <c r="Q943" s="362">
        <v>0</v>
      </c>
      <c r="R943" s="350" t="e">
        <f t="shared" si="57"/>
        <v>#DIV/0!</v>
      </c>
      <c r="S943" s="350" t="e">
        <f t="shared" si="58"/>
        <v>#DIV/0!</v>
      </c>
      <c r="T943" s="361">
        <f t="shared" si="59"/>
        <v>0</v>
      </c>
      <c r="U943" s="360" t="s">
        <v>2002</v>
      </c>
    </row>
    <row r="944" spans="1:21" s="359" customFormat="1" ht="15.75" customHeight="1" x14ac:dyDescent="0.25">
      <c r="A944" s="365" t="s">
        <v>144</v>
      </c>
      <c r="B944" s="365" t="s">
        <v>875</v>
      </c>
      <c r="C944" s="365" t="s">
        <v>666</v>
      </c>
      <c r="D944" s="365" t="s">
        <v>338</v>
      </c>
      <c r="E944" s="365" t="s">
        <v>184</v>
      </c>
      <c r="F944" s="365" t="s">
        <v>564</v>
      </c>
      <c r="G944" s="365" t="s">
        <v>1939</v>
      </c>
      <c r="H944" s="365" t="s">
        <v>567</v>
      </c>
      <c r="I944" s="365" t="s">
        <v>1982</v>
      </c>
      <c r="J944" s="365" t="s">
        <v>425</v>
      </c>
      <c r="K944" s="366">
        <v>1</v>
      </c>
      <c r="L944" s="365" t="s">
        <v>2001</v>
      </c>
      <c r="M944" s="360"/>
      <c r="N944" s="362"/>
      <c r="O944" s="364">
        <v>0</v>
      </c>
      <c r="P944" s="363">
        <f t="shared" si="56"/>
        <v>0</v>
      </c>
      <c r="Q944" s="362">
        <v>0</v>
      </c>
      <c r="R944" s="350" t="e">
        <f t="shared" si="57"/>
        <v>#DIV/0!</v>
      </c>
      <c r="S944" s="350" t="e">
        <f t="shared" si="58"/>
        <v>#DIV/0!</v>
      </c>
      <c r="T944" s="361">
        <f t="shared" si="59"/>
        <v>0</v>
      </c>
      <c r="U944" s="360" t="s">
        <v>2002</v>
      </c>
    </row>
    <row r="945" spans="1:21" s="359" customFormat="1" ht="15.75" customHeight="1" x14ac:dyDescent="0.25">
      <c r="A945" s="365" t="s">
        <v>144</v>
      </c>
      <c r="B945" s="365" t="s">
        <v>875</v>
      </c>
      <c r="C945" s="365" t="s">
        <v>666</v>
      </c>
      <c r="D945" s="365" t="s">
        <v>338</v>
      </c>
      <c r="E945" s="365" t="s">
        <v>184</v>
      </c>
      <c r="F945" s="365" t="s">
        <v>564</v>
      </c>
      <c r="G945" s="365" t="s">
        <v>1950</v>
      </c>
      <c r="H945" s="365" t="s">
        <v>567</v>
      </c>
      <c r="I945" s="365" t="s">
        <v>1982</v>
      </c>
      <c r="J945" s="365" t="s">
        <v>425</v>
      </c>
      <c r="K945" s="366">
        <v>1</v>
      </c>
      <c r="L945" s="365" t="s">
        <v>2003</v>
      </c>
      <c r="M945" s="360"/>
      <c r="N945" s="362"/>
      <c r="O945" s="364">
        <v>0</v>
      </c>
      <c r="P945" s="363">
        <f t="shared" si="56"/>
        <v>0</v>
      </c>
      <c r="Q945" s="362">
        <v>0</v>
      </c>
      <c r="R945" s="350" t="e">
        <f t="shared" si="57"/>
        <v>#DIV/0!</v>
      </c>
      <c r="S945" s="350" t="e">
        <f t="shared" si="58"/>
        <v>#DIV/0!</v>
      </c>
      <c r="T945" s="361">
        <f t="shared" si="59"/>
        <v>0</v>
      </c>
      <c r="U945" s="360" t="s">
        <v>2002</v>
      </c>
    </row>
    <row r="946" spans="1:21" s="359" customFormat="1" ht="15.75" customHeight="1" x14ac:dyDescent="0.25">
      <c r="A946" s="365" t="s">
        <v>144</v>
      </c>
      <c r="B946" s="365" t="s">
        <v>875</v>
      </c>
      <c r="C946" s="365" t="s">
        <v>666</v>
      </c>
      <c r="D946" s="365" t="s">
        <v>338</v>
      </c>
      <c r="E946" s="365" t="s">
        <v>184</v>
      </c>
      <c r="F946" s="365" t="s">
        <v>564</v>
      </c>
      <c r="G946" s="365" t="s">
        <v>1946</v>
      </c>
      <c r="H946" s="365" t="s">
        <v>567</v>
      </c>
      <c r="I946" s="365" t="s">
        <v>1982</v>
      </c>
      <c r="J946" s="365" t="s">
        <v>425</v>
      </c>
      <c r="K946" s="366">
        <v>1</v>
      </c>
      <c r="L946" s="365" t="s">
        <v>2003</v>
      </c>
      <c r="M946" s="360"/>
      <c r="N946" s="362"/>
      <c r="O946" s="364">
        <v>0</v>
      </c>
      <c r="P946" s="363">
        <f t="shared" si="56"/>
        <v>0</v>
      </c>
      <c r="Q946" s="362">
        <v>0</v>
      </c>
      <c r="R946" s="350" t="e">
        <f t="shared" si="57"/>
        <v>#DIV/0!</v>
      </c>
      <c r="S946" s="350" t="e">
        <f t="shared" si="58"/>
        <v>#DIV/0!</v>
      </c>
      <c r="T946" s="361">
        <f t="shared" si="59"/>
        <v>0</v>
      </c>
      <c r="U946" s="360" t="s">
        <v>2002</v>
      </c>
    </row>
    <row r="947" spans="1:21" s="359" customFormat="1" ht="15.75" customHeight="1" x14ac:dyDescent="0.25">
      <c r="A947" s="365" t="s">
        <v>144</v>
      </c>
      <c r="B947" s="365" t="s">
        <v>875</v>
      </c>
      <c r="C947" s="365" t="s">
        <v>666</v>
      </c>
      <c r="D947" s="365" t="s">
        <v>338</v>
      </c>
      <c r="E947" s="365" t="s">
        <v>184</v>
      </c>
      <c r="F947" s="365" t="s">
        <v>564</v>
      </c>
      <c r="G947" s="365" t="s">
        <v>1947</v>
      </c>
      <c r="H947" s="365" t="s">
        <v>567</v>
      </c>
      <c r="I947" s="365" t="s">
        <v>1982</v>
      </c>
      <c r="J947" s="365" t="s">
        <v>425</v>
      </c>
      <c r="K947" s="366">
        <v>1</v>
      </c>
      <c r="L947" s="365" t="s">
        <v>2003</v>
      </c>
      <c r="M947" s="360"/>
      <c r="N947" s="362"/>
      <c r="O947" s="364">
        <v>0</v>
      </c>
      <c r="P947" s="363">
        <f t="shared" si="56"/>
        <v>0</v>
      </c>
      <c r="Q947" s="362">
        <v>0</v>
      </c>
      <c r="R947" s="350" t="e">
        <f t="shared" si="57"/>
        <v>#DIV/0!</v>
      </c>
      <c r="S947" s="350" t="e">
        <f t="shared" si="58"/>
        <v>#DIV/0!</v>
      </c>
      <c r="T947" s="361">
        <f t="shared" si="59"/>
        <v>0</v>
      </c>
      <c r="U947" s="360" t="s">
        <v>2002</v>
      </c>
    </row>
    <row r="948" spans="1:21" s="359" customFormat="1" ht="15.75" customHeight="1" x14ac:dyDescent="0.25">
      <c r="A948" s="365" t="s">
        <v>144</v>
      </c>
      <c r="B948" s="365" t="s">
        <v>875</v>
      </c>
      <c r="C948" s="365" t="s">
        <v>666</v>
      </c>
      <c r="D948" s="365" t="s">
        <v>338</v>
      </c>
      <c r="E948" s="365" t="s">
        <v>184</v>
      </c>
      <c r="F948" s="365" t="s">
        <v>564</v>
      </c>
      <c r="G948" s="365" t="s">
        <v>1948</v>
      </c>
      <c r="H948" s="365" t="s">
        <v>567</v>
      </c>
      <c r="I948" s="365" t="s">
        <v>1982</v>
      </c>
      <c r="J948" s="365" t="s">
        <v>425</v>
      </c>
      <c r="K948" s="366">
        <v>1</v>
      </c>
      <c r="L948" s="365" t="s">
        <v>2003</v>
      </c>
      <c r="M948" s="360"/>
      <c r="N948" s="362"/>
      <c r="O948" s="364">
        <v>0</v>
      </c>
      <c r="P948" s="363">
        <f t="shared" si="56"/>
        <v>0</v>
      </c>
      <c r="Q948" s="362">
        <v>0</v>
      </c>
      <c r="R948" s="350" t="e">
        <f t="shared" si="57"/>
        <v>#DIV/0!</v>
      </c>
      <c r="S948" s="350" t="e">
        <f t="shared" si="58"/>
        <v>#DIV/0!</v>
      </c>
      <c r="T948" s="361">
        <f t="shared" si="59"/>
        <v>0</v>
      </c>
      <c r="U948" s="360" t="s">
        <v>2002</v>
      </c>
    </row>
    <row r="949" spans="1:21" s="359" customFormat="1" ht="15.75" customHeight="1" x14ac:dyDescent="0.25">
      <c r="A949" s="365" t="s">
        <v>144</v>
      </c>
      <c r="B949" s="365" t="s">
        <v>875</v>
      </c>
      <c r="C949" s="365" t="s">
        <v>666</v>
      </c>
      <c r="D949" s="365" t="s">
        <v>338</v>
      </c>
      <c r="E949" s="365" t="s">
        <v>184</v>
      </c>
      <c r="F949" s="365" t="s">
        <v>564</v>
      </c>
      <c r="G949" s="365" t="s">
        <v>1949</v>
      </c>
      <c r="H949" s="365" t="s">
        <v>567</v>
      </c>
      <c r="I949" s="365" t="s">
        <v>1982</v>
      </c>
      <c r="J949" s="365" t="s">
        <v>425</v>
      </c>
      <c r="K949" s="366">
        <v>1</v>
      </c>
      <c r="L949" s="365" t="s">
        <v>2003</v>
      </c>
      <c r="M949" s="360"/>
      <c r="N949" s="362"/>
      <c r="O949" s="364">
        <v>0</v>
      </c>
      <c r="P949" s="363">
        <f t="shared" si="56"/>
        <v>0</v>
      </c>
      <c r="Q949" s="362">
        <v>0</v>
      </c>
      <c r="R949" s="350" t="e">
        <f t="shared" si="57"/>
        <v>#DIV/0!</v>
      </c>
      <c r="S949" s="350" t="e">
        <f t="shared" si="58"/>
        <v>#DIV/0!</v>
      </c>
      <c r="T949" s="361">
        <f t="shared" si="59"/>
        <v>0</v>
      </c>
      <c r="U949" s="360" t="s">
        <v>2002</v>
      </c>
    </row>
    <row r="950" spans="1:21" s="359" customFormat="1" ht="15.75" customHeight="1" x14ac:dyDescent="0.25">
      <c r="A950" s="365" t="s">
        <v>144</v>
      </c>
      <c r="B950" s="365" t="s">
        <v>875</v>
      </c>
      <c r="C950" s="365" t="s">
        <v>666</v>
      </c>
      <c r="D950" s="365" t="s">
        <v>338</v>
      </c>
      <c r="E950" s="365" t="s">
        <v>184</v>
      </c>
      <c r="F950" s="365" t="s">
        <v>564</v>
      </c>
      <c r="G950" s="365" t="s">
        <v>1951</v>
      </c>
      <c r="H950" s="365" t="s">
        <v>567</v>
      </c>
      <c r="I950" s="365" t="s">
        <v>1982</v>
      </c>
      <c r="J950" s="365" t="s">
        <v>425</v>
      </c>
      <c r="K950" s="366">
        <v>1</v>
      </c>
      <c r="L950" s="365" t="s">
        <v>2003</v>
      </c>
      <c r="M950" s="360"/>
      <c r="N950" s="362"/>
      <c r="O950" s="364">
        <v>0</v>
      </c>
      <c r="P950" s="363">
        <f t="shared" si="56"/>
        <v>0</v>
      </c>
      <c r="Q950" s="362">
        <v>0</v>
      </c>
      <c r="R950" s="350" t="e">
        <f t="shared" si="57"/>
        <v>#DIV/0!</v>
      </c>
      <c r="S950" s="350" t="e">
        <f t="shared" si="58"/>
        <v>#DIV/0!</v>
      </c>
      <c r="T950" s="361">
        <f t="shared" si="59"/>
        <v>0</v>
      </c>
      <c r="U950" s="360" t="s">
        <v>2002</v>
      </c>
    </row>
    <row r="951" spans="1:21" s="359" customFormat="1" ht="15.75" customHeight="1" x14ac:dyDescent="0.25">
      <c r="A951" s="365" t="s">
        <v>144</v>
      </c>
      <c r="B951" s="365" t="s">
        <v>875</v>
      </c>
      <c r="C951" s="365" t="s">
        <v>666</v>
      </c>
      <c r="D951" s="365" t="s">
        <v>338</v>
      </c>
      <c r="E951" s="365" t="s">
        <v>184</v>
      </c>
      <c r="F951" s="365" t="s">
        <v>564</v>
      </c>
      <c r="G951" s="365" t="s">
        <v>1952</v>
      </c>
      <c r="H951" s="365" t="s">
        <v>567</v>
      </c>
      <c r="I951" s="365" t="s">
        <v>1982</v>
      </c>
      <c r="J951" s="365" t="s">
        <v>425</v>
      </c>
      <c r="K951" s="366">
        <v>1</v>
      </c>
      <c r="L951" s="365" t="s">
        <v>2003</v>
      </c>
      <c r="M951" s="360"/>
      <c r="N951" s="362"/>
      <c r="O951" s="364">
        <v>0</v>
      </c>
      <c r="P951" s="363">
        <f t="shared" si="56"/>
        <v>0</v>
      </c>
      <c r="Q951" s="362">
        <v>0</v>
      </c>
      <c r="R951" s="350" t="e">
        <f t="shared" si="57"/>
        <v>#DIV/0!</v>
      </c>
      <c r="S951" s="350" t="e">
        <f t="shared" si="58"/>
        <v>#DIV/0!</v>
      </c>
      <c r="T951" s="361">
        <f t="shared" si="59"/>
        <v>0</v>
      </c>
      <c r="U951" s="360" t="s">
        <v>2002</v>
      </c>
    </row>
    <row r="952" spans="1:21" s="359" customFormat="1" ht="15.75" customHeight="1" x14ac:dyDescent="0.25">
      <c r="A952" s="365" t="s">
        <v>144</v>
      </c>
      <c r="B952" s="365" t="s">
        <v>875</v>
      </c>
      <c r="C952" s="365" t="s">
        <v>666</v>
      </c>
      <c r="D952" s="365" t="s">
        <v>338</v>
      </c>
      <c r="E952" s="365" t="s">
        <v>184</v>
      </c>
      <c r="F952" s="365" t="s">
        <v>564</v>
      </c>
      <c r="G952" s="365" t="s">
        <v>1953</v>
      </c>
      <c r="H952" s="365" t="s">
        <v>567</v>
      </c>
      <c r="I952" s="365" t="s">
        <v>1982</v>
      </c>
      <c r="J952" s="365" t="s">
        <v>425</v>
      </c>
      <c r="K952" s="366">
        <v>1</v>
      </c>
      <c r="L952" s="365" t="s">
        <v>2003</v>
      </c>
      <c r="M952" s="360"/>
      <c r="N952" s="362"/>
      <c r="O952" s="364">
        <v>0</v>
      </c>
      <c r="P952" s="363">
        <f t="shared" si="56"/>
        <v>0</v>
      </c>
      <c r="Q952" s="362">
        <v>0</v>
      </c>
      <c r="R952" s="350" t="e">
        <f t="shared" si="57"/>
        <v>#DIV/0!</v>
      </c>
      <c r="S952" s="350" t="e">
        <f t="shared" si="58"/>
        <v>#DIV/0!</v>
      </c>
      <c r="T952" s="361">
        <f t="shared" si="59"/>
        <v>0</v>
      </c>
      <c r="U952" s="360" t="s">
        <v>2002</v>
      </c>
    </row>
    <row r="953" spans="1:21" s="359" customFormat="1" ht="15.75" customHeight="1" x14ac:dyDescent="0.25">
      <c r="A953" s="365" t="s">
        <v>144</v>
      </c>
      <c r="B953" s="365" t="s">
        <v>875</v>
      </c>
      <c r="C953" s="365" t="s">
        <v>666</v>
      </c>
      <c r="D953" s="365" t="s">
        <v>338</v>
      </c>
      <c r="E953" s="365" t="s">
        <v>184</v>
      </c>
      <c r="F953" s="365" t="s">
        <v>564</v>
      </c>
      <c r="G953" s="365" t="s">
        <v>1954</v>
      </c>
      <c r="H953" s="365" t="s">
        <v>567</v>
      </c>
      <c r="I953" s="365" t="s">
        <v>1982</v>
      </c>
      <c r="J953" s="365" t="s">
        <v>425</v>
      </c>
      <c r="K953" s="366">
        <v>1</v>
      </c>
      <c r="L953" s="365" t="s">
        <v>2003</v>
      </c>
      <c r="M953" s="360"/>
      <c r="N953" s="362"/>
      <c r="O953" s="364">
        <v>0</v>
      </c>
      <c r="P953" s="363">
        <f t="shared" si="56"/>
        <v>0</v>
      </c>
      <c r="Q953" s="362">
        <v>0</v>
      </c>
      <c r="R953" s="350" t="e">
        <f t="shared" si="57"/>
        <v>#DIV/0!</v>
      </c>
      <c r="S953" s="350" t="e">
        <f t="shared" si="58"/>
        <v>#DIV/0!</v>
      </c>
      <c r="T953" s="361">
        <f t="shared" si="59"/>
        <v>0</v>
      </c>
      <c r="U953" s="360" t="s">
        <v>2002</v>
      </c>
    </row>
    <row r="954" spans="1:21" s="359" customFormat="1" ht="15.75" customHeight="1" x14ac:dyDescent="0.25">
      <c r="A954" s="365" t="s">
        <v>144</v>
      </c>
      <c r="B954" s="365" t="s">
        <v>875</v>
      </c>
      <c r="C954" s="365" t="s">
        <v>666</v>
      </c>
      <c r="D954" s="365" t="s">
        <v>338</v>
      </c>
      <c r="E954" s="365" t="s">
        <v>184</v>
      </c>
      <c r="F954" s="365" t="s">
        <v>564</v>
      </c>
      <c r="G954" s="365" t="s">
        <v>1956</v>
      </c>
      <c r="H954" s="365" t="s">
        <v>567</v>
      </c>
      <c r="I954" s="365" t="s">
        <v>1982</v>
      </c>
      <c r="J954" s="365" t="s">
        <v>425</v>
      </c>
      <c r="K954" s="366">
        <v>1</v>
      </c>
      <c r="L954" s="365" t="s">
        <v>2003</v>
      </c>
      <c r="M954" s="360"/>
      <c r="N954" s="362"/>
      <c r="O954" s="364">
        <v>0</v>
      </c>
      <c r="P954" s="363">
        <f t="shared" si="56"/>
        <v>0</v>
      </c>
      <c r="Q954" s="362">
        <v>0</v>
      </c>
      <c r="R954" s="350" t="e">
        <f t="shared" si="57"/>
        <v>#DIV/0!</v>
      </c>
      <c r="S954" s="350" t="e">
        <f t="shared" si="58"/>
        <v>#DIV/0!</v>
      </c>
      <c r="T954" s="361">
        <f t="shared" si="59"/>
        <v>0</v>
      </c>
      <c r="U954" s="360" t="s">
        <v>2002</v>
      </c>
    </row>
    <row r="955" spans="1:21" s="359" customFormat="1" ht="15.75" customHeight="1" x14ac:dyDescent="0.25">
      <c r="A955" s="365" t="s">
        <v>144</v>
      </c>
      <c r="B955" s="365" t="s">
        <v>875</v>
      </c>
      <c r="C955" s="365" t="s">
        <v>666</v>
      </c>
      <c r="D955" s="365" t="s">
        <v>338</v>
      </c>
      <c r="E955" s="365" t="s">
        <v>184</v>
      </c>
      <c r="F955" s="365" t="s">
        <v>564</v>
      </c>
      <c r="G955" s="365" t="s">
        <v>1959</v>
      </c>
      <c r="H955" s="365" t="s">
        <v>567</v>
      </c>
      <c r="I955" s="365" t="s">
        <v>1982</v>
      </c>
      <c r="J955" s="365" t="s">
        <v>425</v>
      </c>
      <c r="K955" s="366">
        <v>1</v>
      </c>
      <c r="L955" s="365" t="s">
        <v>2003</v>
      </c>
      <c r="M955" s="360"/>
      <c r="N955" s="362"/>
      <c r="O955" s="364">
        <v>0</v>
      </c>
      <c r="P955" s="363">
        <f t="shared" si="56"/>
        <v>0</v>
      </c>
      <c r="Q955" s="362">
        <v>0</v>
      </c>
      <c r="R955" s="350" t="e">
        <f t="shared" si="57"/>
        <v>#DIV/0!</v>
      </c>
      <c r="S955" s="350" t="e">
        <f t="shared" si="58"/>
        <v>#DIV/0!</v>
      </c>
      <c r="T955" s="361">
        <f t="shared" si="59"/>
        <v>0</v>
      </c>
      <c r="U955" s="360" t="s">
        <v>2002</v>
      </c>
    </row>
    <row r="956" spans="1:21" ht="15" customHeight="1" x14ac:dyDescent="0.25">
      <c r="A956" s="365" t="s">
        <v>144</v>
      </c>
      <c r="B956" s="365" t="s">
        <v>875</v>
      </c>
      <c r="C956" s="365" t="s">
        <v>666</v>
      </c>
      <c r="D956" s="365" t="s">
        <v>338</v>
      </c>
      <c r="E956" s="365" t="s">
        <v>184</v>
      </c>
      <c r="F956" s="365" t="s">
        <v>564</v>
      </c>
      <c r="G956" s="365" t="s">
        <v>1960</v>
      </c>
      <c r="H956" s="365" t="s">
        <v>567</v>
      </c>
      <c r="I956" s="365" t="s">
        <v>1982</v>
      </c>
      <c r="J956" s="365" t="s">
        <v>425</v>
      </c>
      <c r="K956" s="366">
        <v>1</v>
      </c>
      <c r="L956" s="365" t="s">
        <v>2003</v>
      </c>
      <c r="M956" s="360"/>
      <c r="N956" s="362"/>
      <c r="O956" s="364">
        <v>0</v>
      </c>
      <c r="P956" s="363">
        <f t="shared" si="56"/>
        <v>0</v>
      </c>
      <c r="Q956" s="362">
        <v>0</v>
      </c>
      <c r="R956" s="350" t="e">
        <f t="shared" si="57"/>
        <v>#DIV/0!</v>
      </c>
      <c r="S956" s="350" t="e">
        <f t="shared" si="58"/>
        <v>#DIV/0!</v>
      </c>
      <c r="T956" s="361">
        <f t="shared" si="59"/>
        <v>0</v>
      </c>
      <c r="U956" s="360" t="s">
        <v>2002</v>
      </c>
    </row>
    <row r="957" spans="1:21" ht="15" customHeight="1" x14ac:dyDescent="0.25">
      <c r="A957" s="365" t="s">
        <v>144</v>
      </c>
      <c r="B957" s="365" t="s">
        <v>875</v>
      </c>
      <c r="C957" s="365" t="s">
        <v>666</v>
      </c>
      <c r="D957" s="365" t="s">
        <v>338</v>
      </c>
      <c r="E957" s="365" t="s">
        <v>184</v>
      </c>
      <c r="F957" s="365" t="s">
        <v>564</v>
      </c>
      <c r="G957" s="365" t="s">
        <v>1958</v>
      </c>
      <c r="H957" s="365" t="s">
        <v>567</v>
      </c>
      <c r="I957" s="365" t="s">
        <v>1982</v>
      </c>
      <c r="J957" s="365" t="s">
        <v>425</v>
      </c>
      <c r="K957" s="366">
        <v>1</v>
      </c>
      <c r="L957" s="365" t="s">
        <v>2003</v>
      </c>
      <c r="M957" s="360"/>
      <c r="N957" s="362"/>
      <c r="O957" s="364">
        <v>0</v>
      </c>
      <c r="P957" s="363">
        <f t="shared" si="56"/>
        <v>0</v>
      </c>
      <c r="Q957" s="362">
        <v>0</v>
      </c>
      <c r="R957" s="350" t="e">
        <f t="shared" si="57"/>
        <v>#DIV/0!</v>
      </c>
      <c r="S957" s="350" t="e">
        <f t="shared" si="58"/>
        <v>#DIV/0!</v>
      </c>
      <c r="T957" s="361">
        <f t="shared" si="59"/>
        <v>0</v>
      </c>
      <c r="U957" s="360" t="s">
        <v>2002</v>
      </c>
    </row>
    <row r="958" spans="1:21" ht="15" customHeight="1" x14ac:dyDescent="0.25">
      <c r="A958" s="365" t="s">
        <v>144</v>
      </c>
      <c r="B958" s="365" t="s">
        <v>875</v>
      </c>
      <c r="C958" s="365" t="s">
        <v>666</v>
      </c>
      <c r="D958" s="365" t="s">
        <v>338</v>
      </c>
      <c r="E958" s="365" t="s">
        <v>184</v>
      </c>
      <c r="F958" s="365" t="s">
        <v>564</v>
      </c>
      <c r="G958" s="365" t="s">
        <v>1963</v>
      </c>
      <c r="H958" s="365" t="s">
        <v>567</v>
      </c>
      <c r="I958" s="365" t="s">
        <v>1982</v>
      </c>
      <c r="J958" s="365" t="s">
        <v>425</v>
      </c>
      <c r="K958" s="366">
        <v>1</v>
      </c>
      <c r="L958" s="365" t="s">
        <v>2003</v>
      </c>
      <c r="M958" s="360"/>
      <c r="N958" s="362"/>
      <c r="O958" s="364">
        <v>0</v>
      </c>
      <c r="P958" s="363">
        <f t="shared" si="56"/>
        <v>0</v>
      </c>
      <c r="Q958" s="362">
        <v>0</v>
      </c>
      <c r="R958" s="350" t="e">
        <f t="shared" si="57"/>
        <v>#DIV/0!</v>
      </c>
      <c r="S958" s="350" t="e">
        <f t="shared" si="58"/>
        <v>#DIV/0!</v>
      </c>
      <c r="T958" s="361">
        <f t="shared" si="59"/>
        <v>0</v>
      </c>
      <c r="U958" s="360" t="s">
        <v>2002</v>
      </c>
    </row>
    <row r="959" spans="1:21" ht="15" customHeight="1" x14ac:dyDescent="0.25">
      <c r="A959" s="365" t="s">
        <v>144</v>
      </c>
      <c r="B959" s="365" t="s">
        <v>875</v>
      </c>
      <c r="C959" s="365" t="s">
        <v>666</v>
      </c>
      <c r="D959" s="365" t="s">
        <v>338</v>
      </c>
      <c r="E959" s="365" t="s">
        <v>184</v>
      </c>
      <c r="F959" s="365" t="s">
        <v>564</v>
      </c>
      <c r="G959" s="365" t="s">
        <v>1965</v>
      </c>
      <c r="H959" s="365" t="s">
        <v>567</v>
      </c>
      <c r="I959" s="365" t="s">
        <v>1982</v>
      </c>
      <c r="J959" s="365" t="s">
        <v>425</v>
      </c>
      <c r="K959" s="366">
        <v>1</v>
      </c>
      <c r="L959" s="365" t="s">
        <v>2003</v>
      </c>
      <c r="M959" s="360"/>
      <c r="N959" s="362"/>
      <c r="O959" s="364">
        <v>0</v>
      </c>
      <c r="P959" s="363">
        <f t="shared" si="56"/>
        <v>0</v>
      </c>
      <c r="Q959" s="362">
        <v>0</v>
      </c>
      <c r="R959" s="350" t="e">
        <f t="shared" si="57"/>
        <v>#DIV/0!</v>
      </c>
      <c r="S959" s="350" t="e">
        <f t="shared" si="58"/>
        <v>#DIV/0!</v>
      </c>
      <c r="T959" s="361">
        <f t="shared" si="59"/>
        <v>0</v>
      </c>
      <c r="U959" s="360" t="s">
        <v>2002</v>
      </c>
    </row>
    <row r="960" spans="1:21" ht="15" customHeight="1" x14ac:dyDescent="0.25">
      <c r="A960" s="365" t="s">
        <v>144</v>
      </c>
      <c r="B960" s="365" t="s">
        <v>875</v>
      </c>
      <c r="C960" s="365" t="s">
        <v>666</v>
      </c>
      <c r="D960" s="365" t="s">
        <v>338</v>
      </c>
      <c r="E960" s="365" t="s">
        <v>184</v>
      </c>
      <c r="F960" s="365" t="s">
        <v>564</v>
      </c>
      <c r="G960" s="365" t="s">
        <v>1964</v>
      </c>
      <c r="H960" s="365" t="s">
        <v>567</v>
      </c>
      <c r="I960" s="365" t="s">
        <v>1982</v>
      </c>
      <c r="J960" s="365" t="s">
        <v>425</v>
      </c>
      <c r="K960" s="366">
        <v>1</v>
      </c>
      <c r="L960" s="365" t="s">
        <v>2003</v>
      </c>
      <c r="M960" s="360"/>
      <c r="N960" s="362"/>
      <c r="O960" s="364">
        <v>0</v>
      </c>
      <c r="P960" s="363">
        <f t="shared" si="56"/>
        <v>0</v>
      </c>
      <c r="Q960" s="362">
        <v>0</v>
      </c>
      <c r="R960" s="350" t="e">
        <f t="shared" si="57"/>
        <v>#DIV/0!</v>
      </c>
      <c r="S960" s="350" t="e">
        <f t="shared" si="58"/>
        <v>#DIV/0!</v>
      </c>
      <c r="T960" s="361">
        <f t="shared" si="59"/>
        <v>0</v>
      </c>
      <c r="U960" s="360" t="s">
        <v>2002</v>
      </c>
    </row>
    <row r="961" spans="1:21" ht="15" customHeight="1" x14ac:dyDescent="0.25">
      <c r="A961" s="365" t="s">
        <v>144</v>
      </c>
      <c r="B961" s="365" t="s">
        <v>875</v>
      </c>
      <c r="C961" s="365" t="s">
        <v>666</v>
      </c>
      <c r="D961" s="365" t="s">
        <v>338</v>
      </c>
      <c r="E961" s="365" t="s">
        <v>184</v>
      </c>
      <c r="F961" s="365" t="s">
        <v>564</v>
      </c>
      <c r="G961" s="365" t="s">
        <v>1962</v>
      </c>
      <c r="H961" s="365" t="s">
        <v>567</v>
      </c>
      <c r="I961" s="365" t="s">
        <v>1982</v>
      </c>
      <c r="J961" s="365" t="s">
        <v>425</v>
      </c>
      <c r="K961" s="366">
        <v>1</v>
      </c>
      <c r="L961" s="365" t="s">
        <v>2003</v>
      </c>
      <c r="M961" s="360"/>
      <c r="N961" s="362"/>
      <c r="O961" s="364">
        <v>0</v>
      </c>
      <c r="P961" s="363">
        <f t="shared" si="56"/>
        <v>0</v>
      </c>
      <c r="Q961" s="362">
        <v>0</v>
      </c>
      <c r="R961" s="350" t="e">
        <f t="shared" si="57"/>
        <v>#DIV/0!</v>
      </c>
      <c r="S961" s="350" t="e">
        <f t="shared" si="58"/>
        <v>#DIV/0!</v>
      </c>
      <c r="T961" s="361">
        <f t="shared" si="59"/>
        <v>0</v>
      </c>
      <c r="U961" s="360" t="s">
        <v>2002</v>
      </c>
    </row>
    <row r="962" spans="1:21" ht="15" customHeight="1" x14ac:dyDescent="0.25">
      <c r="A962" s="365" t="s">
        <v>144</v>
      </c>
      <c r="B962" s="365" t="s">
        <v>875</v>
      </c>
      <c r="C962" s="365" t="s">
        <v>666</v>
      </c>
      <c r="D962" s="365" t="s">
        <v>338</v>
      </c>
      <c r="E962" s="365" t="s">
        <v>184</v>
      </c>
      <c r="F962" s="365" t="s">
        <v>564</v>
      </c>
      <c r="G962" s="365" t="s">
        <v>1966</v>
      </c>
      <c r="H962" s="365" t="s">
        <v>567</v>
      </c>
      <c r="I962" s="365" t="s">
        <v>1982</v>
      </c>
      <c r="J962" s="365" t="s">
        <v>425</v>
      </c>
      <c r="K962" s="366">
        <v>1</v>
      </c>
      <c r="L962" s="365" t="s">
        <v>2003</v>
      </c>
      <c r="M962" s="360"/>
      <c r="N962" s="362"/>
      <c r="O962" s="364">
        <v>0</v>
      </c>
      <c r="P962" s="363">
        <f t="shared" si="56"/>
        <v>0</v>
      </c>
      <c r="Q962" s="362">
        <v>0</v>
      </c>
      <c r="R962" s="350" t="e">
        <f t="shared" si="57"/>
        <v>#DIV/0!</v>
      </c>
      <c r="S962" s="350" t="e">
        <f t="shared" si="58"/>
        <v>#DIV/0!</v>
      </c>
      <c r="T962" s="361">
        <f t="shared" si="59"/>
        <v>0</v>
      </c>
      <c r="U962" s="360" t="s">
        <v>2002</v>
      </c>
    </row>
    <row r="963" spans="1:21" ht="15" customHeight="1" x14ac:dyDescent="0.25">
      <c r="A963" s="365" t="s">
        <v>144</v>
      </c>
      <c r="B963" s="365" t="s">
        <v>875</v>
      </c>
      <c r="C963" s="365" t="s">
        <v>666</v>
      </c>
      <c r="D963" s="365" t="s">
        <v>338</v>
      </c>
      <c r="E963" s="365" t="s">
        <v>184</v>
      </c>
      <c r="F963" s="365" t="s">
        <v>564</v>
      </c>
      <c r="G963" s="365" t="s">
        <v>1932</v>
      </c>
      <c r="H963" s="365" t="s">
        <v>568</v>
      </c>
      <c r="I963" s="365" t="s">
        <v>1982</v>
      </c>
      <c r="J963" s="365" t="s">
        <v>425</v>
      </c>
      <c r="K963" s="366">
        <v>1</v>
      </c>
      <c r="L963" s="365" t="s">
        <v>2001</v>
      </c>
      <c r="M963" s="360"/>
      <c r="N963" s="362"/>
      <c r="O963" s="364">
        <v>0</v>
      </c>
      <c r="P963" s="363">
        <f t="shared" ref="P963:P1026" si="60">ROUNDUP(N963*O963,0)</f>
        <v>0</v>
      </c>
      <c r="Q963" s="362">
        <v>0</v>
      </c>
      <c r="R963" s="350" t="e">
        <f t="shared" ref="R963:R1026" si="61">Q963/P963</f>
        <v>#DIV/0!</v>
      </c>
      <c r="S963" s="350" t="e">
        <f t="shared" ref="S963:S1026" si="62">Q963/N963</f>
        <v>#DIV/0!</v>
      </c>
      <c r="T963" s="361">
        <f t="shared" ref="T963:T1026" si="63">O963/K963</f>
        <v>0</v>
      </c>
      <c r="U963" s="360" t="s">
        <v>2002</v>
      </c>
    </row>
    <row r="964" spans="1:21" ht="15" customHeight="1" x14ac:dyDescent="0.25">
      <c r="A964" s="365" t="s">
        <v>144</v>
      </c>
      <c r="B964" s="365" t="s">
        <v>875</v>
      </c>
      <c r="C964" s="365" t="s">
        <v>666</v>
      </c>
      <c r="D964" s="365" t="s">
        <v>338</v>
      </c>
      <c r="E964" s="365" t="s">
        <v>184</v>
      </c>
      <c r="F964" s="365" t="s">
        <v>564</v>
      </c>
      <c r="G964" s="365" t="s">
        <v>1926</v>
      </c>
      <c r="H964" s="365" t="s">
        <v>568</v>
      </c>
      <c r="I964" s="365" t="s">
        <v>1982</v>
      </c>
      <c r="J964" s="365" t="s">
        <v>425</v>
      </c>
      <c r="K964" s="366">
        <v>1</v>
      </c>
      <c r="L964" s="365" t="s">
        <v>2001</v>
      </c>
      <c r="M964" s="360"/>
      <c r="N964" s="362"/>
      <c r="O964" s="364">
        <v>0</v>
      </c>
      <c r="P964" s="363">
        <f t="shared" si="60"/>
        <v>0</v>
      </c>
      <c r="Q964" s="362">
        <v>0</v>
      </c>
      <c r="R964" s="350" t="e">
        <f t="shared" si="61"/>
        <v>#DIV/0!</v>
      </c>
      <c r="S964" s="350" t="e">
        <f t="shared" si="62"/>
        <v>#DIV/0!</v>
      </c>
      <c r="T964" s="361">
        <f t="shared" si="63"/>
        <v>0</v>
      </c>
      <c r="U964" s="360" t="s">
        <v>2002</v>
      </c>
    </row>
    <row r="965" spans="1:21" ht="15" customHeight="1" x14ac:dyDescent="0.25">
      <c r="A965" s="365" t="s">
        <v>144</v>
      </c>
      <c r="B965" s="365" t="s">
        <v>875</v>
      </c>
      <c r="C965" s="365" t="s">
        <v>666</v>
      </c>
      <c r="D965" s="365" t="s">
        <v>338</v>
      </c>
      <c r="E965" s="365" t="s">
        <v>184</v>
      </c>
      <c r="F965" s="365" t="s">
        <v>564</v>
      </c>
      <c r="G965" s="365" t="s">
        <v>1927</v>
      </c>
      <c r="H965" s="365" t="s">
        <v>568</v>
      </c>
      <c r="I965" s="365" t="s">
        <v>1982</v>
      </c>
      <c r="J965" s="365" t="s">
        <v>425</v>
      </c>
      <c r="K965" s="366">
        <v>1</v>
      </c>
      <c r="L965" s="365" t="s">
        <v>2001</v>
      </c>
      <c r="M965" s="360"/>
      <c r="N965" s="362"/>
      <c r="O965" s="364">
        <v>0</v>
      </c>
      <c r="P965" s="363">
        <f t="shared" si="60"/>
        <v>0</v>
      </c>
      <c r="Q965" s="362">
        <v>0</v>
      </c>
      <c r="R965" s="350" t="e">
        <f t="shared" si="61"/>
        <v>#DIV/0!</v>
      </c>
      <c r="S965" s="350" t="e">
        <f t="shared" si="62"/>
        <v>#DIV/0!</v>
      </c>
      <c r="T965" s="361">
        <f t="shared" si="63"/>
        <v>0</v>
      </c>
      <c r="U965" s="360" t="s">
        <v>2002</v>
      </c>
    </row>
    <row r="966" spans="1:21" ht="15" customHeight="1" x14ac:dyDescent="0.25">
      <c r="A966" s="365" t="s">
        <v>144</v>
      </c>
      <c r="B966" s="365" t="s">
        <v>875</v>
      </c>
      <c r="C966" s="365" t="s">
        <v>666</v>
      </c>
      <c r="D966" s="365" t="s">
        <v>338</v>
      </c>
      <c r="E966" s="365" t="s">
        <v>184</v>
      </c>
      <c r="F966" s="365" t="s">
        <v>564</v>
      </c>
      <c r="G966" s="365" t="s">
        <v>1928</v>
      </c>
      <c r="H966" s="365" t="s">
        <v>568</v>
      </c>
      <c r="I966" s="365" t="s">
        <v>1982</v>
      </c>
      <c r="J966" s="365" t="s">
        <v>425</v>
      </c>
      <c r="K966" s="366">
        <v>1</v>
      </c>
      <c r="L966" s="365" t="s">
        <v>2001</v>
      </c>
      <c r="M966" s="360"/>
      <c r="N966" s="362"/>
      <c r="O966" s="364">
        <v>0</v>
      </c>
      <c r="P966" s="363">
        <f t="shared" si="60"/>
        <v>0</v>
      </c>
      <c r="Q966" s="362">
        <v>0</v>
      </c>
      <c r="R966" s="350" t="e">
        <f t="shared" si="61"/>
        <v>#DIV/0!</v>
      </c>
      <c r="S966" s="350" t="e">
        <f t="shared" si="62"/>
        <v>#DIV/0!</v>
      </c>
      <c r="T966" s="361">
        <f t="shared" si="63"/>
        <v>0</v>
      </c>
      <c r="U966" s="360" t="s">
        <v>2002</v>
      </c>
    </row>
    <row r="967" spans="1:21" ht="15" customHeight="1" x14ac:dyDescent="0.25">
      <c r="A967" s="365" t="s">
        <v>144</v>
      </c>
      <c r="B967" s="365" t="s">
        <v>875</v>
      </c>
      <c r="C967" s="365" t="s">
        <v>666</v>
      </c>
      <c r="D967" s="365" t="s">
        <v>338</v>
      </c>
      <c r="E967" s="365" t="s">
        <v>184</v>
      </c>
      <c r="F967" s="365" t="s">
        <v>564</v>
      </c>
      <c r="G967" s="365" t="s">
        <v>1924</v>
      </c>
      <c r="H967" s="365" t="s">
        <v>568</v>
      </c>
      <c r="I967" s="365" t="s">
        <v>1982</v>
      </c>
      <c r="J967" s="365" t="s">
        <v>425</v>
      </c>
      <c r="K967" s="366">
        <v>1</v>
      </c>
      <c r="L967" s="365" t="s">
        <v>2001</v>
      </c>
      <c r="M967" s="360"/>
      <c r="N967" s="362"/>
      <c r="O967" s="364">
        <v>0</v>
      </c>
      <c r="P967" s="363">
        <f t="shared" si="60"/>
        <v>0</v>
      </c>
      <c r="Q967" s="362">
        <v>0</v>
      </c>
      <c r="R967" s="350" t="e">
        <f t="shared" si="61"/>
        <v>#DIV/0!</v>
      </c>
      <c r="S967" s="350" t="e">
        <f t="shared" si="62"/>
        <v>#DIV/0!</v>
      </c>
      <c r="T967" s="361">
        <f t="shared" si="63"/>
        <v>0</v>
      </c>
      <c r="U967" s="360" t="s">
        <v>2002</v>
      </c>
    </row>
    <row r="968" spans="1:21" ht="15" customHeight="1" x14ac:dyDescent="0.25">
      <c r="A968" s="365" t="s">
        <v>144</v>
      </c>
      <c r="B968" s="365" t="s">
        <v>875</v>
      </c>
      <c r="C968" s="365" t="s">
        <v>666</v>
      </c>
      <c r="D968" s="365" t="s">
        <v>338</v>
      </c>
      <c r="E968" s="365" t="s">
        <v>184</v>
      </c>
      <c r="F968" s="365" t="s">
        <v>564</v>
      </c>
      <c r="G968" s="365" t="s">
        <v>1930</v>
      </c>
      <c r="H968" s="365" t="s">
        <v>568</v>
      </c>
      <c r="I968" s="365" t="s">
        <v>1982</v>
      </c>
      <c r="J968" s="365" t="s">
        <v>425</v>
      </c>
      <c r="K968" s="366">
        <v>1</v>
      </c>
      <c r="L968" s="365" t="s">
        <v>2001</v>
      </c>
      <c r="M968" s="360"/>
      <c r="N968" s="362"/>
      <c r="O968" s="364">
        <v>0</v>
      </c>
      <c r="P968" s="363">
        <f t="shared" si="60"/>
        <v>0</v>
      </c>
      <c r="Q968" s="362">
        <v>0</v>
      </c>
      <c r="R968" s="350" t="e">
        <f t="shared" si="61"/>
        <v>#DIV/0!</v>
      </c>
      <c r="S968" s="350" t="e">
        <f t="shared" si="62"/>
        <v>#DIV/0!</v>
      </c>
      <c r="T968" s="361">
        <f t="shared" si="63"/>
        <v>0</v>
      </c>
      <c r="U968" s="360" t="s">
        <v>2002</v>
      </c>
    </row>
    <row r="969" spans="1:21" ht="15" customHeight="1" x14ac:dyDescent="0.25">
      <c r="A969" s="365" t="s">
        <v>144</v>
      </c>
      <c r="B969" s="365" t="s">
        <v>875</v>
      </c>
      <c r="C969" s="365" t="s">
        <v>666</v>
      </c>
      <c r="D969" s="365" t="s">
        <v>338</v>
      </c>
      <c r="E969" s="365" t="s">
        <v>184</v>
      </c>
      <c r="F969" s="365" t="s">
        <v>564</v>
      </c>
      <c r="G969" s="365" t="s">
        <v>1934</v>
      </c>
      <c r="H969" s="365" t="s">
        <v>568</v>
      </c>
      <c r="I969" s="365" t="s">
        <v>1982</v>
      </c>
      <c r="J969" s="365" t="s">
        <v>425</v>
      </c>
      <c r="K969" s="366">
        <v>1</v>
      </c>
      <c r="L969" s="365" t="s">
        <v>2001</v>
      </c>
      <c r="M969" s="360"/>
      <c r="N969" s="362"/>
      <c r="O969" s="364">
        <v>0</v>
      </c>
      <c r="P969" s="363">
        <f t="shared" si="60"/>
        <v>0</v>
      </c>
      <c r="Q969" s="362">
        <v>0</v>
      </c>
      <c r="R969" s="350" t="e">
        <f t="shared" si="61"/>
        <v>#DIV/0!</v>
      </c>
      <c r="S969" s="350" t="e">
        <f t="shared" si="62"/>
        <v>#DIV/0!</v>
      </c>
      <c r="T969" s="361">
        <f t="shared" si="63"/>
        <v>0</v>
      </c>
      <c r="U969" s="360" t="s">
        <v>2002</v>
      </c>
    </row>
    <row r="970" spans="1:21" ht="15" customHeight="1" x14ac:dyDescent="0.25">
      <c r="A970" s="365" t="s">
        <v>144</v>
      </c>
      <c r="B970" s="365" t="s">
        <v>875</v>
      </c>
      <c r="C970" s="365" t="s">
        <v>666</v>
      </c>
      <c r="D970" s="365" t="s">
        <v>338</v>
      </c>
      <c r="E970" s="365" t="s">
        <v>184</v>
      </c>
      <c r="F970" s="365" t="s">
        <v>564</v>
      </c>
      <c r="G970" s="365" t="s">
        <v>1938</v>
      </c>
      <c r="H970" s="365" t="s">
        <v>568</v>
      </c>
      <c r="I970" s="365" t="s">
        <v>1982</v>
      </c>
      <c r="J970" s="365" t="s">
        <v>425</v>
      </c>
      <c r="K970" s="366">
        <v>1</v>
      </c>
      <c r="L970" s="365" t="s">
        <v>2001</v>
      </c>
      <c r="M970" s="360"/>
      <c r="N970" s="362"/>
      <c r="O970" s="364">
        <v>0</v>
      </c>
      <c r="P970" s="363">
        <f t="shared" si="60"/>
        <v>0</v>
      </c>
      <c r="Q970" s="362">
        <v>0</v>
      </c>
      <c r="R970" s="350" t="e">
        <f t="shared" si="61"/>
        <v>#DIV/0!</v>
      </c>
      <c r="S970" s="350" t="e">
        <f t="shared" si="62"/>
        <v>#DIV/0!</v>
      </c>
      <c r="T970" s="361">
        <f t="shared" si="63"/>
        <v>0</v>
      </c>
      <c r="U970" s="360" t="s">
        <v>2002</v>
      </c>
    </row>
    <row r="971" spans="1:21" ht="15" customHeight="1" x14ac:dyDescent="0.25">
      <c r="A971" s="365" t="s">
        <v>144</v>
      </c>
      <c r="B971" s="365" t="s">
        <v>875</v>
      </c>
      <c r="C971" s="365" t="s">
        <v>666</v>
      </c>
      <c r="D971" s="365" t="s">
        <v>338</v>
      </c>
      <c r="E971" s="365" t="s">
        <v>184</v>
      </c>
      <c r="F971" s="365" t="s">
        <v>564</v>
      </c>
      <c r="G971" s="365" t="s">
        <v>1935</v>
      </c>
      <c r="H971" s="365" t="s">
        <v>568</v>
      </c>
      <c r="I971" s="365" t="s">
        <v>1982</v>
      </c>
      <c r="J971" s="365" t="s">
        <v>425</v>
      </c>
      <c r="K971" s="366">
        <v>1</v>
      </c>
      <c r="L971" s="365" t="s">
        <v>2001</v>
      </c>
      <c r="M971" s="360"/>
      <c r="N971" s="362"/>
      <c r="O971" s="364">
        <v>0</v>
      </c>
      <c r="P971" s="363">
        <f t="shared" si="60"/>
        <v>0</v>
      </c>
      <c r="Q971" s="362">
        <v>0</v>
      </c>
      <c r="R971" s="350" t="e">
        <f t="shared" si="61"/>
        <v>#DIV/0!</v>
      </c>
      <c r="S971" s="350" t="e">
        <f t="shared" si="62"/>
        <v>#DIV/0!</v>
      </c>
      <c r="T971" s="361">
        <f t="shared" si="63"/>
        <v>0</v>
      </c>
      <c r="U971" s="360" t="s">
        <v>2002</v>
      </c>
    </row>
    <row r="972" spans="1:21" ht="15" customHeight="1" x14ac:dyDescent="0.25">
      <c r="A972" s="365" t="s">
        <v>144</v>
      </c>
      <c r="B972" s="365" t="s">
        <v>875</v>
      </c>
      <c r="C972" s="365" t="s">
        <v>666</v>
      </c>
      <c r="D972" s="365" t="s">
        <v>338</v>
      </c>
      <c r="E972" s="365" t="s">
        <v>184</v>
      </c>
      <c r="F972" s="365" t="s">
        <v>564</v>
      </c>
      <c r="G972" s="365" t="s">
        <v>1936</v>
      </c>
      <c r="H972" s="365" t="s">
        <v>568</v>
      </c>
      <c r="I972" s="365" t="s">
        <v>1982</v>
      </c>
      <c r="J972" s="365" t="s">
        <v>425</v>
      </c>
      <c r="K972" s="366">
        <v>1</v>
      </c>
      <c r="L972" s="365" t="s">
        <v>2001</v>
      </c>
      <c r="M972" s="360"/>
      <c r="N972" s="362"/>
      <c r="O972" s="364">
        <v>0</v>
      </c>
      <c r="P972" s="363">
        <f t="shared" si="60"/>
        <v>0</v>
      </c>
      <c r="Q972" s="362">
        <v>0</v>
      </c>
      <c r="R972" s="350" t="e">
        <f t="shared" si="61"/>
        <v>#DIV/0!</v>
      </c>
      <c r="S972" s="350" t="e">
        <f t="shared" si="62"/>
        <v>#DIV/0!</v>
      </c>
      <c r="T972" s="361">
        <f t="shared" si="63"/>
        <v>0</v>
      </c>
      <c r="U972" s="360" t="s">
        <v>2002</v>
      </c>
    </row>
    <row r="973" spans="1:21" ht="15" customHeight="1" x14ac:dyDescent="0.25">
      <c r="A973" s="365" t="s">
        <v>144</v>
      </c>
      <c r="B973" s="365" t="s">
        <v>875</v>
      </c>
      <c r="C973" s="365" t="s">
        <v>666</v>
      </c>
      <c r="D973" s="365" t="s">
        <v>338</v>
      </c>
      <c r="E973" s="365" t="s">
        <v>184</v>
      </c>
      <c r="F973" s="365" t="s">
        <v>564</v>
      </c>
      <c r="G973" s="365" t="s">
        <v>1939</v>
      </c>
      <c r="H973" s="365" t="s">
        <v>568</v>
      </c>
      <c r="I973" s="365" t="s">
        <v>1982</v>
      </c>
      <c r="J973" s="365" t="s">
        <v>425</v>
      </c>
      <c r="K973" s="366">
        <v>1</v>
      </c>
      <c r="L973" s="365" t="s">
        <v>2001</v>
      </c>
      <c r="M973" s="360"/>
      <c r="N973" s="362"/>
      <c r="O973" s="364">
        <v>0</v>
      </c>
      <c r="P973" s="363">
        <f t="shared" si="60"/>
        <v>0</v>
      </c>
      <c r="Q973" s="362">
        <v>0</v>
      </c>
      <c r="R973" s="350" t="e">
        <f t="shared" si="61"/>
        <v>#DIV/0!</v>
      </c>
      <c r="S973" s="350" t="e">
        <f t="shared" si="62"/>
        <v>#DIV/0!</v>
      </c>
      <c r="T973" s="361">
        <f t="shared" si="63"/>
        <v>0</v>
      </c>
      <c r="U973" s="360" t="s">
        <v>2002</v>
      </c>
    </row>
    <row r="974" spans="1:21" ht="15" customHeight="1" x14ac:dyDescent="0.25">
      <c r="A974" s="365" t="s">
        <v>144</v>
      </c>
      <c r="B974" s="365" t="s">
        <v>875</v>
      </c>
      <c r="C974" s="365" t="s">
        <v>666</v>
      </c>
      <c r="D974" s="365" t="s">
        <v>338</v>
      </c>
      <c r="E974" s="365" t="s">
        <v>184</v>
      </c>
      <c r="F974" s="365" t="s">
        <v>564</v>
      </c>
      <c r="G974" s="365" t="s">
        <v>1950</v>
      </c>
      <c r="H974" s="365" t="s">
        <v>568</v>
      </c>
      <c r="I974" s="365" t="s">
        <v>1982</v>
      </c>
      <c r="J974" s="365" t="s">
        <v>425</v>
      </c>
      <c r="K974" s="366">
        <v>1</v>
      </c>
      <c r="L974" s="365" t="s">
        <v>2003</v>
      </c>
      <c r="M974" s="360"/>
      <c r="N974" s="362"/>
      <c r="O974" s="364">
        <v>0</v>
      </c>
      <c r="P974" s="363">
        <f t="shared" si="60"/>
        <v>0</v>
      </c>
      <c r="Q974" s="362">
        <v>0</v>
      </c>
      <c r="R974" s="350" t="e">
        <f t="shared" si="61"/>
        <v>#DIV/0!</v>
      </c>
      <c r="S974" s="350" t="e">
        <f t="shared" si="62"/>
        <v>#DIV/0!</v>
      </c>
      <c r="T974" s="361">
        <f t="shared" si="63"/>
        <v>0</v>
      </c>
      <c r="U974" s="360" t="s">
        <v>2002</v>
      </c>
    </row>
    <row r="975" spans="1:21" ht="15" customHeight="1" x14ac:dyDescent="0.25">
      <c r="A975" s="365" t="s">
        <v>144</v>
      </c>
      <c r="B975" s="365" t="s">
        <v>875</v>
      </c>
      <c r="C975" s="365" t="s">
        <v>666</v>
      </c>
      <c r="D975" s="365" t="s">
        <v>338</v>
      </c>
      <c r="E975" s="365" t="s">
        <v>184</v>
      </c>
      <c r="F975" s="365" t="s">
        <v>564</v>
      </c>
      <c r="G975" s="365" t="s">
        <v>1946</v>
      </c>
      <c r="H975" s="365" t="s">
        <v>568</v>
      </c>
      <c r="I975" s="365" t="s">
        <v>1982</v>
      </c>
      <c r="J975" s="365" t="s">
        <v>425</v>
      </c>
      <c r="K975" s="366">
        <v>1</v>
      </c>
      <c r="L975" s="365" t="s">
        <v>2003</v>
      </c>
      <c r="M975" s="360"/>
      <c r="N975" s="362"/>
      <c r="O975" s="364">
        <v>0</v>
      </c>
      <c r="P975" s="363">
        <f t="shared" si="60"/>
        <v>0</v>
      </c>
      <c r="Q975" s="362">
        <v>0</v>
      </c>
      <c r="R975" s="350" t="e">
        <f t="shared" si="61"/>
        <v>#DIV/0!</v>
      </c>
      <c r="S975" s="350" t="e">
        <f t="shared" si="62"/>
        <v>#DIV/0!</v>
      </c>
      <c r="T975" s="361">
        <f t="shared" si="63"/>
        <v>0</v>
      </c>
      <c r="U975" s="360" t="s">
        <v>2002</v>
      </c>
    </row>
    <row r="976" spans="1:21" ht="15" customHeight="1" x14ac:dyDescent="0.25">
      <c r="A976" s="365" t="s">
        <v>144</v>
      </c>
      <c r="B976" s="365" t="s">
        <v>875</v>
      </c>
      <c r="C976" s="365" t="s">
        <v>666</v>
      </c>
      <c r="D976" s="365" t="s">
        <v>338</v>
      </c>
      <c r="E976" s="365" t="s">
        <v>184</v>
      </c>
      <c r="F976" s="365" t="s">
        <v>564</v>
      </c>
      <c r="G976" s="365" t="s">
        <v>1947</v>
      </c>
      <c r="H976" s="365" t="s">
        <v>568</v>
      </c>
      <c r="I976" s="365" t="s">
        <v>1982</v>
      </c>
      <c r="J976" s="365" t="s">
        <v>425</v>
      </c>
      <c r="K976" s="366">
        <v>1</v>
      </c>
      <c r="L976" s="365" t="s">
        <v>2003</v>
      </c>
      <c r="M976" s="360"/>
      <c r="N976" s="362"/>
      <c r="O976" s="364">
        <v>0</v>
      </c>
      <c r="P976" s="363">
        <f t="shared" si="60"/>
        <v>0</v>
      </c>
      <c r="Q976" s="362">
        <v>0</v>
      </c>
      <c r="R976" s="350" t="e">
        <f t="shared" si="61"/>
        <v>#DIV/0!</v>
      </c>
      <c r="S976" s="350" t="e">
        <f t="shared" si="62"/>
        <v>#DIV/0!</v>
      </c>
      <c r="T976" s="361">
        <f t="shared" si="63"/>
        <v>0</v>
      </c>
      <c r="U976" s="360" t="s">
        <v>2002</v>
      </c>
    </row>
    <row r="977" spans="1:21" ht="15" customHeight="1" x14ac:dyDescent="0.25">
      <c r="A977" s="365" t="s">
        <v>144</v>
      </c>
      <c r="B977" s="365" t="s">
        <v>875</v>
      </c>
      <c r="C977" s="365" t="s">
        <v>666</v>
      </c>
      <c r="D977" s="365" t="s">
        <v>338</v>
      </c>
      <c r="E977" s="365" t="s">
        <v>184</v>
      </c>
      <c r="F977" s="365" t="s">
        <v>564</v>
      </c>
      <c r="G977" s="365" t="s">
        <v>1948</v>
      </c>
      <c r="H977" s="365" t="s">
        <v>568</v>
      </c>
      <c r="I977" s="365" t="s">
        <v>1982</v>
      </c>
      <c r="J977" s="365" t="s">
        <v>425</v>
      </c>
      <c r="K977" s="366">
        <v>1</v>
      </c>
      <c r="L977" s="365" t="s">
        <v>2003</v>
      </c>
      <c r="M977" s="360"/>
      <c r="N977" s="362"/>
      <c r="O977" s="364">
        <v>0</v>
      </c>
      <c r="P977" s="363">
        <f t="shared" si="60"/>
        <v>0</v>
      </c>
      <c r="Q977" s="362">
        <v>0</v>
      </c>
      <c r="R977" s="350" t="e">
        <f t="shared" si="61"/>
        <v>#DIV/0!</v>
      </c>
      <c r="S977" s="350" t="e">
        <f t="shared" si="62"/>
        <v>#DIV/0!</v>
      </c>
      <c r="T977" s="361">
        <f t="shared" si="63"/>
        <v>0</v>
      </c>
      <c r="U977" s="360" t="s">
        <v>2002</v>
      </c>
    </row>
    <row r="978" spans="1:21" ht="15" customHeight="1" x14ac:dyDescent="0.25">
      <c r="A978" s="365" t="s">
        <v>144</v>
      </c>
      <c r="B978" s="365" t="s">
        <v>875</v>
      </c>
      <c r="C978" s="365" t="s">
        <v>666</v>
      </c>
      <c r="D978" s="365" t="s">
        <v>338</v>
      </c>
      <c r="E978" s="365" t="s">
        <v>184</v>
      </c>
      <c r="F978" s="365" t="s">
        <v>564</v>
      </c>
      <c r="G978" s="365" t="s">
        <v>1949</v>
      </c>
      <c r="H978" s="365" t="s">
        <v>568</v>
      </c>
      <c r="I978" s="365" t="s">
        <v>1982</v>
      </c>
      <c r="J978" s="365" t="s">
        <v>425</v>
      </c>
      <c r="K978" s="366">
        <v>1</v>
      </c>
      <c r="L978" s="365" t="s">
        <v>2003</v>
      </c>
      <c r="M978" s="360"/>
      <c r="N978" s="362"/>
      <c r="O978" s="364">
        <v>0</v>
      </c>
      <c r="P978" s="363">
        <f t="shared" si="60"/>
        <v>0</v>
      </c>
      <c r="Q978" s="362">
        <v>0</v>
      </c>
      <c r="R978" s="350" t="e">
        <f t="shared" si="61"/>
        <v>#DIV/0!</v>
      </c>
      <c r="S978" s="350" t="e">
        <f t="shared" si="62"/>
        <v>#DIV/0!</v>
      </c>
      <c r="T978" s="361">
        <f t="shared" si="63"/>
        <v>0</v>
      </c>
      <c r="U978" s="360" t="s">
        <v>2002</v>
      </c>
    </row>
    <row r="979" spans="1:21" ht="15" customHeight="1" x14ac:dyDescent="0.25">
      <c r="A979" s="365" t="s">
        <v>144</v>
      </c>
      <c r="B979" s="365" t="s">
        <v>875</v>
      </c>
      <c r="C979" s="365" t="s">
        <v>666</v>
      </c>
      <c r="D979" s="365" t="s">
        <v>338</v>
      </c>
      <c r="E979" s="365" t="s">
        <v>184</v>
      </c>
      <c r="F979" s="365" t="s">
        <v>564</v>
      </c>
      <c r="G979" s="365" t="s">
        <v>1951</v>
      </c>
      <c r="H979" s="365" t="s">
        <v>568</v>
      </c>
      <c r="I979" s="365" t="s">
        <v>1982</v>
      </c>
      <c r="J979" s="365" t="s">
        <v>425</v>
      </c>
      <c r="K979" s="366">
        <v>1</v>
      </c>
      <c r="L979" s="365" t="s">
        <v>2003</v>
      </c>
      <c r="M979" s="360"/>
      <c r="N979" s="362"/>
      <c r="O979" s="364">
        <v>0</v>
      </c>
      <c r="P979" s="363">
        <f t="shared" si="60"/>
        <v>0</v>
      </c>
      <c r="Q979" s="362">
        <v>0</v>
      </c>
      <c r="R979" s="350" t="e">
        <f t="shared" si="61"/>
        <v>#DIV/0!</v>
      </c>
      <c r="S979" s="350" t="e">
        <f t="shared" si="62"/>
        <v>#DIV/0!</v>
      </c>
      <c r="T979" s="361">
        <f t="shared" si="63"/>
        <v>0</v>
      </c>
      <c r="U979" s="360" t="s">
        <v>2002</v>
      </c>
    </row>
    <row r="980" spans="1:21" ht="15" customHeight="1" x14ac:dyDescent="0.25">
      <c r="A980" s="365" t="s">
        <v>144</v>
      </c>
      <c r="B980" s="365" t="s">
        <v>875</v>
      </c>
      <c r="C980" s="365" t="s">
        <v>666</v>
      </c>
      <c r="D980" s="365" t="s">
        <v>338</v>
      </c>
      <c r="E980" s="365" t="s">
        <v>184</v>
      </c>
      <c r="F980" s="365" t="s">
        <v>564</v>
      </c>
      <c r="G980" s="365" t="s">
        <v>1952</v>
      </c>
      <c r="H980" s="365" t="s">
        <v>568</v>
      </c>
      <c r="I980" s="365" t="s">
        <v>1982</v>
      </c>
      <c r="J980" s="365" t="s">
        <v>425</v>
      </c>
      <c r="K980" s="366">
        <v>1</v>
      </c>
      <c r="L980" s="365" t="s">
        <v>2003</v>
      </c>
      <c r="M980" s="360"/>
      <c r="N980" s="362"/>
      <c r="O980" s="364">
        <v>0</v>
      </c>
      <c r="P980" s="363">
        <f t="shared" si="60"/>
        <v>0</v>
      </c>
      <c r="Q980" s="362">
        <v>0</v>
      </c>
      <c r="R980" s="350" t="e">
        <f t="shared" si="61"/>
        <v>#DIV/0!</v>
      </c>
      <c r="S980" s="350" t="e">
        <f t="shared" si="62"/>
        <v>#DIV/0!</v>
      </c>
      <c r="T980" s="361">
        <f t="shared" si="63"/>
        <v>0</v>
      </c>
      <c r="U980" s="360" t="s">
        <v>2002</v>
      </c>
    </row>
    <row r="981" spans="1:21" ht="15" customHeight="1" x14ac:dyDescent="0.25">
      <c r="A981" s="365" t="s">
        <v>144</v>
      </c>
      <c r="B981" s="365" t="s">
        <v>875</v>
      </c>
      <c r="C981" s="365" t="s">
        <v>666</v>
      </c>
      <c r="D981" s="365" t="s">
        <v>338</v>
      </c>
      <c r="E981" s="365" t="s">
        <v>184</v>
      </c>
      <c r="F981" s="365" t="s">
        <v>564</v>
      </c>
      <c r="G981" s="365" t="s">
        <v>1953</v>
      </c>
      <c r="H981" s="365" t="s">
        <v>568</v>
      </c>
      <c r="I981" s="365" t="s">
        <v>1982</v>
      </c>
      <c r="J981" s="365" t="s">
        <v>425</v>
      </c>
      <c r="K981" s="366">
        <v>1</v>
      </c>
      <c r="L981" s="365" t="s">
        <v>2003</v>
      </c>
      <c r="M981" s="360"/>
      <c r="N981" s="362"/>
      <c r="O981" s="364">
        <v>0</v>
      </c>
      <c r="P981" s="363">
        <f t="shared" si="60"/>
        <v>0</v>
      </c>
      <c r="Q981" s="362">
        <v>0</v>
      </c>
      <c r="R981" s="350" t="e">
        <f t="shared" si="61"/>
        <v>#DIV/0!</v>
      </c>
      <c r="S981" s="350" t="e">
        <f t="shared" si="62"/>
        <v>#DIV/0!</v>
      </c>
      <c r="T981" s="361">
        <f t="shared" si="63"/>
        <v>0</v>
      </c>
      <c r="U981" s="360" t="s">
        <v>2002</v>
      </c>
    </row>
    <row r="982" spans="1:21" ht="15" customHeight="1" x14ac:dyDescent="0.25">
      <c r="A982" s="365" t="s">
        <v>144</v>
      </c>
      <c r="B982" s="365" t="s">
        <v>875</v>
      </c>
      <c r="C982" s="365" t="s">
        <v>666</v>
      </c>
      <c r="D982" s="365" t="s">
        <v>338</v>
      </c>
      <c r="E982" s="365" t="s">
        <v>184</v>
      </c>
      <c r="F982" s="365" t="s">
        <v>564</v>
      </c>
      <c r="G982" s="365" t="s">
        <v>1954</v>
      </c>
      <c r="H982" s="365" t="s">
        <v>568</v>
      </c>
      <c r="I982" s="365" t="s">
        <v>1982</v>
      </c>
      <c r="J982" s="365" t="s">
        <v>425</v>
      </c>
      <c r="K982" s="366">
        <v>1</v>
      </c>
      <c r="L982" s="365" t="s">
        <v>2003</v>
      </c>
      <c r="M982" s="360"/>
      <c r="N982" s="362"/>
      <c r="O982" s="364">
        <v>0</v>
      </c>
      <c r="P982" s="363">
        <f t="shared" si="60"/>
        <v>0</v>
      </c>
      <c r="Q982" s="362">
        <v>0</v>
      </c>
      <c r="R982" s="350" t="e">
        <f t="shared" si="61"/>
        <v>#DIV/0!</v>
      </c>
      <c r="S982" s="350" t="e">
        <f t="shared" si="62"/>
        <v>#DIV/0!</v>
      </c>
      <c r="T982" s="361">
        <f t="shared" si="63"/>
        <v>0</v>
      </c>
      <c r="U982" s="360" t="s">
        <v>2002</v>
      </c>
    </row>
    <row r="983" spans="1:21" ht="15" customHeight="1" x14ac:dyDescent="0.25">
      <c r="A983" s="365" t="s">
        <v>144</v>
      </c>
      <c r="B983" s="365" t="s">
        <v>875</v>
      </c>
      <c r="C983" s="365" t="s">
        <v>666</v>
      </c>
      <c r="D983" s="365" t="s">
        <v>338</v>
      </c>
      <c r="E983" s="365" t="s">
        <v>184</v>
      </c>
      <c r="F983" s="365" t="s">
        <v>564</v>
      </c>
      <c r="G983" s="365" t="s">
        <v>1956</v>
      </c>
      <c r="H983" s="365" t="s">
        <v>568</v>
      </c>
      <c r="I983" s="365" t="s">
        <v>1982</v>
      </c>
      <c r="J983" s="365" t="s">
        <v>425</v>
      </c>
      <c r="K983" s="366">
        <v>1</v>
      </c>
      <c r="L983" s="365" t="s">
        <v>2003</v>
      </c>
      <c r="M983" s="360"/>
      <c r="N983" s="362"/>
      <c r="O983" s="364">
        <v>0</v>
      </c>
      <c r="P983" s="363">
        <f t="shared" si="60"/>
        <v>0</v>
      </c>
      <c r="Q983" s="362">
        <v>0</v>
      </c>
      <c r="R983" s="350" t="e">
        <f t="shared" si="61"/>
        <v>#DIV/0!</v>
      </c>
      <c r="S983" s="350" t="e">
        <f t="shared" si="62"/>
        <v>#DIV/0!</v>
      </c>
      <c r="T983" s="361">
        <f t="shared" si="63"/>
        <v>0</v>
      </c>
      <c r="U983" s="360" t="s">
        <v>2002</v>
      </c>
    </row>
    <row r="984" spans="1:21" ht="15" customHeight="1" x14ac:dyDescent="0.25">
      <c r="A984" s="365" t="s">
        <v>144</v>
      </c>
      <c r="B984" s="365" t="s">
        <v>875</v>
      </c>
      <c r="C984" s="365" t="s">
        <v>666</v>
      </c>
      <c r="D984" s="365" t="s">
        <v>338</v>
      </c>
      <c r="E984" s="365" t="s">
        <v>184</v>
      </c>
      <c r="F984" s="365" t="s">
        <v>564</v>
      </c>
      <c r="G984" s="365" t="s">
        <v>1959</v>
      </c>
      <c r="H984" s="365" t="s">
        <v>568</v>
      </c>
      <c r="I984" s="365" t="s">
        <v>1982</v>
      </c>
      <c r="J984" s="365" t="s">
        <v>425</v>
      </c>
      <c r="K984" s="366">
        <v>1</v>
      </c>
      <c r="L984" s="365" t="s">
        <v>2003</v>
      </c>
      <c r="M984" s="360"/>
      <c r="N984" s="362"/>
      <c r="O984" s="364">
        <v>0</v>
      </c>
      <c r="P984" s="363">
        <f t="shared" si="60"/>
        <v>0</v>
      </c>
      <c r="Q984" s="362">
        <v>0</v>
      </c>
      <c r="R984" s="350" t="e">
        <f t="shared" si="61"/>
        <v>#DIV/0!</v>
      </c>
      <c r="S984" s="350" t="e">
        <f t="shared" si="62"/>
        <v>#DIV/0!</v>
      </c>
      <c r="T984" s="361">
        <f t="shared" si="63"/>
        <v>0</v>
      </c>
      <c r="U984" s="360" t="s">
        <v>2002</v>
      </c>
    </row>
    <row r="985" spans="1:21" ht="15" customHeight="1" x14ac:dyDescent="0.25">
      <c r="A985" s="365" t="s">
        <v>144</v>
      </c>
      <c r="B985" s="365" t="s">
        <v>875</v>
      </c>
      <c r="C985" s="365" t="s">
        <v>666</v>
      </c>
      <c r="D985" s="365" t="s">
        <v>338</v>
      </c>
      <c r="E985" s="365" t="s">
        <v>184</v>
      </c>
      <c r="F985" s="365" t="s">
        <v>564</v>
      </c>
      <c r="G985" s="365" t="s">
        <v>1960</v>
      </c>
      <c r="H985" s="365" t="s">
        <v>568</v>
      </c>
      <c r="I985" s="365" t="s">
        <v>1982</v>
      </c>
      <c r="J985" s="365" t="s">
        <v>425</v>
      </c>
      <c r="K985" s="366">
        <v>1</v>
      </c>
      <c r="L985" s="365" t="s">
        <v>2003</v>
      </c>
      <c r="M985" s="360"/>
      <c r="N985" s="362"/>
      <c r="O985" s="364">
        <v>0</v>
      </c>
      <c r="P985" s="363">
        <f t="shared" si="60"/>
        <v>0</v>
      </c>
      <c r="Q985" s="362">
        <v>0</v>
      </c>
      <c r="R985" s="350" t="e">
        <f t="shared" si="61"/>
        <v>#DIV/0!</v>
      </c>
      <c r="S985" s="350" t="e">
        <f t="shared" si="62"/>
        <v>#DIV/0!</v>
      </c>
      <c r="T985" s="361">
        <f t="shared" si="63"/>
        <v>0</v>
      </c>
      <c r="U985" s="360" t="s">
        <v>2002</v>
      </c>
    </row>
    <row r="986" spans="1:21" ht="15" customHeight="1" x14ac:dyDescent="0.25">
      <c r="A986" s="365" t="s">
        <v>144</v>
      </c>
      <c r="B986" s="365" t="s">
        <v>875</v>
      </c>
      <c r="C986" s="365" t="s">
        <v>666</v>
      </c>
      <c r="D986" s="365" t="s">
        <v>338</v>
      </c>
      <c r="E986" s="365" t="s">
        <v>184</v>
      </c>
      <c r="F986" s="365" t="s">
        <v>564</v>
      </c>
      <c r="G986" s="365" t="s">
        <v>1958</v>
      </c>
      <c r="H986" s="365" t="s">
        <v>568</v>
      </c>
      <c r="I986" s="365" t="s">
        <v>1982</v>
      </c>
      <c r="J986" s="365" t="s">
        <v>425</v>
      </c>
      <c r="K986" s="366">
        <v>1</v>
      </c>
      <c r="L986" s="365" t="s">
        <v>2003</v>
      </c>
      <c r="M986" s="360"/>
      <c r="N986" s="362"/>
      <c r="O986" s="364">
        <v>0</v>
      </c>
      <c r="P986" s="363">
        <f t="shared" si="60"/>
        <v>0</v>
      </c>
      <c r="Q986" s="362">
        <v>0</v>
      </c>
      <c r="R986" s="350" t="e">
        <f t="shared" si="61"/>
        <v>#DIV/0!</v>
      </c>
      <c r="S986" s="350" t="e">
        <f t="shared" si="62"/>
        <v>#DIV/0!</v>
      </c>
      <c r="T986" s="361">
        <f t="shared" si="63"/>
        <v>0</v>
      </c>
      <c r="U986" s="360" t="s">
        <v>2002</v>
      </c>
    </row>
    <row r="987" spans="1:21" ht="15" customHeight="1" x14ac:dyDescent="0.25">
      <c r="A987" s="365" t="s">
        <v>144</v>
      </c>
      <c r="B987" s="365" t="s">
        <v>875</v>
      </c>
      <c r="C987" s="365" t="s">
        <v>666</v>
      </c>
      <c r="D987" s="365" t="s">
        <v>338</v>
      </c>
      <c r="E987" s="365" t="s">
        <v>184</v>
      </c>
      <c r="F987" s="365" t="s">
        <v>564</v>
      </c>
      <c r="G987" s="365" t="s">
        <v>1963</v>
      </c>
      <c r="H987" s="365" t="s">
        <v>568</v>
      </c>
      <c r="I987" s="365" t="s">
        <v>1982</v>
      </c>
      <c r="J987" s="365" t="s">
        <v>425</v>
      </c>
      <c r="K987" s="366">
        <v>1</v>
      </c>
      <c r="L987" s="365" t="s">
        <v>2003</v>
      </c>
      <c r="M987" s="360"/>
      <c r="N987" s="362"/>
      <c r="O987" s="364">
        <v>0</v>
      </c>
      <c r="P987" s="363">
        <f t="shared" si="60"/>
        <v>0</v>
      </c>
      <c r="Q987" s="362">
        <v>0</v>
      </c>
      <c r="R987" s="350" t="e">
        <f t="shared" si="61"/>
        <v>#DIV/0!</v>
      </c>
      <c r="S987" s="350" t="e">
        <f t="shared" si="62"/>
        <v>#DIV/0!</v>
      </c>
      <c r="T987" s="361">
        <f t="shared" si="63"/>
        <v>0</v>
      </c>
      <c r="U987" s="360" t="s">
        <v>2002</v>
      </c>
    </row>
    <row r="988" spans="1:21" ht="15" customHeight="1" x14ac:dyDescent="0.25">
      <c r="A988" s="365" t="s">
        <v>144</v>
      </c>
      <c r="B988" s="365" t="s">
        <v>875</v>
      </c>
      <c r="C988" s="365" t="s">
        <v>666</v>
      </c>
      <c r="D988" s="365" t="s">
        <v>338</v>
      </c>
      <c r="E988" s="365" t="s">
        <v>184</v>
      </c>
      <c r="F988" s="365" t="s">
        <v>564</v>
      </c>
      <c r="G988" s="365" t="s">
        <v>1965</v>
      </c>
      <c r="H988" s="365" t="s">
        <v>568</v>
      </c>
      <c r="I988" s="365" t="s">
        <v>1982</v>
      </c>
      <c r="J988" s="365" t="s">
        <v>425</v>
      </c>
      <c r="K988" s="366">
        <v>1</v>
      </c>
      <c r="L988" s="365" t="s">
        <v>2003</v>
      </c>
      <c r="M988" s="360"/>
      <c r="N988" s="362"/>
      <c r="O988" s="364">
        <v>0</v>
      </c>
      <c r="P988" s="363">
        <f t="shared" si="60"/>
        <v>0</v>
      </c>
      <c r="Q988" s="362">
        <v>0</v>
      </c>
      <c r="R988" s="350" t="e">
        <f t="shared" si="61"/>
        <v>#DIV/0!</v>
      </c>
      <c r="S988" s="350" t="e">
        <f t="shared" si="62"/>
        <v>#DIV/0!</v>
      </c>
      <c r="T988" s="361">
        <f t="shared" si="63"/>
        <v>0</v>
      </c>
      <c r="U988" s="360" t="s">
        <v>2002</v>
      </c>
    </row>
    <row r="989" spans="1:21" ht="15" customHeight="1" x14ac:dyDescent="0.25">
      <c r="A989" s="365" t="s">
        <v>144</v>
      </c>
      <c r="B989" s="365" t="s">
        <v>875</v>
      </c>
      <c r="C989" s="365" t="s">
        <v>666</v>
      </c>
      <c r="D989" s="365" t="s">
        <v>338</v>
      </c>
      <c r="E989" s="365" t="s">
        <v>184</v>
      </c>
      <c r="F989" s="365" t="s">
        <v>564</v>
      </c>
      <c r="G989" s="365" t="s">
        <v>1964</v>
      </c>
      <c r="H989" s="365" t="s">
        <v>568</v>
      </c>
      <c r="I989" s="365" t="s">
        <v>1982</v>
      </c>
      <c r="J989" s="365" t="s">
        <v>425</v>
      </c>
      <c r="K989" s="366">
        <v>1</v>
      </c>
      <c r="L989" s="365" t="s">
        <v>2003</v>
      </c>
      <c r="M989" s="360"/>
      <c r="N989" s="362"/>
      <c r="O989" s="364">
        <v>0</v>
      </c>
      <c r="P989" s="363">
        <f t="shared" si="60"/>
        <v>0</v>
      </c>
      <c r="Q989" s="362">
        <v>0</v>
      </c>
      <c r="R989" s="350" t="e">
        <f t="shared" si="61"/>
        <v>#DIV/0!</v>
      </c>
      <c r="S989" s="350" t="e">
        <f t="shared" si="62"/>
        <v>#DIV/0!</v>
      </c>
      <c r="T989" s="361">
        <f t="shared" si="63"/>
        <v>0</v>
      </c>
      <c r="U989" s="360" t="s">
        <v>2002</v>
      </c>
    </row>
    <row r="990" spans="1:21" ht="15" customHeight="1" x14ac:dyDescent="0.25">
      <c r="A990" s="365" t="s">
        <v>144</v>
      </c>
      <c r="B990" s="365" t="s">
        <v>875</v>
      </c>
      <c r="C990" s="365" t="s">
        <v>666</v>
      </c>
      <c r="D990" s="365" t="s">
        <v>338</v>
      </c>
      <c r="E990" s="365" t="s">
        <v>184</v>
      </c>
      <c r="F990" s="365" t="s">
        <v>564</v>
      </c>
      <c r="G990" s="365" t="s">
        <v>1962</v>
      </c>
      <c r="H990" s="365" t="s">
        <v>568</v>
      </c>
      <c r="I990" s="365" t="s">
        <v>1982</v>
      </c>
      <c r="J990" s="365" t="s">
        <v>425</v>
      </c>
      <c r="K990" s="366">
        <v>1</v>
      </c>
      <c r="L990" s="365" t="s">
        <v>2003</v>
      </c>
      <c r="M990" s="360"/>
      <c r="N990" s="362"/>
      <c r="O990" s="364">
        <v>0</v>
      </c>
      <c r="P990" s="363">
        <f t="shared" si="60"/>
        <v>0</v>
      </c>
      <c r="Q990" s="362">
        <v>0</v>
      </c>
      <c r="R990" s="350" t="e">
        <f t="shared" si="61"/>
        <v>#DIV/0!</v>
      </c>
      <c r="S990" s="350" t="e">
        <f t="shared" si="62"/>
        <v>#DIV/0!</v>
      </c>
      <c r="T990" s="361">
        <f t="shared" si="63"/>
        <v>0</v>
      </c>
      <c r="U990" s="360" t="s">
        <v>2002</v>
      </c>
    </row>
    <row r="991" spans="1:21" ht="15" customHeight="1" x14ac:dyDescent="0.25">
      <c r="A991" s="365" t="s">
        <v>144</v>
      </c>
      <c r="B991" s="365" t="s">
        <v>875</v>
      </c>
      <c r="C991" s="365" t="s">
        <v>666</v>
      </c>
      <c r="D991" s="365" t="s">
        <v>338</v>
      </c>
      <c r="E991" s="365" t="s">
        <v>184</v>
      </c>
      <c r="F991" s="365" t="s">
        <v>564</v>
      </c>
      <c r="G991" s="365" t="s">
        <v>1966</v>
      </c>
      <c r="H991" s="365" t="s">
        <v>568</v>
      </c>
      <c r="I991" s="365" t="s">
        <v>1982</v>
      </c>
      <c r="J991" s="365" t="s">
        <v>425</v>
      </c>
      <c r="K991" s="366">
        <v>1</v>
      </c>
      <c r="L991" s="365" t="s">
        <v>2003</v>
      </c>
      <c r="M991" s="360"/>
      <c r="N991" s="362"/>
      <c r="O991" s="364">
        <v>0</v>
      </c>
      <c r="P991" s="363">
        <f t="shared" si="60"/>
        <v>0</v>
      </c>
      <c r="Q991" s="362">
        <v>0</v>
      </c>
      <c r="R991" s="350" t="e">
        <f t="shared" si="61"/>
        <v>#DIV/0!</v>
      </c>
      <c r="S991" s="350" t="e">
        <f t="shared" si="62"/>
        <v>#DIV/0!</v>
      </c>
      <c r="T991" s="361">
        <f t="shared" si="63"/>
        <v>0</v>
      </c>
      <c r="U991" s="360" t="s">
        <v>2002</v>
      </c>
    </row>
    <row r="992" spans="1:21" ht="15" customHeight="1" x14ac:dyDescent="0.25">
      <c r="A992" s="365" t="s">
        <v>144</v>
      </c>
      <c r="B992" s="365" t="s">
        <v>875</v>
      </c>
      <c r="C992" s="365" t="s">
        <v>666</v>
      </c>
      <c r="D992" s="365" t="s">
        <v>338</v>
      </c>
      <c r="E992" s="365" t="s">
        <v>184</v>
      </c>
      <c r="F992" s="365" t="s">
        <v>531</v>
      </c>
      <c r="G992" s="365" t="s">
        <v>1950</v>
      </c>
      <c r="H992" s="365" t="s">
        <v>534</v>
      </c>
      <c r="I992" s="365" t="s">
        <v>1982</v>
      </c>
      <c r="J992" s="365" t="s">
        <v>425</v>
      </c>
      <c r="K992" s="366">
        <v>1</v>
      </c>
      <c r="L992" s="365" t="s">
        <v>1980</v>
      </c>
      <c r="M992" s="360">
        <v>2021</v>
      </c>
      <c r="N992" s="362">
        <f>INDEX('[1]Table 5.1 Fleet population'!$L$4:$L$41,MATCH(G992,'[1]Table 5.1 Fleet population'!$H$4:$H$41,0),1)</f>
        <v>0</v>
      </c>
      <c r="O992" s="364">
        <v>1</v>
      </c>
      <c r="P992" s="363">
        <f t="shared" si="60"/>
        <v>0</v>
      </c>
      <c r="Q992" s="362">
        <v>0</v>
      </c>
      <c r="R992" s="350" t="e">
        <f t="shared" si="61"/>
        <v>#DIV/0!</v>
      </c>
      <c r="S992" s="350" t="e">
        <f t="shared" si="62"/>
        <v>#DIV/0!</v>
      </c>
      <c r="T992" s="361">
        <f t="shared" si="63"/>
        <v>1</v>
      </c>
      <c r="U992" s="360"/>
    </row>
    <row r="993" spans="1:21" ht="15" customHeight="1" x14ac:dyDescent="0.25">
      <c r="A993" s="365" t="s">
        <v>144</v>
      </c>
      <c r="B993" s="365" t="s">
        <v>875</v>
      </c>
      <c r="C993" s="365" t="s">
        <v>666</v>
      </c>
      <c r="D993" s="365" t="s">
        <v>338</v>
      </c>
      <c r="E993" s="365" t="s">
        <v>184</v>
      </c>
      <c r="F993" s="365" t="s">
        <v>531</v>
      </c>
      <c r="G993" s="365" t="s">
        <v>1954</v>
      </c>
      <c r="H993" s="365" t="s">
        <v>534</v>
      </c>
      <c r="I993" s="365" t="s">
        <v>1982</v>
      </c>
      <c r="J993" s="365" t="s">
        <v>425</v>
      </c>
      <c r="K993" s="366">
        <v>1</v>
      </c>
      <c r="L993" s="365" t="s">
        <v>1980</v>
      </c>
      <c r="M993" s="360">
        <v>2021</v>
      </c>
      <c r="N993" s="362">
        <f>INDEX('[1]Table 5.1 Fleet population'!$L$4:$L$41,MATCH(G993,'[1]Table 5.1 Fleet population'!$H$4:$H$41,0),1)</f>
        <v>0</v>
      </c>
      <c r="O993" s="364">
        <v>1</v>
      </c>
      <c r="P993" s="363">
        <f t="shared" si="60"/>
        <v>0</v>
      </c>
      <c r="Q993" s="362">
        <v>0</v>
      </c>
      <c r="R993" s="350" t="e">
        <f t="shared" si="61"/>
        <v>#DIV/0!</v>
      </c>
      <c r="S993" s="350" t="e">
        <f t="shared" si="62"/>
        <v>#DIV/0!</v>
      </c>
      <c r="T993" s="361">
        <f t="shared" si="63"/>
        <v>1</v>
      </c>
      <c r="U993" s="360"/>
    </row>
    <row r="994" spans="1:21" ht="15" customHeight="1" x14ac:dyDescent="0.25">
      <c r="A994" s="365" t="s">
        <v>144</v>
      </c>
      <c r="B994" s="365" t="s">
        <v>875</v>
      </c>
      <c r="C994" s="365" t="s">
        <v>666</v>
      </c>
      <c r="D994" s="365" t="s">
        <v>338</v>
      </c>
      <c r="E994" s="365" t="s">
        <v>184</v>
      </c>
      <c r="F994" s="365" t="s">
        <v>531</v>
      </c>
      <c r="G994" s="365" t="s">
        <v>1950</v>
      </c>
      <c r="H994" s="365" t="s">
        <v>535</v>
      </c>
      <c r="I994" s="365" t="s">
        <v>1979</v>
      </c>
      <c r="J994" s="365" t="s">
        <v>425</v>
      </c>
      <c r="K994" s="366">
        <v>1</v>
      </c>
      <c r="L994" s="365" t="s">
        <v>1980</v>
      </c>
      <c r="M994" s="360">
        <v>2021</v>
      </c>
      <c r="N994" s="362">
        <f>INDEX('[1]Table 5.1 Fleet population'!$L$4:$L$41,MATCH(G994,'[1]Table 5.1 Fleet population'!$H$4:$H$41,0),1)</f>
        <v>0</v>
      </c>
      <c r="O994" s="364">
        <v>1</v>
      </c>
      <c r="P994" s="363">
        <f t="shared" si="60"/>
        <v>0</v>
      </c>
      <c r="Q994" s="362">
        <v>0</v>
      </c>
      <c r="R994" s="350" t="e">
        <f t="shared" si="61"/>
        <v>#DIV/0!</v>
      </c>
      <c r="S994" s="350" t="e">
        <f t="shared" si="62"/>
        <v>#DIV/0!</v>
      </c>
      <c r="T994" s="361">
        <f t="shared" si="63"/>
        <v>1</v>
      </c>
      <c r="U994" s="360"/>
    </row>
    <row r="995" spans="1:21" ht="15" customHeight="1" x14ac:dyDescent="0.25">
      <c r="A995" s="365" t="s">
        <v>144</v>
      </c>
      <c r="B995" s="365" t="s">
        <v>875</v>
      </c>
      <c r="C995" s="365" t="s">
        <v>666</v>
      </c>
      <c r="D995" s="365" t="s">
        <v>338</v>
      </c>
      <c r="E995" s="365" t="s">
        <v>184</v>
      </c>
      <c r="F995" s="365" t="s">
        <v>531</v>
      </c>
      <c r="G995" s="365" t="s">
        <v>1954</v>
      </c>
      <c r="H995" s="365" t="s">
        <v>535</v>
      </c>
      <c r="I995" s="365" t="s">
        <v>1979</v>
      </c>
      <c r="J995" s="365" t="s">
        <v>425</v>
      </c>
      <c r="K995" s="366">
        <v>1</v>
      </c>
      <c r="L995" s="365" t="s">
        <v>1980</v>
      </c>
      <c r="M995" s="360">
        <v>2021</v>
      </c>
      <c r="N995" s="362">
        <f>INDEX('[1]Table 5.1 Fleet population'!$L$4:$L$41,MATCH(G995,'[1]Table 5.1 Fleet population'!$H$4:$H$41,0),1)</f>
        <v>0</v>
      </c>
      <c r="O995" s="364">
        <v>1</v>
      </c>
      <c r="P995" s="363">
        <f t="shared" si="60"/>
        <v>0</v>
      </c>
      <c r="Q995" s="362">
        <v>0</v>
      </c>
      <c r="R995" s="350" t="e">
        <f t="shared" si="61"/>
        <v>#DIV/0!</v>
      </c>
      <c r="S995" s="350" t="e">
        <f t="shared" si="62"/>
        <v>#DIV/0!</v>
      </c>
      <c r="T995" s="361">
        <f t="shared" si="63"/>
        <v>1</v>
      </c>
      <c r="U995" s="360"/>
    </row>
    <row r="996" spans="1:21" ht="15" customHeight="1" x14ac:dyDescent="0.25">
      <c r="A996" s="365" t="s">
        <v>144</v>
      </c>
      <c r="B996" s="365" t="s">
        <v>875</v>
      </c>
      <c r="C996" s="365" t="s">
        <v>666</v>
      </c>
      <c r="D996" s="365" t="s">
        <v>338</v>
      </c>
      <c r="E996" s="365" t="s">
        <v>184</v>
      </c>
      <c r="F996" s="365" t="s">
        <v>564</v>
      </c>
      <c r="G996" s="365" t="s">
        <v>1932</v>
      </c>
      <c r="H996" s="365" t="s">
        <v>569</v>
      </c>
      <c r="I996" s="365" t="s">
        <v>1982</v>
      </c>
      <c r="J996" s="365" t="s">
        <v>425</v>
      </c>
      <c r="K996" s="366">
        <v>1</v>
      </c>
      <c r="L996" s="365" t="s">
        <v>2001</v>
      </c>
      <c r="M996" s="360"/>
      <c r="N996" s="362"/>
      <c r="O996" s="364">
        <v>0</v>
      </c>
      <c r="P996" s="363">
        <f t="shared" si="60"/>
        <v>0</v>
      </c>
      <c r="Q996" s="362">
        <v>0</v>
      </c>
      <c r="R996" s="350" t="e">
        <f t="shared" si="61"/>
        <v>#DIV/0!</v>
      </c>
      <c r="S996" s="350" t="e">
        <f t="shared" si="62"/>
        <v>#DIV/0!</v>
      </c>
      <c r="T996" s="361">
        <f t="shared" si="63"/>
        <v>0</v>
      </c>
      <c r="U996" s="360" t="s">
        <v>2002</v>
      </c>
    </row>
    <row r="997" spans="1:21" ht="15" customHeight="1" x14ac:dyDescent="0.25">
      <c r="A997" s="365" t="s">
        <v>144</v>
      </c>
      <c r="B997" s="365" t="s">
        <v>875</v>
      </c>
      <c r="C997" s="365" t="s">
        <v>666</v>
      </c>
      <c r="D997" s="365" t="s">
        <v>338</v>
      </c>
      <c r="E997" s="365" t="s">
        <v>184</v>
      </c>
      <c r="F997" s="365" t="s">
        <v>564</v>
      </c>
      <c r="G997" s="365" t="s">
        <v>1926</v>
      </c>
      <c r="H997" s="365" t="s">
        <v>569</v>
      </c>
      <c r="I997" s="365" t="s">
        <v>1982</v>
      </c>
      <c r="J997" s="365" t="s">
        <v>425</v>
      </c>
      <c r="K997" s="366">
        <v>1</v>
      </c>
      <c r="L997" s="365" t="s">
        <v>2001</v>
      </c>
      <c r="M997" s="360"/>
      <c r="N997" s="362"/>
      <c r="O997" s="364">
        <v>0</v>
      </c>
      <c r="P997" s="363">
        <f t="shared" si="60"/>
        <v>0</v>
      </c>
      <c r="Q997" s="362">
        <v>0</v>
      </c>
      <c r="R997" s="350" t="e">
        <f t="shared" si="61"/>
        <v>#DIV/0!</v>
      </c>
      <c r="S997" s="350" t="e">
        <f t="shared" si="62"/>
        <v>#DIV/0!</v>
      </c>
      <c r="T997" s="361">
        <f t="shared" si="63"/>
        <v>0</v>
      </c>
      <c r="U997" s="360" t="s">
        <v>2002</v>
      </c>
    </row>
    <row r="998" spans="1:21" ht="15" customHeight="1" x14ac:dyDescent="0.25">
      <c r="A998" s="365" t="s">
        <v>144</v>
      </c>
      <c r="B998" s="365" t="s">
        <v>875</v>
      </c>
      <c r="C998" s="365" t="s">
        <v>666</v>
      </c>
      <c r="D998" s="365" t="s">
        <v>338</v>
      </c>
      <c r="E998" s="365" t="s">
        <v>184</v>
      </c>
      <c r="F998" s="365" t="s">
        <v>564</v>
      </c>
      <c r="G998" s="365" t="s">
        <v>1927</v>
      </c>
      <c r="H998" s="365" t="s">
        <v>569</v>
      </c>
      <c r="I998" s="365" t="s">
        <v>1982</v>
      </c>
      <c r="J998" s="365" t="s">
        <v>425</v>
      </c>
      <c r="K998" s="366">
        <v>1</v>
      </c>
      <c r="L998" s="365" t="s">
        <v>2001</v>
      </c>
      <c r="M998" s="360"/>
      <c r="N998" s="362"/>
      <c r="O998" s="364">
        <v>0</v>
      </c>
      <c r="P998" s="363">
        <f t="shared" si="60"/>
        <v>0</v>
      </c>
      <c r="Q998" s="362">
        <v>0</v>
      </c>
      <c r="R998" s="350" t="e">
        <f t="shared" si="61"/>
        <v>#DIV/0!</v>
      </c>
      <c r="S998" s="350" t="e">
        <f t="shared" si="62"/>
        <v>#DIV/0!</v>
      </c>
      <c r="T998" s="361">
        <f t="shared" si="63"/>
        <v>0</v>
      </c>
      <c r="U998" s="360" t="s">
        <v>2002</v>
      </c>
    </row>
    <row r="999" spans="1:21" ht="15" customHeight="1" x14ac:dyDescent="0.25">
      <c r="A999" s="365" t="s">
        <v>144</v>
      </c>
      <c r="B999" s="365" t="s">
        <v>875</v>
      </c>
      <c r="C999" s="365" t="s">
        <v>666</v>
      </c>
      <c r="D999" s="365" t="s">
        <v>338</v>
      </c>
      <c r="E999" s="365" t="s">
        <v>184</v>
      </c>
      <c r="F999" s="365" t="s">
        <v>564</v>
      </c>
      <c r="G999" s="365" t="s">
        <v>1928</v>
      </c>
      <c r="H999" s="365" t="s">
        <v>569</v>
      </c>
      <c r="I999" s="365" t="s">
        <v>1982</v>
      </c>
      <c r="J999" s="365" t="s">
        <v>425</v>
      </c>
      <c r="K999" s="366">
        <v>1</v>
      </c>
      <c r="L999" s="365" t="s">
        <v>2001</v>
      </c>
      <c r="M999" s="360"/>
      <c r="N999" s="362"/>
      <c r="O999" s="364">
        <v>0</v>
      </c>
      <c r="P999" s="363">
        <f t="shared" si="60"/>
        <v>0</v>
      </c>
      <c r="Q999" s="362">
        <v>0</v>
      </c>
      <c r="R999" s="350" t="e">
        <f t="shared" si="61"/>
        <v>#DIV/0!</v>
      </c>
      <c r="S999" s="350" t="e">
        <f t="shared" si="62"/>
        <v>#DIV/0!</v>
      </c>
      <c r="T999" s="361">
        <f t="shared" si="63"/>
        <v>0</v>
      </c>
      <c r="U999" s="360" t="s">
        <v>2002</v>
      </c>
    </row>
    <row r="1000" spans="1:21" ht="15" customHeight="1" x14ac:dyDescent="0.25">
      <c r="A1000" s="365" t="s">
        <v>144</v>
      </c>
      <c r="B1000" s="365" t="s">
        <v>875</v>
      </c>
      <c r="C1000" s="365" t="s">
        <v>666</v>
      </c>
      <c r="D1000" s="365" t="s">
        <v>338</v>
      </c>
      <c r="E1000" s="365" t="s">
        <v>184</v>
      </c>
      <c r="F1000" s="365" t="s">
        <v>564</v>
      </c>
      <c r="G1000" s="365" t="s">
        <v>1924</v>
      </c>
      <c r="H1000" s="365" t="s">
        <v>569</v>
      </c>
      <c r="I1000" s="365" t="s">
        <v>1982</v>
      </c>
      <c r="J1000" s="365" t="s">
        <v>425</v>
      </c>
      <c r="K1000" s="366">
        <v>1</v>
      </c>
      <c r="L1000" s="365" t="s">
        <v>2001</v>
      </c>
      <c r="M1000" s="360"/>
      <c r="N1000" s="362"/>
      <c r="O1000" s="364">
        <v>0</v>
      </c>
      <c r="P1000" s="363">
        <f t="shared" si="60"/>
        <v>0</v>
      </c>
      <c r="Q1000" s="362">
        <v>0</v>
      </c>
      <c r="R1000" s="350" t="e">
        <f t="shared" si="61"/>
        <v>#DIV/0!</v>
      </c>
      <c r="S1000" s="350" t="e">
        <f t="shared" si="62"/>
        <v>#DIV/0!</v>
      </c>
      <c r="T1000" s="361">
        <f t="shared" si="63"/>
        <v>0</v>
      </c>
      <c r="U1000" s="360" t="s">
        <v>2002</v>
      </c>
    </row>
    <row r="1001" spans="1:21" ht="15" customHeight="1" x14ac:dyDescent="0.25">
      <c r="A1001" s="365" t="s">
        <v>144</v>
      </c>
      <c r="B1001" s="365" t="s">
        <v>875</v>
      </c>
      <c r="C1001" s="365" t="s">
        <v>666</v>
      </c>
      <c r="D1001" s="365" t="s">
        <v>338</v>
      </c>
      <c r="E1001" s="365" t="s">
        <v>184</v>
      </c>
      <c r="F1001" s="365" t="s">
        <v>564</v>
      </c>
      <c r="G1001" s="365" t="s">
        <v>1930</v>
      </c>
      <c r="H1001" s="365" t="s">
        <v>569</v>
      </c>
      <c r="I1001" s="365" t="s">
        <v>1982</v>
      </c>
      <c r="J1001" s="365" t="s">
        <v>425</v>
      </c>
      <c r="K1001" s="366">
        <v>1</v>
      </c>
      <c r="L1001" s="365" t="s">
        <v>2001</v>
      </c>
      <c r="M1001" s="360"/>
      <c r="N1001" s="362"/>
      <c r="O1001" s="364">
        <v>0</v>
      </c>
      <c r="P1001" s="363">
        <f t="shared" si="60"/>
        <v>0</v>
      </c>
      <c r="Q1001" s="362">
        <v>0</v>
      </c>
      <c r="R1001" s="350" t="e">
        <f t="shared" si="61"/>
        <v>#DIV/0!</v>
      </c>
      <c r="S1001" s="350" t="e">
        <f t="shared" si="62"/>
        <v>#DIV/0!</v>
      </c>
      <c r="T1001" s="361">
        <f t="shared" si="63"/>
        <v>0</v>
      </c>
      <c r="U1001" s="360" t="s">
        <v>2002</v>
      </c>
    </row>
    <row r="1002" spans="1:21" ht="15" customHeight="1" x14ac:dyDescent="0.25">
      <c r="A1002" s="365" t="s">
        <v>144</v>
      </c>
      <c r="B1002" s="365" t="s">
        <v>875</v>
      </c>
      <c r="C1002" s="365" t="s">
        <v>666</v>
      </c>
      <c r="D1002" s="365" t="s">
        <v>338</v>
      </c>
      <c r="E1002" s="365" t="s">
        <v>184</v>
      </c>
      <c r="F1002" s="365" t="s">
        <v>564</v>
      </c>
      <c r="G1002" s="365" t="s">
        <v>1934</v>
      </c>
      <c r="H1002" s="365" t="s">
        <v>569</v>
      </c>
      <c r="I1002" s="365" t="s">
        <v>1982</v>
      </c>
      <c r="J1002" s="365" t="s">
        <v>425</v>
      </c>
      <c r="K1002" s="366">
        <v>1</v>
      </c>
      <c r="L1002" s="365" t="s">
        <v>2001</v>
      </c>
      <c r="M1002" s="360"/>
      <c r="N1002" s="362"/>
      <c r="O1002" s="364">
        <v>0</v>
      </c>
      <c r="P1002" s="363">
        <f t="shared" si="60"/>
        <v>0</v>
      </c>
      <c r="Q1002" s="362">
        <v>0</v>
      </c>
      <c r="R1002" s="350" t="e">
        <f t="shared" si="61"/>
        <v>#DIV/0!</v>
      </c>
      <c r="S1002" s="350" t="e">
        <f t="shared" si="62"/>
        <v>#DIV/0!</v>
      </c>
      <c r="T1002" s="361">
        <f t="shared" si="63"/>
        <v>0</v>
      </c>
      <c r="U1002" s="360" t="s">
        <v>2002</v>
      </c>
    </row>
    <row r="1003" spans="1:21" ht="15" customHeight="1" x14ac:dyDescent="0.25">
      <c r="A1003" s="365" t="s">
        <v>144</v>
      </c>
      <c r="B1003" s="365" t="s">
        <v>875</v>
      </c>
      <c r="C1003" s="365" t="s">
        <v>666</v>
      </c>
      <c r="D1003" s="365" t="s">
        <v>338</v>
      </c>
      <c r="E1003" s="365" t="s">
        <v>184</v>
      </c>
      <c r="F1003" s="365" t="s">
        <v>564</v>
      </c>
      <c r="G1003" s="365" t="s">
        <v>1938</v>
      </c>
      <c r="H1003" s="365" t="s">
        <v>569</v>
      </c>
      <c r="I1003" s="365" t="s">
        <v>1982</v>
      </c>
      <c r="J1003" s="365" t="s">
        <v>425</v>
      </c>
      <c r="K1003" s="366">
        <v>1</v>
      </c>
      <c r="L1003" s="365" t="s">
        <v>2001</v>
      </c>
      <c r="M1003" s="360"/>
      <c r="N1003" s="362"/>
      <c r="O1003" s="364">
        <v>0</v>
      </c>
      <c r="P1003" s="363">
        <f t="shared" si="60"/>
        <v>0</v>
      </c>
      <c r="Q1003" s="362">
        <v>0</v>
      </c>
      <c r="R1003" s="350" t="e">
        <f t="shared" si="61"/>
        <v>#DIV/0!</v>
      </c>
      <c r="S1003" s="350" t="e">
        <f t="shared" si="62"/>
        <v>#DIV/0!</v>
      </c>
      <c r="T1003" s="361">
        <f t="shared" si="63"/>
        <v>0</v>
      </c>
      <c r="U1003" s="360" t="s">
        <v>2002</v>
      </c>
    </row>
    <row r="1004" spans="1:21" ht="15" customHeight="1" x14ac:dyDescent="0.25">
      <c r="A1004" s="365" t="s">
        <v>144</v>
      </c>
      <c r="B1004" s="365" t="s">
        <v>875</v>
      </c>
      <c r="C1004" s="365" t="s">
        <v>666</v>
      </c>
      <c r="D1004" s="365" t="s">
        <v>338</v>
      </c>
      <c r="E1004" s="365" t="s">
        <v>184</v>
      </c>
      <c r="F1004" s="365" t="s">
        <v>564</v>
      </c>
      <c r="G1004" s="365" t="s">
        <v>1935</v>
      </c>
      <c r="H1004" s="365" t="s">
        <v>569</v>
      </c>
      <c r="I1004" s="365" t="s">
        <v>1982</v>
      </c>
      <c r="J1004" s="365" t="s">
        <v>425</v>
      </c>
      <c r="K1004" s="366">
        <v>1</v>
      </c>
      <c r="L1004" s="365" t="s">
        <v>2001</v>
      </c>
      <c r="M1004" s="360"/>
      <c r="N1004" s="362"/>
      <c r="O1004" s="364">
        <v>0</v>
      </c>
      <c r="P1004" s="363">
        <f t="shared" si="60"/>
        <v>0</v>
      </c>
      <c r="Q1004" s="362">
        <v>0</v>
      </c>
      <c r="R1004" s="350" t="e">
        <f t="shared" si="61"/>
        <v>#DIV/0!</v>
      </c>
      <c r="S1004" s="350" t="e">
        <f t="shared" si="62"/>
        <v>#DIV/0!</v>
      </c>
      <c r="T1004" s="361">
        <f t="shared" si="63"/>
        <v>0</v>
      </c>
      <c r="U1004" s="360" t="s">
        <v>2002</v>
      </c>
    </row>
    <row r="1005" spans="1:21" ht="15" customHeight="1" x14ac:dyDescent="0.25">
      <c r="A1005" s="365" t="s">
        <v>144</v>
      </c>
      <c r="B1005" s="365" t="s">
        <v>875</v>
      </c>
      <c r="C1005" s="365" t="s">
        <v>666</v>
      </c>
      <c r="D1005" s="365" t="s">
        <v>338</v>
      </c>
      <c r="E1005" s="365" t="s">
        <v>184</v>
      </c>
      <c r="F1005" s="365" t="s">
        <v>564</v>
      </c>
      <c r="G1005" s="365" t="s">
        <v>1936</v>
      </c>
      <c r="H1005" s="365" t="s">
        <v>569</v>
      </c>
      <c r="I1005" s="365" t="s">
        <v>1982</v>
      </c>
      <c r="J1005" s="365" t="s">
        <v>425</v>
      </c>
      <c r="K1005" s="366">
        <v>1</v>
      </c>
      <c r="L1005" s="365" t="s">
        <v>2001</v>
      </c>
      <c r="M1005" s="360"/>
      <c r="N1005" s="362"/>
      <c r="O1005" s="364">
        <v>0</v>
      </c>
      <c r="P1005" s="363">
        <f t="shared" si="60"/>
        <v>0</v>
      </c>
      <c r="Q1005" s="362">
        <v>0</v>
      </c>
      <c r="R1005" s="350" t="e">
        <f t="shared" si="61"/>
        <v>#DIV/0!</v>
      </c>
      <c r="S1005" s="350" t="e">
        <f t="shared" si="62"/>
        <v>#DIV/0!</v>
      </c>
      <c r="T1005" s="361">
        <f t="shared" si="63"/>
        <v>0</v>
      </c>
      <c r="U1005" s="360" t="s">
        <v>2002</v>
      </c>
    </row>
    <row r="1006" spans="1:21" ht="15" customHeight="1" x14ac:dyDescent="0.25">
      <c r="A1006" s="365" t="s">
        <v>144</v>
      </c>
      <c r="B1006" s="365" t="s">
        <v>875</v>
      </c>
      <c r="C1006" s="365" t="s">
        <v>666</v>
      </c>
      <c r="D1006" s="365" t="s">
        <v>338</v>
      </c>
      <c r="E1006" s="365" t="s">
        <v>184</v>
      </c>
      <c r="F1006" s="365" t="s">
        <v>564</v>
      </c>
      <c r="G1006" s="365" t="s">
        <v>1939</v>
      </c>
      <c r="H1006" s="365" t="s">
        <v>569</v>
      </c>
      <c r="I1006" s="365" t="s">
        <v>1982</v>
      </c>
      <c r="J1006" s="365" t="s">
        <v>425</v>
      </c>
      <c r="K1006" s="366">
        <v>1</v>
      </c>
      <c r="L1006" s="365" t="s">
        <v>2001</v>
      </c>
      <c r="M1006" s="360"/>
      <c r="N1006" s="362"/>
      <c r="O1006" s="364">
        <v>0</v>
      </c>
      <c r="P1006" s="363">
        <f t="shared" si="60"/>
        <v>0</v>
      </c>
      <c r="Q1006" s="362">
        <v>0</v>
      </c>
      <c r="R1006" s="350" t="e">
        <f t="shared" si="61"/>
        <v>#DIV/0!</v>
      </c>
      <c r="S1006" s="350" t="e">
        <f t="shared" si="62"/>
        <v>#DIV/0!</v>
      </c>
      <c r="T1006" s="361">
        <f t="shared" si="63"/>
        <v>0</v>
      </c>
      <c r="U1006" s="360" t="s">
        <v>2002</v>
      </c>
    </row>
    <row r="1007" spans="1:21" ht="15" customHeight="1" x14ac:dyDescent="0.25">
      <c r="A1007" s="365" t="s">
        <v>144</v>
      </c>
      <c r="B1007" s="365" t="s">
        <v>875</v>
      </c>
      <c r="C1007" s="365" t="s">
        <v>666</v>
      </c>
      <c r="D1007" s="365" t="s">
        <v>338</v>
      </c>
      <c r="E1007" s="365" t="s">
        <v>184</v>
      </c>
      <c r="F1007" s="365" t="s">
        <v>564</v>
      </c>
      <c r="G1007" s="365" t="s">
        <v>1950</v>
      </c>
      <c r="H1007" s="365" t="s">
        <v>569</v>
      </c>
      <c r="I1007" s="365" t="s">
        <v>1982</v>
      </c>
      <c r="J1007" s="365" t="s">
        <v>425</v>
      </c>
      <c r="K1007" s="366">
        <v>1</v>
      </c>
      <c r="L1007" s="365" t="s">
        <v>2003</v>
      </c>
      <c r="M1007" s="360"/>
      <c r="N1007" s="362"/>
      <c r="O1007" s="364">
        <v>0</v>
      </c>
      <c r="P1007" s="363">
        <f t="shared" si="60"/>
        <v>0</v>
      </c>
      <c r="Q1007" s="362">
        <v>0</v>
      </c>
      <c r="R1007" s="350" t="e">
        <f t="shared" si="61"/>
        <v>#DIV/0!</v>
      </c>
      <c r="S1007" s="350" t="e">
        <f t="shared" si="62"/>
        <v>#DIV/0!</v>
      </c>
      <c r="T1007" s="361">
        <f t="shared" si="63"/>
        <v>0</v>
      </c>
      <c r="U1007" s="360" t="s">
        <v>2002</v>
      </c>
    </row>
    <row r="1008" spans="1:21" ht="15" customHeight="1" x14ac:dyDescent="0.25">
      <c r="A1008" s="365" t="s">
        <v>144</v>
      </c>
      <c r="B1008" s="365" t="s">
        <v>875</v>
      </c>
      <c r="C1008" s="365" t="s">
        <v>666</v>
      </c>
      <c r="D1008" s="365" t="s">
        <v>338</v>
      </c>
      <c r="E1008" s="365" t="s">
        <v>184</v>
      </c>
      <c r="F1008" s="365" t="s">
        <v>564</v>
      </c>
      <c r="G1008" s="365" t="s">
        <v>1946</v>
      </c>
      <c r="H1008" s="365" t="s">
        <v>569</v>
      </c>
      <c r="I1008" s="365" t="s">
        <v>1982</v>
      </c>
      <c r="J1008" s="365" t="s">
        <v>425</v>
      </c>
      <c r="K1008" s="366">
        <v>1</v>
      </c>
      <c r="L1008" s="365" t="s">
        <v>2003</v>
      </c>
      <c r="M1008" s="360"/>
      <c r="N1008" s="362"/>
      <c r="O1008" s="364">
        <v>0</v>
      </c>
      <c r="P1008" s="363">
        <f t="shared" si="60"/>
        <v>0</v>
      </c>
      <c r="Q1008" s="362">
        <v>0</v>
      </c>
      <c r="R1008" s="350" t="e">
        <f t="shared" si="61"/>
        <v>#DIV/0!</v>
      </c>
      <c r="S1008" s="350" t="e">
        <f t="shared" si="62"/>
        <v>#DIV/0!</v>
      </c>
      <c r="T1008" s="361">
        <f t="shared" si="63"/>
        <v>0</v>
      </c>
      <c r="U1008" s="360" t="s">
        <v>2002</v>
      </c>
    </row>
    <row r="1009" spans="1:21" ht="15" customHeight="1" x14ac:dyDescent="0.25">
      <c r="A1009" s="365" t="s">
        <v>144</v>
      </c>
      <c r="B1009" s="365" t="s">
        <v>875</v>
      </c>
      <c r="C1009" s="365" t="s">
        <v>666</v>
      </c>
      <c r="D1009" s="365" t="s">
        <v>338</v>
      </c>
      <c r="E1009" s="365" t="s">
        <v>184</v>
      </c>
      <c r="F1009" s="365" t="s">
        <v>564</v>
      </c>
      <c r="G1009" s="365" t="s">
        <v>1947</v>
      </c>
      <c r="H1009" s="365" t="s">
        <v>569</v>
      </c>
      <c r="I1009" s="365" t="s">
        <v>1982</v>
      </c>
      <c r="J1009" s="365" t="s">
        <v>425</v>
      </c>
      <c r="K1009" s="366">
        <v>1</v>
      </c>
      <c r="L1009" s="365" t="s">
        <v>2003</v>
      </c>
      <c r="M1009" s="360"/>
      <c r="N1009" s="362"/>
      <c r="O1009" s="364">
        <v>0</v>
      </c>
      <c r="P1009" s="363">
        <f t="shared" si="60"/>
        <v>0</v>
      </c>
      <c r="Q1009" s="362">
        <v>0</v>
      </c>
      <c r="R1009" s="350" t="e">
        <f t="shared" si="61"/>
        <v>#DIV/0!</v>
      </c>
      <c r="S1009" s="350" t="e">
        <f t="shared" si="62"/>
        <v>#DIV/0!</v>
      </c>
      <c r="T1009" s="361">
        <f t="shared" si="63"/>
        <v>0</v>
      </c>
      <c r="U1009" s="360" t="s">
        <v>2002</v>
      </c>
    </row>
    <row r="1010" spans="1:21" ht="15" customHeight="1" x14ac:dyDescent="0.25">
      <c r="A1010" s="365" t="s">
        <v>144</v>
      </c>
      <c r="B1010" s="365" t="s">
        <v>875</v>
      </c>
      <c r="C1010" s="365" t="s">
        <v>666</v>
      </c>
      <c r="D1010" s="365" t="s">
        <v>338</v>
      </c>
      <c r="E1010" s="365" t="s">
        <v>184</v>
      </c>
      <c r="F1010" s="365" t="s">
        <v>564</v>
      </c>
      <c r="G1010" s="365" t="s">
        <v>1948</v>
      </c>
      <c r="H1010" s="365" t="s">
        <v>569</v>
      </c>
      <c r="I1010" s="365" t="s">
        <v>1982</v>
      </c>
      <c r="J1010" s="365" t="s">
        <v>425</v>
      </c>
      <c r="K1010" s="366">
        <v>1</v>
      </c>
      <c r="L1010" s="365" t="s">
        <v>2003</v>
      </c>
      <c r="M1010" s="360"/>
      <c r="N1010" s="362"/>
      <c r="O1010" s="364">
        <v>0</v>
      </c>
      <c r="P1010" s="363">
        <f t="shared" si="60"/>
        <v>0</v>
      </c>
      <c r="Q1010" s="362">
        <v>0</v>
      </c>
      <c r="R1010" s="350" t="e">
        <f t="shared" si="61"/>
        <v>#DIV/0!</v>
      </c>
      <c r="S1010" s="350" t="e">
        <f t="shared" si="62"/>
        <v>#DIV/0!</v>
      </c>
      <c r="T1010" s="361">
        <f t="shared" si="63"/>
        <v>0</v>
      </c>
      <c r="U1010" s="360" t="s">
        <v>2002</v>
      </c>
    </row>
    <row r="1011" spans="1:21" ht="15" customHeight="1" x14ac:dyDescent="0.25">
      <c r="A1011" s="365" t="s">
        <v>144</v>
      </c>
      <c r="B1011" s="365" t="s">
        <v>875</v>
      </c>
      <c r="C1011" s="365" t="s">
        <v>666</v>
      </c>
      <c r="D1011" s="365" t="s">
        <v>338</v>
      </c>
      <c r="E1011" s="365" t="s">
        <v>184</v>
      </c>
      <c r="F1011" s="365" t="s">
        <v>564</v>
      </c>
      <c r="G1011" s="365" t="s">
        <v>1949</v>
      </c>
      <c r="H1011" s="365" t="s">
        <v>569</v>
      </c>
      <c r="I1011" s="365" t="s">
        <v>1982</v>
      </c>
      <c r="J1011" s="365" t="s">
        <v>425</v>
      </c>
      <c r="K1011" s="366">
        <v>1</v>
      </c>
      <c r="L1011" s="365" t="s">
        <v>2003</v>
      </c>
      <c r="M1011" s="360"/>
      <c r="N1011" s="362"/>
      <c r="O1011" s="364">
        <v>0</v>
      </c>
      <c r="P1011" s="363">
        <f t="shared" si="60"/>
        <v>0</v>
      </c>
      <c r="Q1011" s="362">
        <v>0</v>
      </c>
      <c r="R1011" s="350" t="e">
        <f t="shared" si="61"/>
        <v>#DIV/0!</v>
      </c>
      <c r="S1011" s="350" t="e">
        <f t="shared" si="62"/>
        <v>#DIV/0!</v>
      </c>
      <c r="T1011" s="361">
        <f t="shared" si="63"/>
        <v>0</v>
      </c>
      <c r="U1011" s="360" t="s">
        <v>2002</v>
      </c>
    </row>
    <row r="1012" spans="1:21" ht="15" customHeight="1" x14ac:dyDescent="0.25">
      <c r="A1012" s="365" t="s">
        <v>144</v>
      </c>
      <c r="B1012" s="365" t="s">
        <v>875</v>
      </c>
      <c r="C1012" s="365" t="s">
        <v>666</v>
      </c>
      <c r="D1012" s="365" t="s">
        <v>338</v>
      </c>
      <c r="E1012" s="365" t="s">
        <v>184</v>
      </c>
      <c r="F1012" s="365" t="s">
        <v>564</v>
      </c>
      <c r="G1012" s="365" t="s">
        <v>1951</v>
      </c>
      <c r="H1012" s="365" t="s">
        <v>569</v>
      </c>
      <c r="I1012" s="365" t="s">
        <v>1982</v>
      </c>
      <c r="J1012" s="365" t="s">
        <v>425</v>
      </c>
      <c r="K1012" s="366">
        <v>1</v>
      </c>
      <c r="L1012" s="365" t="s">
        <v>2003</v>
      </c>
      <c r="M1012" s="360"/>
      <c r="N1012" s="362"/>
      <c r="O1012" s="364">
        <v>0</v>
      </c>
      <c r="P1012" s="363">
        <f t="shared" si="60"/>
        <v>0</v>
      </c>
      <c r="Q1012" s="362">
        <v>0</v>
      </c>
      <c r="R1012" s="350" t="e">
        <f t="shared" si="61"/>
        <v>#DIV/0!</v>
      </c>
      <c r="S1012" s="350" t="e">
        <f t="shared" si="62"/>
        <v>#DIV/0!</v>
      </c>
      <c r="T1012" s="361">
        <f t="shared" si="63"/>
        <v>0</v>
      </c>
      <c r="U1012" s="360" t="s">
        <v>2002</v>
      </c>
    </row>
    <row r="1013" spans="1:21" ht="15" customHeight="1" x14ac:dyDescent="0.25">
      <c r="A1013" s="365" t="s">
        <v>144</v>
      </c>
      <c r="B1013" s="365" t="s">
        <v>875</v>
      </c>
      <c r="C1013" s="365" t="s">
        <v>666</v>
      </c>
      <c r="D1013" s="365" t="s">
        <v>338</v>
      </c>
      <c r="E1013" s="365" t="s">
        <v>184</v>
      </c>
      <c r="F1013" s="365" t="s">
        <v>564</v>
      </c>
      <c r="G1013" s="365" t="s">
        <v>1952</v>
      </c>
      <c r="H1013" s="365" t="s">
        <v>569</v>
      </c>
      <c r="I1013" s="365" t="s">
        <v>1982</v>
      </c>
      <c r="J1013" s="365" t="s">
        <v>425</v>
      </c>
      <c r="K1013" s="366">
        <v>1</v>
      </c>
      <c r="L1013" s="365" t="s">
        <v>2003</v>
      </c>
      <c r="M1013" s="360"/>
      <c r="N1013" s="362"/>
      <c r="O1013" s="364">
        <v>0</v>
      </c>
      <c r="P1013" s="363">
        <f t="shared" si="60"/>
        <v>0</v>
      </c>
      <c r="Q1013" s="362">
        <v>0</v>
      </c>
      <c r="R1013" s="350" t="e">
        <f t="shared" si="61"/>
        <v>#DIV/0!</v>
      </c>
      <c r="S1013" s="350" t="e">
        <f t="shared" si="62"/>
        <v>#DIV/0!</v>
      </c>
      <c r="T1013" s="361">
        <f t="shared" si="63"/>
        <v>0</v>
      </c>
      <c r="U1013" s="360" t="s">
        <v>2002</v>
      </c>
    </row>
    <row r="1014" spans="1:21" ht="15" customHeight="1" x14ac:dyDescent="0.25">
      <c r="A1014" s="365" t="s">
        <v>144</v>
      </c>
      <c r="B1014" s="365" t="s">
        <v>875</v>
      </c>
      <c r="C1014" s="365" t="s">
        <v>666</v>
      </c>
      <c r="D1014" s="365" t="s">
        <v>338</v>
      </c>
      <c r="E1014" s="365" t="s">
        <v>184</v>
      </c>
      <c r="F1014" s="365" t="s">
        <v>564</v>
      </c>
      <c r="G1014" s="365" t="s">
        <v>1953</v>
      </c>
      <c r="H1014" s="365" t="s">
        <v>569</v>
      </c>
      <c r="I1014" s="365" t="s">
        <v>1982</v>
      </c>
      <c r="J1014" s="365" t="s">
        <v>425</v>
      </c>
      <c r="K1014" s="366">
        <v>1</v>
      </c>
      <c r="L1014" s="365" t="s">
        <v>2003</v>
      </c>
      <c r="M1014" s="360"/>
      <c r="N1014" s="362"/>
      <c r="O1014" s="364">
        <v>0</v>
      </c>
      <c r="P1014" s="363">
        <f t="shared" si="60"/>
        <v>0</v>
      </c>
      <c r="Q1014" s="362">
        <v>0</v>
      </c>
      <c r="R1014" s="350" t="e">
        <f t="shared" si="61"/>
        <v>#DIV/0!</v>
      </c>
      <c r="S1014" s="350" t="e">
        <f t="shared" si="62"/>
        <v>#DIV/0!</v>
      </c>
      <c r="T1014" s="361">
        <f t="shared" si="63"/>
        <v>0</v>
      </c>
      <c r="U1014" s="360" t="s">
        <v>2002</v>
      </c>
    </row>
    <row r="1015" spans="1:21" ht="15" customHeight="1" x14ac:dyDescent="0.25">
      <c r="A1015" s="365" t="s">
        <v>144</v>
      </c>
      <c r="B1015" s="365" t="s">
        <v>875</v>
      </c>
      <c r="C1015" s="365" t="s">
        <v>666</v>
      </c>
      <c r="D1015" s="365" t="s">
        <v>338</v>
      </c>
      <c r="E1015" s="365" t="s">
        <v>184</v>
      </c>
      <c r="F1015" s="365" t="s">
        <v>564</v>
      </c>
      <c r="G1015" s="365" t="s">
        <v>1954</v>
      </c>
      <c r="H1015" s="365" t="s">
        <v>569</v>
      </c>
      <c r="I1015" s="365" t="s">
        <v>1982</v>
      </c>
      <c r="J1015" s="365" t="s">
        <v>425</v>
      </c>
      <c r="K1015" s="366">
        <v>1</v>
      </c>
      <c r="L1015" s="365" t="s">
        <v>2003</v>
      </c>
      <c r="M1015" s="360"/>
      <c r="N1015" s="362"/>
      <c r="O1015" s="364">
        <v>0</v>
      </c>
      <c r="P1015" s="363">
        <f t="shared" si="60"/>
        <v>0</v>
      </c>
      <c r="Q1015" s="362">
        <v>0</v>
      </c>
      <c r="R1015" s="350" t="e">
        <f t="shared" si="61"/>
        <v>#DIV/0!</v>
      </c>
      <c r="S1015" s="350" t="e">
        <f t="shared" si="62"/>
        <v>#DIV/0!</v>
      </c>
      <c r="T1015" s="361">
        <f t="shared" si="63"/>
        <v>0</v>
      </c>
      <c r="U1015" s="360" t="s">
        <v>2002</v>
      </c>
    </row>
    <row r="1016" spans="1:21" ht="15" customHeight="1" x14ac:dyDescent="0.25">
      <c r="A1016" s="365" t="s">
        <v>144</v>
      </c>
      <c r="B1016" s="365" t="s">
        <v>875</v>
      </c>
      <c r="C1016" s="365" t="s">
        <v>666</v>
      </c>
      <c r="D1016" s="365" t="s">
        <v>338</v>
      </c>
      <c r="E1016" s="365" t="s">
        <v>184</v>
      </c>
      <c r="F1016" s="365" t="s">
        <v>564</v>
      </c>
      <c r="G1016" s="365" t="s">
        <v>1956</v>
      </c>
      <c r="H1016" s="365" t="s">
        <v>569</v>
      </c>
      <c r="I1016" s="365" t="s">
        <v>1982</v>
      </c>
      <c r="J1016" s="365" t="s">
        <v>425</v>
      </c>
      <c r="K1016" s="366">
        <v>1</v>
      </c>
      <c r="L1016" s="365" t="s">
        <v>2003</v>
      </c>
      <c r="M1016" s="360"/>
      <c r="N1016" s="362"/>
      <c r="O1016" s="364">
        <v>0</v>
      </c>
      <c r="P1016" s="363">
        <f t="shared" si="60"/>
        <v>0</v>
      </c>
      <c r="Q1016" s="362">
        <v>0</v>
      </c>
      <c r="R1016" s="350" t="e">
        <f t="shared" si="61"/>
        <v>#DIV/0!</v>
      </c>
      <c r="S1016" s="350" t="e">
        <f t="shared" si="62"/>
        <v>#DIV/0!</v>
      </c>
      <c r="T1016" s="361">
        <f t="shared" si="63"/>
        <v>0</v>
      </c>
      <c r="U1016" s="360" t="s">
        <v>2002</v>
      </c>
    </row>
    <row r="1017" spans="1:21" ht="15" customHeight="1" x14ac:dyDescent="0.25">
      <c r="A1017" s="365" t="s">
        <v>144</v>
      </c>
      <c r="B1017" s="365" t="s">
        <v>875</v>
      </c>
      <c r="C1017" s="365" t="s">
        <v>666</v>
      </c>
      <c r="D1017" s="365" t="s">
        <v>338</v>
      </c>
      <c r="E1017" s="365" t="s">
        <v>184</v>
      </c>
      <c r="F1017" s="365" t="s">
        <v>564</v>
      </c>
      <c r="G1017" s="365" t="s">
        <v>1959</v>
      </c>
      <c r="H1017" s="365" t="s">
        <v>569</v>
      </c>
      <c r="I1017" s="365" t="s">
        <v>1982</v>
      </c>
      <c r="J1017" s="365" t="s">
        <v>425</v>
      </c>
      <c r="K1017" s="366">
        <v>1</v>
      </c>
      <c r="L1017" s="365" t="s">
        <v>2003</v>
      </c>
      <c r="M1017" s="360"/>
      <c r="N1017" s="362"/>
      <c r="O1017" s="364">
        <v>0</v>
      </c>
      <c r="P1017" s="363">
        <f t="shared" si="60"/>
        <v>0</v>
      </c>
      <c r="Q1017" s="362">
        <v>0</v>
      </c>
      <c r="R1017" s="350" t="e">
        <f t="shared" si="61"/>
        <v>#DIV/0!</v>
      </c>
      <c r="S1017" s="350" t="e">
        <f t="shared" si="62"/>
        <v>#DIV/0!</v>
      </c>
      <c r="T1017" s="361">
        <f t="shared" si="63"/>
        <v>0</v>
      </c>
      <c r="U1017" s="360" t="s">
        <v>2002</v>
      </c>
    </row>
    <row r="1018" spans="1:21" ht="15" customHeight="1" x14ac:dyDescent="0.25">
      <c r="A1018" s="365" t="s">
        <v>144</v>
      </c>
      <c r="B1018" s="365" t="s">
        <v>875</v>
      </c>
      <c r="C1018" s="365" t="s">
        <v>666</v>
      </c>
      <c r="D1018" s="365" t="s">
        <v>338</v>
      </c>
      <c r="E1018" s="365" t="s">
        <v>184</v>
      </c>
      <c r="F1018" s="365" t="s">
        <v>564</v>
      </c>
      <c r="G1018" s="365" t="s">
        <v>1960</v>
      </c>
      <c r="H1018" s="365" t="s">
        <v>569</v>
      </c>
      <c r="I1018" s="365" t="s">
        <v>1982</v>
      </c>
      <c r="J1018" s="365" t="s">
        <v>425</v>
      </c>
      <c r="K1018" s="366">
        <v>1</v>
      </c>
      <c r="L1018" s="365" t="s">
        <v>2003</v>
      </c>
      <c r="M1018" s="360"/>
      <c r="N1018" s="362"/>
      <c r="O1018" s="364">
        <v>0</v>
      </c>
      <c r="P1018" s="363">
        <f t="shared" si="60"/>
        <v>0</v>
      </c>
      <c r="Q1018" s="362">
        <v>0</v>
      </c>
      <c r="R1018" s="350" t="e">
        <f t="shared" si="61"/>
        <v>#DIV/0!</v>
      </c>
      <c r="S1018" s="350" t="e">
        <f t="shared" si="62"/>
        <v>#DIV/0!</v>
      </c>
      <c r="T1018" s="361">
        <f t="shared" si="63"/>
        <v>0</v>
      </c>
      <c r="U1018" s="360" t="s">
        <v>2002</v>
      </c>
    </row>
    <row r="1019" spans="1:21" ht="15" customHeight="1" x14ac:dyDescent="0.25">
      <c r="A1019" s="365" t="s">
        <v>144</v>
      </c>
      <c r="B1019" s="365" t="s">
        <v>875</v>
      </c>
      <c r="C1019" s="365" t="s">
        <v>666</v>
      </c>
      <c r="D1019" s="365" t="s">
        <v>338</v>
      </c>
      <c r="E1019" s="365" t="s">
        <v>184</v>
      </c>
      <c r="F1019" s="365" t="s">
        <v>564</v>
      </c>
      <c r="G1019" s="365" t="s">
        <v>1958</v>
      </c>
      <c r="H1019" s="365" t="s">
        <v>569</v>
      </c>
      <c r="I1019" s="365" t="s">
        <v>1982</v>
      </c>
      <c r="J1019" s="365" t="s">
        <v>425</v>
      </c>
      <c r="K1019" s="366">
        <v>1</v>
      </c>
      <c r="L1019" s="365" t="s">
        <v>2003</v>
      </c>
      <c r="M1019" s="360"/>
      <c r="N1019" s="362"/>
      <c r="O1019" s="364">
        <v>0</v>
      </c>
      <c r="P1019" s="363">
        <f t="shared" si="60"/>
        <v>0</v>
      </c>
      <c r="Q1019" s="362">
        <v>0</v>
      </c>
      <c r="R1019" s="350" t="e">
        <f t="shared" si="61"/>
        <v>#DIV/0!</v>
      </c>
      <c r="S1019" s="350" t="e">
        <f t="shared" si="62"/>
        <v>#DIV/0!</v>
      </c>
      <c r="T1019" s="361">
        <f t="shared" si="63"/>
        <v>0</v>
      </c>
      <c r="U1019" s="360" t="s">
        <v>2002</v>
      </c>
    </row>
    <row r="1020" spans="1:21" ht="15" customHeight="1" x14ac:dyDescent="0.25">
      <c r="A1020" s="365" t="s">
        <v>144</v>
      </c>
      <c r="B1020" s="365" t="s">
        <v>875</v>
      </c>
      <c r="C1020" s="365" t="s">
        <v>666</v>
      </c>
      <c r="D1020" s="365" t="s">
        <v>338</v>
      </c>
      <c r="E1020" s="365" t="s">
        <v>184</v>
      </c>
      <c r="F1020" s="365" t="s">
        <v>564</v>
      </c>
      <c r="G1020" s="365" t="s">
        <v>1963</v>
      </c>
      <c r="H1020" s="365" t="s">
        <v>569</v>
      </c>
      <c r="I1020" s="365" t="s">
        <v>1982</v>
      </c>
      <c r="J1020" s="365" t="s">
        <v>425</v>
      </c>
      <c r="K1020" s="366">
        <v>1</v>
      </c>
      <c r="L1020" s="365" t="s">
        <v>2003</v>
      </c>
      <c r="M1020" s="360"/>
      <c r="N1020" s="362"/>
      <c r="O1020" s="364">
        <v>0</v>
      </c>
      <c r="P1020" s="363">
        <f t="shared" si="60"/>
        <v>0</v>
      </c>
      <c r="Q1020" s="362">
        <v>0</v>
      </c>
      <c r="R1020" s="350" t="e">
        <f t="shared" si="61"/>
        <v>#DIV/0!</v>
      </c>
      <c r="S1020" s="350" t="e">
        <f t="shared" si="62"/>
        <v>#DIV/0!</v>
      </c>
      <c r="T1020" s="361">
        <f t="shared" si="63"/>
        <v>0</v>
      </c>
      <c r="U1020" s="360" t="s">
        <v>2002</v>
      </c>
    </row>
    <row r="1021" spans="1:21" ht="15" customHeight="1" x14ac:dyDescent="0.25">
      <c r="A1021" s="365" t="s">
        <v>144</v>
      </c>
      <c r="B1021" s="365" t="s">
        <v>875</v>
      </c>
      <c r="C1021" s="365" t="s">
        <v>666</v>
      </c>
      <c r="D1021" s="365" t="s">
        <v>338</v>
      </c>
      <c r="E1021" s="365" t="s">
        <v>184</v>
      </c>
      <c r="F1021" s="365" t="s">
        <v>564</v>
      </c>
      <c r="G1021" s="365" t="s">
        <v>1965</v>
      </c>
      <c r="H1021" s="365" t="s">
        <v>569</v>
      </c>
      <c r="I1021" s="365" t="s">
        <v>1982</v>
      </c>
      <c r="J1021" s="365" t="s">
        <v>425</v>
      </c>
      <c r="K1021" s="366">
        <v>1</v>
      </c>
      <c r="L1021" s="365" t="s">
        <v>2003</v>
      </c>
      <c r="M1021" s="360"/>
      <c r="N1021" s="362"/>
      <c r="O1021" s="364">
        <v>0</v>
      </c>
      <c r="P1021" s="363">
        <f t="shared" si="60"/>
        <v>0</v>
      </c>
      <c r="Q1021" s="362">
        <v>0</v>
      </c>
      <c r="R1021" s="350" t="e">
        <f t="shared" si="61"/>
        <v>#DIV/0!</v>
      </c>
      <c r="S1021" s="350" t="e">
        <f t="shared" si="62"/>
        <v>#DIV/0!</v>
      </c>
      <c r="T1021" s="361">
        <f t="shared" si="63"/>
        <v>0</v>
      </c>
      <c r="U1021" s="360" t="s">
        <v>2002</v>
      </c>
    </row>
    <row r="1022" spans="1:21" ht="15" customHeight="1" x14ac:dyDescent="0.25">
      <c r="A1022" s="365" t="s">
        <v>144</v>
      </c>
      <c r="B1022" s="365" t="s">
        <v>875</v>
      </c>
      <c r="C1022" s="365" t="s">
        <v>666</v>
      </c>
      <c r="D1022" s="365" t="s">
        <v>338</v>
      </c>
      <c r="E1022" s="365" t="s">
        <v>184</v>
      </c>
      <c r="F1022" s="365" t="s">
        <v>564</v>
      </c>
      <c r="G1022" s="365" t="s">
        <v>1964</v>
      </c>
      <c r="H1022" s="365" t="s">
        <v>569</v>
      </c>
      <c r="I1022" s="365" t="s">
        <v>1982</v>
      </c>
      <c r="J1022" s="365" t="s">
        <v>425</v>
      </c>
      <c r="K1022" s="366">
        <v>1</v>
      </c>
      <c r="L1022" s="365" t="s">
        <v>2003</v>
      </c>
      <c r="M1022" s="360"/>
      <c r="N1022" s="362"/>
      <c r="O1022" s="364">
        <v>0</v>
      </c>
      <c r="P1022" s="363">
        <f t="shared" si="60"/>
        <v>0</v>
      </c>
      <c r="Q1022" s="362">
        <v>0</v>
      </c>
      <c r="R1022" s="350" t="e">
        <f t="shared" si="61"/>
        <v>#DIV/0!</v>
      </c>
      <c r="S1022" s="350" t="e">
        <f t="shared" si="62"/>
        <v>#DIV/0!</v>
      </c>
      <c r="T1022" s="361">
        <f t="shared" si="63"/>
        <v>0</v>
      </c>
      <c r="U1022" s="360" t="s">
        <v>2002</v>
      </c>
    </row>
    <row r="1023" spans="1:21" ht="15" customHeight="1" x14ac:dyDescent="0.25">
      <c r="A1023" s="365" t="s">
        <v>144</v>
      </c>
      <c r="B1023" s="365" t="s">
        <v>875</v>
      </c>
      <c r="C1023" s="365" t="s">
        <v>666</v>
      </c>
      <c r="D1023" s="365" t="s">
        <v>338</v>
      </c>
      <c r="E1023" s="365" t="s">
        <v>184</v>
      </c>
      <c r="F1023" s="365" t="s">
        <v>564</v>
      </c>
      <c r="G1023" s="365" t="s">
        <v>1962</v>
      </c>
      <c r="H1023" s="365" t="s">
        <v>569</v>
      </c>
      <c r="I1023" s="365" t="s">
        <v>1982</v>
      </c>
      <c r="J1023" s="365" t="s">
        <v>425</v>
      </c>
      <c r="K1023" s="366">
        <v>1</v>
      </c>
      <c r="L1023" s="365" t="s">
        <v>2003</v>
      </c>
      <c r="M1023" s="360"/>
      <c r="N1023" s="362"/>
      <c r="O1023" s="364">
        <v>0</v>
      </c>
      <c r="P1023" s="363">
        <f t="shared" si="60"/>
        <v>0</v>
      </c>
      <c r="Q1023" s="362">
        <v>0</v>
      </c>
      <c r="R1023" s="350" t="e">
        <f t="shared" si="61"/>
        <v>#DIV/0!</v>
      </c>
      <c r="S1023" s="350" t="e">
        <f t="shared" si="62"/>
        <v>#DIV/0!</v>
      </c>
      <c r="T1023" s="361">
        <f t="shared" si="63"/>
        <v>0</v>
      </c>
      <c r="U1023" s="360" t="s">
        <v>2002</v>
      </c>
    </row>
    <row r="1024" spans="1:21" ht="15" customHeight="1" x14ac:dyDescent="0.25">
      <c r="A1024" s="365" t="s">
        <v>144</v>
      </c>
      <c r="B1024" s="365" t="s">
        <v>875</v>
      </c>
      <c r="C1024" s="365" t="s">
        <v>666</v>
      </c>
      <c r="D1024" s="365" t="s">
        <v>338</v>
      </c>
      <c r="E1024" s="365" t="s">
        <v>184</v>
      </c>
      <c r="F1024" s="365" t="s">
        <v>564</v>
      </c>
      <c r="G1024" s="365" t="s">
        <v>1966</v>
      </c>
      <c r="H1024" s="365" t="s">
        <v>569</v>
      </c>
      <c r="I1024" s="365" t="s">
        <v>1982</v>
      </c>
      <c r="J1024" s="365" t="s">
        <v>425</v>
      </c>
      <c r="K1024" s="366">
        <v>1</v>
      </c>
      <c r="L1024" s="365" t="s">
        <v>2003</v>
      </c>
      <c r="M1024" s="360"/>
      <c r="N1024" s="362"/>
      <c r="O1024" s="364">
        <v>0</v>
      </c>
      <c r="P1024" s="363">
        <f t="shared" si="60"/>
        <v>0</v>
      </c>
      <c r="Q1024" s="362">
        <v>0</v>
      </c>
      <c r="R1024" s="350" t="e">
        <f t="shared" si="61"/>
        <v>#DIV/0!</v>
      </c>
      <c r="S1024" s="350" t="e">
        <f t="shared" si="62"/>
        <v>#DIV/0!</v>
      </c>
      <c r="T1024" s="361">
        <f t="shared" si="63"/>
        <v>0</v>
      </c>
      <c r="U1024" s="360" t="s">
        <v>2002</v>
      </c>
    </row>
    <row r="1025" spans="1:21" ht="15" customHeight="1" x14ac:dyDescent="0.25">
      <c r="A1025" s="365" t="s">
        <v>144</v>
      </c>
      <c r="B1025" s="365" t="s">
        <v>875</v>
      </c>
      <c r="C1025" s="365" t="s">
        <v>666</v>
      </c>
      <c r="D1025" s="365" t="s">
        <v>338</v>
      </c>
      <c r="E1025" s="365" t="s">
        <v>184</v>
      </c>
      <c r="F1025" s="365" t="s">
        <v>531</v>
      </c>
      <c r="G1025" s="365" t="s">
        <v>1950</v>
      </c>
      <c r="H1025" s="365" t="s">
        <v>536</v>
      </c>
      <c r="I1025" s="365" t="s">
        <v>1979</v>
      </c>
      <c r="J1025" s="365" t="s">
        <v>425</v>
      </c>
      <c r="K1025" s="366">
        <v>1</v>
      </c>
      <c r="L1025" s="365" t="s">
        <v>1980</v>
      </c>
      <c r="M1025" s="360">
        <v>2021</v>
      </c>
      <c r="N1025" s="362">
        <f>INDEX('[1]Table 5.1 Fleet population'!$L$4:$L$41,MATCH(G1025,'[1]Table 5.1 Fleet population'!$H$4:$H$41,0),1)</f>
        <v>0</v>
      </c>
      <c r="O1025" s="364">
        <v>1</v>
      </c>
      <c r="P1025" s="363">
        <f t="shared" si="60"/>
        <v>0</v>
      </c>
      <c r="Q1025" s="362">
        <v>0</v>
      </c>
      <c r="R1025" s="350" t="e">
        <f t="shared" si="61"/>
        <v>#DIV/0!</v>
      </c>
      <c r="S1025" s="350" t="e">
        <f t="shared" si="62"/>
        <v>#DIV/0!</v>
      </c>
      <c r="T1025" s="361">
        <f t="shared" si="63"/>
        <v>1</v>
      </c>
      <c r="U1025" s="360"/>
    </row>
    <row r="1026" spans="1:21" ht="15" customHeight="1" x14ac:dyDescent="0.25">
      <c r="A1026" s="365" t="s">
        <v>144</v>
      </c>
      <c r="B1026" s="365" t="s">
        <v>875</v>
      </c>
      <c r="C1026" s="365" t="s">
        <v>666</v>
      </c>
      <c r="D1026" s="365" t="s">
        <v>338</v>
      </c>
      <c r="E1026" s="365" t="s">
        <v>184</v>
      </c>
      <c r="F1026" s="365" t="s">
        <v>531</v>
      </c>
      <c r="G1026" s="365" t="s">
        <v>1954</v>
      </c>
      <c r="H1026" s="365" t="s">
        <v>536</v>
      </c>
      <c r="I1026" s="365" t="s">
        <v>1979</v>
      </c>
      <c r="J1026" s="365" t="s">
        <v>425</v>
      </c>
      <c r="K1026" s="366">
        <v>1</v>
      </c>
      <c r="L1026" s="365" t="s">
        <v>1980</v>
      </c>
      <c r="M1026" s="360">
        <v>2021</v>
      </c>
      <c r="N1026" s="362">
        <f>INDEX('[1]Table 5.1 Fleet population'!$L$4:$L$41,MATCH(G1026,'[1]Table 5.1 Fleet population'!$H$4:$H$41,0),1)</f>
        <v>0</v>
      </c>
      <c r="O1026" s="364">
        <v>1</v>
      </c>
      <c r="P1026" s="363">
        <f t="shared" si="60"/>
        <v>0</v>
      </c>
      <c r="Q1026" s="362">
        <v>0</v>
      </c>
      <c r="R1026" s="350" t="e">
        <f t="shared" si="61"/>
        <v>#DIV/0!</v>
      </c>
      <c r="S1026" s="350" t="e">
        <f t="shared" si="62"/>
        <v>#DIV/0!</v>
      </c>
      <c r="T1026" s="361">
        <f t="shared" si="63"/>
        <v>1</v>
      </c>
      <c r="U1026" s="360"/>
    </row>
    <row r="1027" spans="1:21" ht="15" customHeight="1" x14ac:dyDescent="0.25">
      <c r="A1027" s="365" t="s">
        <v>144</v>
      </c>
      <c r="B1027" s="365" t="s">
        <v>875</v>
      </c>
      <c r="C1027" s="365" t="s">
        <v>666</v>
      </c>
      <c r="D1027" s="365" t="s">
        <v>338</v>
      </c>
      <c r="E1027" s="365" t="s">
        <v>184</v>
      </c>
      <c r="F1027" s="365" t="s">
        <v>531</v>
      </c>
      <c r="G1027" s="365" t="s">
        <v>1950</v>
      </c>
      <c r="H1027" s="365" t="s">
        <v>537</v>
      </c>
      <c r="I1027" s="365" t="s">
        <v>1979</v>
      </c>
      <c r="J1027" s="365" t="s">
        <v>425</v>
      </c>
      <c r="K1027" s="366">
        <v>1</v>
      </c>
      <c r="L1027" s="365" t="s">
        <v>1980</v>
      </c>
      <c r="M1027" s="360">
        <v>2021</v>
      </c>
      <c r="N1027" s="362">
        <f>INDEX('[1]Table 5.1 Fleet population'!$L$4:$L$41,MATCH(G1027,'[1]Table 5.1 Fleet population'!$H$4:$H$41,0),1)</f>
        <v>0</v>
      </c>
      <c r="O1027" s="364">
        <v>1</v>
      </c>
      <c r="P1027" s="363">
        <f t="shared" ref="P1027:P1090" si="64">ROUNDUP(N1027*O1027,0)</f>
        <v>0</v>
      </c>
      <c r="Q1027" s="362">
        <v>0</v>
      </c>
      <c r="R1027" s="350" t="e">
        <f t="shared" ref="R1027:R1090" si="65">Q1027/P1027</f>
        <v>#DIV/0!</v>
      </c>
      <c r="S1027" s="350" t="e">
        <f t="shared" ref="S1027:S1090" si="66">Q1027/N1027</f>
        <v>#DIV/0!</v>
      </c>
      <c r="T1027" s="361">
        <f t="shared" ref="T1027:T1090" si="67">O1027/K1027</f>
        <v>1</v>
      </c>
      <c r="U1027" s="360"/>
    </row>
    <row r="1028" spans="1:21" ht="15" customHeight="1" x14ac:dyDescent="0.25">
      <c r="A1028" s="365" t="s">
        <v>144</v>
      </c>
      <c r="B1028" s="365" t="s">
        <v>875</v>
      </c>
      <c r="C1028" s="365" t="s">
        <v>666</v>
      </c>
      <c r="D1028" s="365" t="s">
        <v>338</v>
      </c>
      <c r="E1028" s="365" t="s">
        <v>184</v>
      </c>
      <c r="F1028" s="365" t="s">
        <v>531</v>
      </c>
      <c r="G1028" s="365" t="s">
        <v>1954</v>
      </c>
      <c r="H1028" s="365" t="s">
        <v>537</v>
      </c>
      <c r="I1028" s="365" t="s">
        <v>1979</v>
      </c>
      <c r="J1028" s="365" t="s">
        <v>425</v>
      </c>
      <c r="K1028" s="366">
        <v>1</v>
      </c>
      <c r="L1028" s="365" t="s">
        <v>1980</v>
      </c>
      <c r="M1028" s="360">
        <v>2021</v>
      </c>
      <c r="N1028" s="362">
        <f>INDEX('[1]Table 5.1 Fleet population'!$L$4:$L$41,MATCH(G1028,'[1]Table 5.1 Fleet population'!$H$4:$H$41,0),1)</f>
        <v>0</v>
      </c>
      <c r="O1028" s="364">
        <v>1</v>
      </c>
      <c r="P1028" s="363">
        <f t="shared" si="64"/>
        <v>0</v>
      </c>
      <c r="Q1028" s="362">
        <v>0</v>
      </c>
      <c r="R1028" s="350" t="e">
        <f t="shared" si="65"/>
        <v>#DIV/0!</v>
      </c>
      <c r="S1028" s="350" t="e">
        <f t="shared" si="66"/>
        <v>#DIV/0!</v>
      </c>
      <c r="T1028" s="361">
        <f t="shared" si="67"/>
        <v>1</v>
      </c>
      <c r="U1028" s="360"/>
    </row>
    <row r="1029" spans="1:21" ht="15" customHeight="1" x14ac:dyDescent="0.25">
      <c r="A1029" s="365" t="s">
        <v>144</v>
      </c>
      <c r="B1029" s="365" t="s">
        <v>875</v>
      </c>
      <c r="C1029" s="365" t="s">
        <v>666</v>
      </c>
      <c r="D1029" s="365" t="s">
        <v>338</v>
      </c>
      <c r="E1029" s="365" t="s">
        <v>184</v>
      </c>
      <c r="F1029" s="365" t="s">
        <v>531</v>
      </c>
      <c r="G1029" s="365" t="s">
        <v>1950</v>
      </c>
      <c r="H1029" s="365" t="s">
        <v>538</v>
      </c>
      <c r="I1029" s="365" t="s">
        <v>1998</v>
      </c>
      <c r="J1029" s="365" t="s">
        <v>425</v>
      </c>
      <c r="K1029" s="366">
        <v>1</v>
      </c>
      <c r="L1029" s="365" t="s">
        <v>1999</v>
      </c>
      <c r="M1029" s="360">
        <v>2021</v>
      </c>
      <c r="N1029" s="362">
        <f>INDEX('[1]Table 5.1 Fleet population'!$L$4:$L$41,MATCH(G1029,'[1]Table 5.1 Fleet population'!$H$4:$H$41,0),1)</f>
        <v>0</v>
      </c>
      <c r="O1029" s="364">
        <v>1</v>
      </c>
      <c r="P1029" s="363">
        <f t="shared" si="64"/>
        <v>0</v>
      </c>
      <c r="Q1029" s="362">
        <v>0</v>
      </c>
      <c r="R1029" s="350" t="e">
        <f t="shared" si="65"/>
        <v>#DIV/0!</v>
      </c>
      <c r="S1029" s="350" t="e">
        <f t="shared" si="66"/>
        <v>#DIV/0!</v>
      </c>
      <c r="T1029" s="361">
        <f t="shared" si="67"/>
        <v>1</v>
      </c>
      <c r="U1029" s="360"/>
    </row>
    <row r="1030" spans="1:21" ht="15" customHeight="1" x14ac:dyDescent="0.25">
      <c r="A1030" s="365" t="s">
        <v>144</v>
      </c>
      <c r="B1030" s="365" t="s">
        <v>875</v>
      </c>
      <c r="C1030" s="365" t="s">
        <v>666</v>
      </c>
      <c r="D1030" s="365" t="s">
        <v>338</v>
      </c>
      <c r="E1030" s="365" t="s">
        <v>184</v>
      </c>
      <c r="F1030" s="365" t="s">
        <v>531</v>
      </c>
      <c r="G1030" s="365" t="s">
        <v>1954</v>
      </c>
      <c r="H1030" s="365" t="s">
        <v>538</v>
      </c>
      <c r="I1030" s="365" t="s">
        <v>1998</v>
      </c>
      <c r="J1030" s="365" t="s">
        <v>425</v>
      </c>
      <c r="K1030" s="366">
        <v>1</v>
      </c>
      <c r="L1030" s="365" t="s">
        <v>1999</v>
      </c>
      <c r="M1030" s="360">
        <v>2021</v>
      </c>
      <c r="N1030" s="362">
        <f>INDEX('[1]Table 5.1 Fleet population'!$L$4:$L$41,MATCH(G1030,'[1]Table 5.1 Fleet population'!$H$4:$H$41,0),1)</f>
        <v>0</v>
      </c>
      <c r="O1030" s="364">
        <v>1</v>
      </c>
      <c r="P1030" s="363">
        <f t="shared" si="64"/>
        <v>0</v>
      </c>
      <c r="Q1030" s="362">
        <v>0</v>
      </c>
      <c r="R1030" s="350" t="e">
        <f t="shared" si="65"/>
        <v>#DIV/0!</v>
      </c>
      <c r="S1030" s="350" t="e">
        <f t="shared" si="66"/>
        <v>#DIV/0!</v>
      </c>
      <c r="T1030" s="361">
        <f t="shared" si="67"/>
        <v>1</v>
      </c>
      <c r="U1030" s="360"/>
    </row>
    <row r="1031" spans="1:21" ht="15" customHeight="1" x14ac:dyDescent="0.25">
      <c r="A1031" s="365" t="s">
        <v>144</v>
      </c>
      <c r="B1031" s="365" t="s">
        <v>875</v>
      </c>
      <c r="C1031" s="365" t="s">
        <v>666</v>
      </c>
      <c r="D1031" s="365" t="s">
        <v>338</v>
      </c>
      <c r="E1031" s="365" t="s">
        <v>184</v>
      </c>
      <c r="F1031" s="365" t="s">
        <v>531</v>
      </c>
      <c r="G1031" s="365" t="s">
        <v>1950</v>
      </c>
      <c r="H1031" s="365" t="s">
        <v>539</v>
      </c>
      <c r="I1031" s="365" t="s">
        <v>1979</v>
      </c>
      <c r="J1031" s="365" t="s">
        <v>425</v>
      </c>
      <c r="K1031" s="366">
        <v>1</v>
      </c>
      <c r="L1031" s="365" t="s">
        <v>1980</v>
      </c>
      <c r="M1031" s="360">
        <v>2021</v>
      </c>
      <c r="N1031" s="362">
        <f>INDEX('[1]Table 5.1 Fleet population'!$L$4:$L$41,MATCH(G1031,'[1]Table 5.1 Fleet population'!$H$4:$H$41,0),1)</f>
        <v>0</v>
      </c>
      <c r="O1031" s="364">
        <v>1</v>
      </c>
      <c r="P1031" s="363">
        <f t="shared" si="64"/>
        <v>0</v>
      </c>
      <c r="Q1031" s="362">
        <v>0</v>
      </c>
      <c r="R1031" s="350" t="e">
        <f t="shared" si="65"/>
        <v>#DIV/0!</v>
      </c>
      <c r="S1031" s="350" t="e">
        <f t="shared" si="66"/>
        <v>#DIV/0!</v>
      </c>
      <c r="T1031" s="361">
        <f t="shared" si="67"/>
        <v>1</v>
      </c>
      <c r="U1031" s="360" t="s">
        <v>1996</v>
      </c>
    </row>
    <row r="1032" spans="1:21" ht="15" customHeight="1" x14ac:dyDescent="0.25">
      <c r="A1032" s="365" t="s">
        <v>144</v>
      </c>
      <c r="B1032" s="365" t="s">
        <v>875</v>
      </c>
      <c r="C1032" s="365" t="s">
        <v>666</v>
      </c>
      <c r="D1032" s="365" t="s">
        <v>338</v>
      </c>
      <c r="E1032" s="365" t="s">
        <v>184</v>
      </c>
      <c r="F1032" s="365" t="s">
        <v>531</v>
      </c>
      <c r="G1032" s="365" t="s">
        <v>1954</v>
      </c>
      <c r="H1032" s="365" t="s">
        <v>539</v>
      </c>
      <c r="I1032" s="365" t="s">
        <v>1979</v>
      </c>
      <c r="J1032" s="365" t="s">
        <v>425</v>
      </c>
      <c r="K1032" s="366">
        <v>1</v>
      </c>
      <c r="L1032" s="365" t="s">
        <v>1980</v>
      </c>
      <c r="M1032" s="360">
        <v>2021</v>
      </c>
      <c r="N1032" s="362">
        <f>INDEX('[1]Table 5.1 Fleet population'!$L$4:$L$41,MATCH(G1032,'[1]Table 5.1 Fleet population'!$H$4:$H$41,0),1)</f>
        <v>0</v>
      </c>
      <c r="O1032" s="364">
        <v>1</v>
      </c>
      <c r="P1032" s="363">
        <f t="shared" si="64"/>
        <v>0</v>
      </c>
      <c r="Q1032" s="362">
        <v>0</v>
      </c>
      <c r="R1032" s="350" t="e">
        <f t="shared" si="65"/>
        <v>#DIV/0!</v>
      </c>
      <c r="S1032" s="350" t="e">
        <f t="shared" si="66"/>
        <v>#DIV/0!</v>
      </c>
      <c r="T1032" s="361">
        <f t="shared" si="67"/>
        <v>1</v>
      </c>
      <c r="U1032" s="360" t="s">
        <v>1983</v>
      </c>
    </row>
    <row r="1033" spans="1:21" ht="15" customHeight="1" x14ac:dyDescent="0.25">
      <c r="A1033" s="365" t="s">
        <v>144</v>
      </c>
      <c r="B1033" s="365" t="s">
        <v>875</v>
      </c>
      <c r="C1033" s="365" t="s">
        <v>666</v>
      </c>
      <c r="D1033" s="365" t="s">
        <v>338</v>
      </c>
      <c r="E1033" s="365" t="s">
        <v>184</v>
      </c>
      <c r="F1033" s="365" t="s">
        <v>531</v>
      </c>
      <c r="G1033" s="365" t="s">
        <v>1950</v>
      </c>
      <c r="H1033" s="365" t="s">
        <v>540</v>
      </c>
      <c r="I1033" s="365" t="s">
        <v>1979</v>
      </c>
      <c r="J1033" s="365" t="s">
        <v>425</v>
      </c>
      <c r="K1033" s="366">
        <v>1</v>
      </c>
      <c r="L1033" s="365" t="s">
        <v>1980</v>
      </c>
      <c r="M1033" s="360">
        <v>2021</v>
      </c>
      <c r="N1033" s="362">
        <f>INDEX('[1]Table 5.1 Fleet population'!$L$4:$L$41,MATCH(G1033,'[1]Table 5.1 Fleet population'!$H$4:$H$41,0),1)</f>
        <v>0</v>
      </c>
      <c r="O1033" s="364">
        <v>1</v>
      </c>
      <c r="P1033" s="363">
        <f t="shared" si="64"/>
        <v>0</v>
      </c>
      <c r="Q1033" s="362">
        <v>0</v>
      </c>
      <c r="R1033" s="350" t="e">
        <f t="shared" si="65"/>
        <v>#DIV/0!</v>
      </c>
      <c r="S1033" s="350" t="e">
        <f t="shared" si="66"/>
        <v>#DIV/0!</v>
      </c>
      <c r="T1033" s="361">
        <f t="shared" si="67"/>
        <v>1</v>
      </c>
      <c r="U1033" s="360"/>
    </row>
    <row r="1034" spans="1:21" ht="15" customHeight="1" x14ac:dyDescent="0.25">
      <c r="A1034" s="365" t="s">
        <v>144</v>
      </c>
      <c r="B1034" s="365" t="s">
        <v>875</v>
      </c>
      <c r="C1034" s="365" t="s">
        <v>666</v>
      </c>
      <c r="D1034" s="365" t="s">
        <v>338</v>
      </c>
      <c r="E1034" s="365" t="s">
        <v>184</v>
      </c>
      <c r="F1034" s="365" t="s">
        <v>531</v>
      </c>
      <c r="G1034" s="365" t="s">
        <v>1954</v>
      </c>
      <c r="H1034" s="365" t="s">
        <v>540</v>
      </c>
      <c r="I1034" s="365" t="s">
        <v>1979</v>
      </c>
      <c r="J1034" s="365" t="s">
        <v>425</v>
      </c>
      <c r="K1034" s="366">
        <v>1</v>
      </c>
      <c r="L1034" s="365" t="s">
        <v>1980</v>
      </c>
      <c r="M1034" s="360">
        <v>2021</v>
      </c>
      <c r="N1034" s="362">
        <f>INDEX('[1]Table 5.1 Fleet population'!$L$4:$L$41,MATCH(G1034,'[1]Table 5.1 Fleet population'!$H$4:$H$41,0),1)</f>
        <v>0</v>
      </c>
      <c r="O1034" s="364">
        <v>1</v>
      </c>
      <c r="P1034" s="363">
        <f t="shared" si="64"/>
        <v>0</v>
      </c>
      <c r="Q1034" s="362">
        <v>0</v>
      </c>
      <c r="R1034" s="350" t="e">
        <f t="shared" si="65"/>
        <v>#DIV/0!</v>
      </c>
      <c r="S1034" s="350" t="e">
        <f t="shared" si="66"/>
        <v>#DIV/0!</v>
      </c>
      <c r="T1034" s="361">
        <f t="shared" si="67"/>
        <v>1</v>
      </c>
      <c r="U1034" s="360"/>
    </row>
    <row r="1035" spans="1:21" ht="15" customHeight="1" x14ac:dyDescent="0.25">
      <c r="A1035" s="365" t="s">
        <v>144</v>
      </c>
      <c r="B1035" s="365" t="s">
        <v>875</v>
      </c>
      <c r="C1035" s="365" t="s">
        <v>666</v>
      </c>
      <c r="D1035" s="365" t="s">
        <v>338</v>
      </c>
      <c r="E1035" s="365" t="s">
        <v>184</v>
      </c>
      <c r="F1035" s="365" t="s">
        <v>531</v>
      </c>
      <c r="G1035" s="365" t="s">
        <v>1950</v>
      </c>
      <c r="H1035" s="365" t="s">
        <v>541</v>
      </c>
      <c r="I1035" s="365" t="s">
        <v>1979</v>
      </c>
      <c r="J1035" s="365" t="s">
        <v>425</v>
      </c>
      <c r="K1035" s="366">
        <v>1</v>
      </c>
      <c r="L1035" s="365" t="s">
        <v>1980</v>
      </c>
      <c r="M1035" s="360">
        <v>2021</v>
      </c>
      <c r="N1035" s="362">
        <f>INDEX('[1]Table 5.1 Fleet population'!$L$4:$L$41,MATCH(G1035,'[1]Table 5.1 Fleet population'!$H$4:$H$41,0),1)</f>
        <v>0</v>
      </c>
      <c r="O1035" s="364">
        <v>1</v>
      </c>
      <c r="P1035" s="363">
        <f t="shared" si="64"/>
        <v>0</v>
      </c>
      <c r="Q1035" s="362">
        <v>0</v>
      </c>
      <c r="R1035" s="350" t="e">
        <f t="shared" si="65"/>
        <v>#DIV/0!</v>
      </c>
      <c r="S1035" s="350" t="e">
        <f t="shared" si="66"/>
        <v>#DIV/0!</v>
      </c>
      <c r="T1035" s="361">
        <f t="shared" si="67"/>
        <v>1</v>
      </c>
      <c r="U1035" s="360" t="s">
        <v>1984</v>
      </c>
    </row>
    <row r="1036" spans="1:21" ht="15" customHeight="1" x14ac:dyDescent="0.25">
      <c r="A1036" s="365" t="s">
        <v>144</v>
      </c>
      <c r="B1036" s="365" t="s">
        <v>875</v>
      </c>
      <c r="C1036" s="365" t="s">
        <v>666</v>
      </c>
      <c r="D1036" s="365" t="s">
        <v>338</v>
      </c>
      <c r="E1036" s="365" t="s">
        <v>184</v>
      </c>
      <c r="F1036" s="365" t="s">
        <v>531</v>
      </c>
      <c r="G1036" s="365" t="s">
        <v>1954</v>
      </c>
      <c r="H1036" s="365" t="s">
        <v>541</v>
      </c>
      <c r="I1036" s="365" t="s">
        <v>1979</v>
      </c>
      <c r="J1036" s="365" t="s">
        <v>425</v>
      </c>
      <c r="K1036" s="366">
        <v>1</v>
      </c>
      <c r="L1036" s="365" t="s">
        <v>1980</v>
      </c>
      <c r="M1036" s="360">
        <v>2021</v>
      </c>
      <c r="N1036" s="362">
        <f>INDEX('[1]Table 5.1 Fleet population'!$L$4:$L$41,MATCH(G1036,'[1]Table 5.1 Fleet population'!$H$4:$H$41,0),1)</f>
        <v>0</v>
      </c>
      <c r="O1036" s="364">
        <v>1</v>
      </c>
      <c r="P1036" s="363">
        <f t="shared" si="64"/>
        <v>0</v>
      </c>
      <c r="Q1036" s="362">
        <v>0</v>
      </c>
      <c r="R1036" s="350" t="e">
        <f t="shared" si="65"/>
        <v>#DIV/0!</v>
      </c>
      <c r="S1036" s="350" t="e">
        <f t="shared" si="66"/>
        <v>#DIV/0!</v>
      </c>
      <c r="T1036" s="361">
        <f t="shared" si="67"/>
        <v>1</v>
      </c>
      <c r="U1036" s="360" t="s">
        <v>1984</v>
      </c>
    </row>
    <row r="1037" spans="1:21" s="359" customFormat="1" ht="15.75" customHeight="1" x14ac:dyDescent="0.25">
      <c r="A1037" s="365" t="s">
        <v>144</v>
      </c>
      <c r="B1037" s="365" t="s">
        <v>875</v>
      </c>
      <c r="C1037" s="365" t="s">
        <v>666</v>
      </c>
      <c r="D1037" s="365" t="s">
        <v>338</v>
      </c>
      <c r="E1037" s="365" t="s">
        <v>184</v>
      </c>
      <c r="F1037" s="365" t="s">
        <v>531</v>
      </c>
      <c r="G1037" s="365" t="s">
        <v>1943</v>
      </c>
      <c r="H1037" s="365" t="s">
        <v>542</v>
      </c>
      <c r="I1037" s="365" t="s">
        <v>234</v>
      </c>
      <c r="J1037" s="365" t="s">
        <v>425</v>
      </c>
      <c r="K1037" s="366">
        <v>1</v>
      </c>
      <c r="L1037" s="365"/>
      <c r="M1037" s="360">
        <v>2021</v>
      </c>
      <c r="N1037" s="362">
        <f>INDEX('[1]Table 5.1 Fleet population'!$L$4:$L$41,MATCH(G1037,'[1]Table 5.1 Fleet population'!$H$4:$H$41,0),1)</f>
        <v>0</v>
      </c>
      <c r="O1037" s="364">
        <v>1</v>
      </c>
      <c r="P1037" s="363">
        <f t="shared" si="64"/>
        <v>0</v>
      </c>
      <c r="Q1037" s="362">
        <v>0</v>
      </c>
      <c r="R1037" s="350" t="e">
        <f t="shared" si="65"/>
        <v>#DIV/0!</v>
      </c>
      <c r="S1037" s="350" t="e">
        <f t="shared" si="66"/>
        <v>#DIV/0!</v>
      </c>
      <c r="T1037" s="361">
        <f t="shared" si="67"/>
        <v>1</v>
      </c>
      <c r="U1037" s="360"/>
    </row>
    <row r="1038" spans="1:21" s="359" customFormat="1" ht="15.75" customHeight="1" x14ac:dyDescent="0.25">
      <c r="A1038" s="365" t="s">
        <v>144</v>
      </c>
      <c r="B1038" s="365" t="s">
        <v>875</v>
      </c>
      <c r="C1038" s="365" t="s">
        <v>666</v>
      </c>
      <c r="D1038" s="365" t="s">
        <v>338</v>
      </c>
      <c r="E1038" s="365" t="s">
        <v>184</v>
      </c>
      <c r="F1038" s="365" t="s">
        <v>531</v>
      </c>
      <c r="G1038" s="365" t="s">
        <v>1940</v>
      </c>
      <c r="H1038" s="365" t="s">
        <v>542</v>
      </c>
      <c r="I1038" s="365" t="s">
        <v>234</v>
      </c>
      <c r="J1038" s="365" t="s">
        <v>425</v>
      </c>
      <c r="K1038" s="366">
        <v>1</v>
      </c>
      <c r="L1038" s="365"/>
      <c r="M1038" s="360">
        <v>2021</v>
      </c>
      <c r="N1038" s="362">
        <f>INDEX('[1]Table 5.1 Fleet population'!$L$4:$L$41,MATCH(G1038,'[1]Table 5.1 Fleet population'!$H$4:$H$41,0),1)</f>
        <v>0</v>
      </c>
      <c r="O1038" s="364">
        <v>1</v>
      </c>
      <c r="P1038" s="363">
        <f t="shared" si="64"/>
        <v>0</v>
      </c>
      <c r="Q1038" s="362">
        <v>0</v>
      </c>
      <c r="R1038" s="350" t="e">
        <f t="shared" si="65"/>
        <v>#DIV/0!</v>
      </c>
      <c r="S1038" s="350" t="e">
        <f t="shared" si="66"/>
        <v>#DIV/0!</v>
      </c>
      <c r="T1038" s="361">
        <f t="shared" si="67"/>
        <v>1</v>
      </c>
      <c r="U1038" s="360"/>
    </row>
    <row r="1039" spans="1:21" s="359" customFormat="1" ht="15.75" customHeight="1" x14ac:dyDescent="0.25">
      <c r="A1039" s="365" t="s">
        <v>144</v>
      </c>
      <c r="B1039" s="365" t="s">
        <v>875</v>
      </c>
      <c r="C1039" s="365" t="s">
        <v>666</v>
      </c>
      <c r="D1039" s="365" t="s">
        <v>338</v>
      </c>
      <c r="E1039" s="365" t="s">
        <v>184</v>
      </c>
      <c r="F1039" s="365" t="s">
        <v>531</v>
      </c>
      <c r="G1039" s="365" t="s">
        <v>1950</v>
      </c>
      <c r="H1039" s="365" t="s">
        <v>542</v>
      </c>
      <c r="I1039" s="365" t="s">
        <v>234</v>
      </c>
      <c r="J1039" s="365" t="s">
        <v>425</v>
      </c>
      <c r="K1039" s="366">
        <v>1</v>
      </c>
      <c r="L1039" s="365" t="s">
        <v>1999</v>
      </c>
      <c r="M1039" s="360">
        <v>2021</v>
      </c>
      <c r="N1039" s="362">
        <f>INDEX('[1]Table 5.1 Fleet population'!$L$4:$L$41,MATCH(G1039,'[1]Table 5.1 Fleet population'!$H$4:$H$41,0),1)</f>
        <v>0</v>
      </c>
      <c r="O1039" s="364">
        <v>1</v>
      </c>
      <c r="P1039" s="363">
        <f t="shared" si="64"/>
        <v>0</v>
      </c>
      <c r="Q1039" s="362">
        <v>0</v>
      </c>
      <c r="R1039" s="350" t="e">
        <f t="shared" si="65"/>
        <v>#DIV/0!</v>
      </c>
      <c r="S1039" s="350" t="e">
        <f t="shared" si="66"/>
        <v>#DIV/0!</v>
      </c>
      <c r="T1039" s="361">
        <f t="shared" si="67"/>
        <v>1</v>
      </c>
      <c r="U1039" s="360"/>
    </row>
    <row r="1040" spans="1:21" s="359" customFormat="1" ht="15.75" customHeight="1" x14ac:dyDescent="0.25">
      <c r="A1040" s="365" t="s">
        <v>144</v>
      </c>
      <c r="B1040" s="365" t="s">
        <v>875</v>
      </c>
      <c r="C1040" s="365" t="s">
        <v>666</v>
      </c>
      <c r="D1040" s="365" t="s">
        <v>338</v>
      </c>
      <c r="E1040" s="365" t="s">
        <v>184</v>
      </c>
      <c r="F1040" s="365" t="s">
        <v>531</v>
      </c>
      <c r="G1040" s="365" t="s">
        <v>1954</v>
      </c>
      <c r="H1040" s="365" t="s">
        <v>542</v>
      </c>
      <c r="I1040" s="365" t="s">
        <v>234</v>
      </c>
      <c r="J1040" s="365" t="s">
        <v>425</v>
      </c>
      <c r="K1040" s="366">
        <v>1</v>
      </c>
      <c r="L1040" s="365" t="s">
        <v>1999</v>
      </c>
      <c r="M1040" s="360">
        <v>2021</v>
      </c>
      <c r="N1040" s="362">
        <f>INDEX('[1]Table 5.1 Fleet population'!$L$4:$L$41,MATCH(G1040,'[1]Table 5.1 Fleet population'!$H$4:$H$41,0),1)</f>
        <v>0</v>
      </c>
      <c r="O1040" s="364">
        <v>1</v>
      </c>
      <c r="P1040" s="363">
        <f t="shared" si="64"/>
        <v>0</v>
      </c>
      <c r="Q1040" s="362">
        <v>0</v>
      </c>
      <c r="R1040" s="350" t="e">
        <f t="shared" si="65"/>
        <v>#DIV/0!</v>
      </c>
      <c r="S1040" s="350" t="e">
        <f t="shared" si="66"/>
        <v>#DIV/0!</v>
      </c>
      <c r="T1040" s="361">
        <f t="shared" si="67"/>
        <v>1</v>
      </c>
      <c r="U1040" s="360"/>
    </row>
    <row r="1041" spans="1:21" s="359" customFormat="1" ht="15.75" customHeight="1" x14ac:dyDescent="0.25">
      <c r="A1041" s="365" t="s">
        <v>144</v>
      </c>
      <c r="B1041" s="365" t="s">
        <v>875</v>
      </c>
      <c r="C1041" s="365" t="s">
        <v>666</v>
      </c>
      <c r="D1041" s="365" t="s">
        <v>338</v>
      </c>
      <c r="E1041" s="365" t="s">
        <v>184</v>
      </c>
      <c r="F1041" s="365" t="s">
        <v>531</v>
      </c>
      <c r="G1041" s="365" t="s">
        <v>1943</v>
      </c>
      <c r="H1041" s="365" t="s">
        <v>543</v>
      </c>
      <c r="I1041" s="365" t="s">
        <v>234</v>
      </c>
      <c r="J1041" s="365" t="s">
        <v>425</v>
      </c>
      <c r="K1041" s="366">
        <v>1</v>
      </c>
      <c r="L1041" s="365"/>
      <c r="M1041" s="360">
        <v>2021</v>
      </c>
      <c r="N1041" s="362">
        <f>INDEX('[1]Table 5.1 Fleet population'!$L$4:$L$41,MATCH(G1041,'[1]Table 5.1 Fleet population'!$H$4:$H$41,0),1)</f>
        <v>0</v>
      </c>
      <c r="O1041" s="364">
        <v>1</v>
      </c>
      <c r="P1041" s="363">
        <f t="shared" si="64"/>
        <v>0</v>
      </c>
      <c r="Q1041" s="362">
        <v>0</v>
      </c>
      <c r="R1041" s="350" t="e">
        <f t="shared" si="65"/>
        <v>#DIV/0!</v>
      </c>
      <c r="S1041" s="350" t="e">
        <f t="shared" si="66"/>
        <v>#DIV/0!</v>
      </c>
      <c r="T1041" s="361">
        <f t="shared" si="67"/>
        <v>1</v>
      </c>
      <c r="U1041" s="360"/>
    </row>
    <row r="1042" spans="1:21" s="359" customFormat="1" ht="15.75" customHeight="1" x14ac:dyDescent="0.25">
      <c r="A1042" s="365" t="s">
        <v>144</v>
      </c>
      <c r="B1042" s="365" t="s">
        <v>875</v>
      </c>
      <c r="C1042" s="365" t="s">
        <v>666</v>
      </c>
      <c r="D1042" s="365" t="s">
        <v>338</v>
      </c>
      <c r="E1042" s="365" t="s">
        <v>184</v>
      </c>
      <c r="F1042" s="365" t="s">
        <v>531</v>
      </c>
      <c r="G1042" s="365" t="s">
        <v>1940</v>
      </c>
      <c r="H1042" s="365" t="s">
        <v>543</v>
      </c>
      <c r="I1042" s="365" t="s">
        <v>234</v>
      </c>
      <c r="J1042" s="365" t="s">
        <v>425</v>
      </c>
      <c r="K1042" s="366">
        <v>1</v>
      </c>
      <c r="L1042" s="365"/>
      <c r="M1042" s="360">
        <v>2021</v>
      </c>
      <c r="N1042" s="362">
        <f>INDEX('[1]Table 5.1 Fleet population'!$L$4:$L$41,MATCH(G1042,'[1]Table 5.1 Fleet population'!$H$4:$H$41,0),1)</f>
        <v>0</v>
      </c>
      <c r="O1042" s="364">
        <v>1</v>
      </c>
      <c r="P1042" s="363">
        <f t="shared" si="64"/>
        <v>0</v>
      </c>
      <c r="Q1042" s="362">
        <v>0</v>
      </c>
      <c r="R1042" s="350" t="e">
        <f t="shared" si="65"/>
        <v>#DIV/0!</v>
      </c>
      <c r="S1042" s="350" t="e">
        <f t="shared" si="66"/>
        <v>#DIV/0!</v>
      </c>
      <c r="T1042" s="361">
        <f t="shared" si="67"/>
        <v>1</v>
      </c>
      <c r="U1042" s="360"/>
    </row>
    <row r="1043" spans="1:21" s="359" customFormat="1" ht="15.75" customHeight="1" x14ac:dyDescent="0.25">
      <c r="A1043" s="365" t="s">
        <v>144</v>
      </c>
      <c r="B1043" s="365" t="s">
        <v>875</v>
      </c>
      <c r="C1043" s="365" t="s">
        <v>666</v>
      </c>
      <c r="D1043" s="365" t="s">
        <v>338</v>
      </c>
      <c r="E1043" s="365" t="s">
        <v>184</v>
      </c>
      <c r="F1043" s="365" t="s">
        <v>531</v>
      </c>
      <c r="G1043" s="365" t="s">
        <v>1950</v>
      </c>
      <c r="H1043" s="365" t="s">
        <v>543</v>
      </c>
      <c r="I1043" s="365" t="s">
        <v>234</v>
      </c>
      <c r="J1043" s="365" t="s">
        <v>425</v>
      </c>
      <c r="K1043" s="366">
        <v>1</v>
      </c>
      <c r="L1043" s="365" t="s">
        <v>1999</v>
      </c>
      <c r="M1043" s="360">
        <v>2021</v>
      </c>
      <c r="N1043" s="362">
        <f>INDEX('[1]Table 5.1 Fleet population'!$L$4:$L$41,MATCH(G1043,'[1]Table 5.1 Fleet population'!$H$4:$H$41,0),1)</f>
        <v>0</v>
      </c>
      <c r="O1043" s="364">
        <v>1</v>
      </c>
      <c r="P1043" s="363">
        <f t="shared" si="64"/>
        <v>0</v>
      </c>
      <c r="Q1043" s="362">
        <v>0</v>
      </c>
      <c r="R1043" s="350" t="e">
        <f t="shared" si="65"/>
        <v>#DIV/0!</v>
      </c>
      <c r="S1043" s="350" t="e">
        <f t="shared" si="66"/>
        <v>#DIV/0!</v>
      </c>
      <c r="T1043" s="361">
        <f t="shared" si="67"/>
        <v>1</v>
      </c>
      <c r="U1043" s="360"/>
    </row>
    <row r="1044" spans="1:21" s="359" customFormat="1" ht="15.75" customHeight="1" x14ac:dyDescent="0.25">
      <c r="A1044" s="365" t="s">
        <v>144</v>
      </c>
      <c r="B1044" s="365" t="s">
        <v>875</v>
      </c>
      <c r="C1044" s="365" t="s">
        <v>666</v>
      </c>
      <c r="D1044" s="365" t="s">
        <v>338</v>
      </c>
      <c r="E1044" s="365" t="s">
        <v>184</v>
      </c>
      <c r="F1044" s="365" t="s">
        <v>531</v>
      </c>
      <c r="G1044" s="365" t="s">
        <v>1954</v>
      </c>
      <c r="H1044" s="365" t="s">
        <v>543</v>
      </c>
      <c r="I1044" s="365" t="s">
        <v>234</v>
      </c>
      <c r="J1044" s="365" t="s">
        <v>425</v>
      </c>
      <c r="K1044" s="366">
        <v>1</v>
      </c>
      <c r="L1044" s="365" t="s">
        <v>1999</v>
      </c>
      <c r="M1044" s="360">
        <v>2021</v>
      </c>
      <c r="N1044" s="362">
        <f>INDEX('[1]Table 5.1 Fleet population'!$L$4:$L$41,MATCH(G1044,'[1]Table 5.1 Fleet population'!$H$4:$H$41,0),1)</f>
        <v>0</v>
      </c>
      <c r="O1044" s="364">
        <v>1</v>
      </c>
      <c r="P1044" s="363">
        <f t="shared" si="64"/>
        <v>0</v>
      </c>
      <c r="Q1044" s="362">
        <v>0</v>
      </c>
      <c r="R1044" s="350" t="e">
        <f t="shared" si="65"/>
        <v>#DIV/0!</v>
      </c>
      <c r="S1044" s="350" t="e">
        <f t="shared" si="66"/>
        <v>#DIV/0!</v>
      </c>
      <c r="T1044" s="361">
        <f t="shared" si="67"/>
        <v>1</v>
      </c>
      <c r="U1044" s="360"/>
    </row>
    <row r="1045" spans="1:21" s="359" customFormat="1" ht="15.75" customHeight="1" x14ac:dyDescent="0.25">
      <c r="A1045" s="365" t="s">
        <v>144</v>
      </c>
      <c r="B1045" s="365" t="s">
        <v>875</v>
      </c>
      <c r="C1045" s="365" t="s">
        <v>666</v>
      </c>
      <c r="D1045" s="365" t="s">
        <v>338</v>
      </c>
      <c r="E1045" s="365" t="s">
        <v>184</v>
      </c>
      <c r="F1045" s="365" t="s">
        <v>531</v>
      </c>
      <c r="G1045" s="365" t="s">
        <v>1950</v>
      </c>
      <c r="H1045" s="365" t="s">
        <v>2000</v>
      </c>
      <c r="I1045" s="365" t="s">
        <v>234</v>
      </c>
      <c r="J1045" s="365" t="s">
        <v>425</v>
      </c>
      <c r="K1045" s="366">
        <v>1</v>
      </c>
      <c r="L1045" s="365" t="s">
        <v>1980</v>
      </c>
      <c r="M1045" s="360">
        <v>2021</v>
      </c>
      <c r="N1045" s="362">
        <f>INDEX('[1]Table 5.1 Fleet population'!$L$4:$L$41,MATCH(G1045,'[1]Table 5.1 Fleet population'!$H$4:$H$41,0),1)</f>
        <v>0</v>
      </c>
      <c r="O1045" s="364">
        <v>1</v>
      </c>
      <c r="P1045" s="363">
        <f t="shared" si="64"/>
        <v>0</v>
      </c>
      <c r="Q1045" s="362">
        <v>0</v>
      </c>
      <c r="R1045" s="350" t="e">
        <f t="shared" si="65"/>
        <v>#DIV/0!</v>
      </c>
      <c r="S1045" s="350" t="e">
        <f t="shared" si="66"/>
        <v>#DIV/0!</v>
      </c>
      <c r="T1045" s="361">
        <f t="shared" si="67"/>
        <v>1</v>
      </c>
      <c r="U1045" s="360"/>
    </row>
    <row r="1046" spans="1:21" s="359" customFormat="1" ht="15.75" customHeight="1" x14ac:dyDescent="0.25">
      <c r="A1046" s="365" t="s">
        <v>144</v>
      </c>
      <c r="B1046" s="365" t="s">
        <v>875</v>
      </c>
      <c r="C1046" s="365" t="s">
        <v>666</v>
      </c>
      <c r="D1046" s="365" t="s">
        <v>338</v>
      </c>
      <c r="E1046" s="365" t="s">
        <v>184</v>
      </c>
      <c r="F1046" s="365" t="s">
        <v>531</v>
      </c>
      <c r="G1046" s="365" t="s">
        <v>1954</v>
      </c>
      <c r="H1046" s="365" t="s">
        <v>2000</v>
      </c>
      <c r="I1046" s="365" t="s">
        <v>234</v>
      </c>
      <c r="J1046" s="365" t="s">
        <v>425</v>
      </c>
      <c r="K1046" s="366">
        <v>1</v>
      </c>
      <c r="L1046" s="365" t="s">
        <v>1980</v>
      </c>
      <c r="M1046" s="360">
        <v>2021</v>
      </c>
      <c r="N1046" s="362">
        <f>INDEX('[1]Table 5.1 Fleet population'!$L$4:$L$41,MATCH(G1046,'[1]Table 5.1 Fleet population'!$H$4:$H$41,0),1)</f>
        <v>0</v>
      </c>
      <c r="O1046" s="364">
        <v>1</v>
      </c>
      <c r="P1046" s="363">
        <f t="shared" si="64"/>
        <v>0</v>
      </c>
      <c r="Q1046" s="362">
        <v>0</v>
      </c>
      <c r="R1046" s="350" t="e">
        <f t="shared" si="65"/>
        <v>#DIV/0!</v>
      </c>
      <c r="S1046" s="350" t="e">
        <f t="shared" si="66"/>
        <v>#DIV/0!</v>
      </c>
      <c r="T1046" s="361">
        <f t="shared" si="67"/>
        <v>1</v>
      </c>
      <c r="U1046" s="360"/>
    </row>
    <row r="1047" spans="1:21" s="359" customFormat="1" ht="15.75" customHeight="1" x14ac:dyDescent="0.25">
      <c r="A1047" s="365" t="s">
        <v>144</v>
      </c>
      <c r="B1047" s="365" t="s">
        <v>875</v>
      </c>
      <c r="C1047" s="365" t="s">
        <v>666</v>
      </c>
      <c r="D1047" s="365" t="s">
        <v>338</v>
      </c>
      <c r="E1047" s="365" t="s">
        <v>184</v>
      </c>
      <c r="F1047" s="365" t="s">
        <v>531</v>
      </c>
      <c r="G1047" s="365" t="s">
        <v>1943</v>
      </c>
      <c r="H1047" s="365" t="s">
        <v>505</v>
      </c>
      <c r="I1047" s="365" t="s">
        <v>234</v>
      </c>
      <c r="J1047" s="365" t="s">
        <v>425</v>
      </c>
      <c r="K1047" s="366">
        <v>1</v>
      </c>
      <c r="L1047" s="365"/>
      <c r="M1047" s="360">
        <v>2021</v>
      </c>
      <c r="N1047" s="362">
        <f>INDEX('[1]Table 5.1 Fleet population'!$L$4:$L$41,MATCH(G1047,'[1]Table 5.1 Fleet population'!$H$4:$H$41,0),1)</f>
        <v>0</v>
      </c>
      <c r="O1047" s="364">
        <v>1</v>
      </c>
      <c r="P1047" s="363">
        <f t="shared" si="64"/>
        <v>0</v>
      </c>
      <c r="Q1047" s="362">
        <v>0</v>
      </c>
      <c r="R1047" s="350" t="e">
        <f t="shared" si="65"/>
        <v>#DIV/0!</v>
      </c>
      <c r="S1047" s="350" t="e">
        <f t="shared" si="66"/>
        <v>#DIV/0!</v>
      </c>
      <c r="T1047" s="361">
        <f t="shared" si="67"/>
        <v>1</v>
      </c>
      <c r="U1047" s="360"/>
    </row>
    <row r="1048" spans="1:21" s="359" customFormat="1" ht="15.75" customHeight="1" x14ac:dyDescent="0.25">
      <c r="A1048" s="365" t="s">
        <v>144</v>
      </c>
      <c r="B1048" s="365" t="s">
        <v>875</v>
      </c>
      <c r="C1048" s="365" t="s">
        <v>666</v>
      </c>
      <c r="D1048" s="365" t="s">
        <v>338</v>
      </c>
      <c r="E1048" s="365" t="s">
        <v>184</v>
      </c>
      <c r="F1048" s="365" t="s">
        <v>531</v>
      </c>
      <c r="G1048" s="365" t="s">
        <v>1940</v>
      </c>
      <c r="H1048" s="365" t="s">
        <v>505</v>
      </c>
      <c r="I1048" s="365" t="s">
        <v>234</v>
      </c>
      <c r="J1048" s="365" t="s">
        <v>425</v>
      </c>
      <c r="K1048" s="366">
        <v>1</v>
      </c>
      <c r="L1048" s="365"/>
      <c r="M1048" s="360">
        <v>2021</v>
      </c>
      <c r="N1048" s="362">
        <f>INDEX('[1]Table 5.1 Fleet population'!$L$4:$L$41,MATCH(G1048,'[1]Table 5.1 Fleet population'!$H$4:$H$41,0),1)</f>
        <v>0</v>
      </c>
      <c r="O1048" s="364">
        <v>1</v>
      </c>
      <c r="P1048" s="363">
        <f t="shared" si="64"/>
        <v>0</v>
      </c>
      <c r="Q1048" s="362">
        <v>0</v>
      </c>
      <c r="R1048" s="350" t="e">
        <f t="shared" si="65"/>
        <v>#DIV/0!</v>
      </c>
      <c r="S1048" s="350" t="e">
        <f t="shared" si="66"/>
        <v>#DIV/0!</v>
      </c>
      <c r="T1048" s="361">
        <f t="shared" si="67"/>
        <v>1</v>
      </c>
      <c r="U1048" s="360"/>
    </row>
    <row r="1049" spans="1:21" s="359" customFormat="1" ht="15.75" customHeight="1" x14ac:dyDescent="0.25">
      <c r="A1049" s="365" t="s">
        <v>144</v>
      </c>
      <c r="B1049" s="365" t="s">
        <v>875</v>
      </c>
      <c r="C1049" s="365" t="s">
        <v>666</v>
      </c>
      <c r="D1049" s="365" t="s">
        <v>338</v>
      </c>
      <c r="E1049" s="365" t="s">
        <v>184</v>
      </c>
      <c r="F1049" s="365" t="s">
        <v>531</v>
      </c>
      <c r="G1049" s="365" t="s">
        <v>1950</v>
      </c>
      <c r="H1049" s="365" t="s">
        <v>505</v>
      </c>
      <c r="I1049" s="365" t="s">
        <v>234</v>
      </c>
      <c r="J1049" s="365" t="s">
        <v>425</v>
      </c>
      <c r="K1049" s="366">
        <v>1</v>
      </c>
      <c r="L1049" s="365" t="s">
        <v>1999</v>
      </c>
      <c r="M1049" s="360">
        <v>2021</v>
      </c>
      <c r="N1049" s="362">
        <f>INDEX('[1]Table 5.1 Fleet population'!$L$4:$L$41,MATCH(G1049,'[1]Table 5.1 Fleet population'!$H$4:$H$41,0),1)</f>
        <v>0</v>
      </c>
      <c r="O1049" s="364">
        <v>1</v>
      </c>
      <c r="P1049" s="363">
        <f t="shared" si="64"/>
        <v>0</v>
      </c>
      <c r="Q1049" s="362">
        <v>0</v>
      </c>
      <c r="R1049" s="350" t="e">
        <f t="shared" si="65"/>
        <v>#DIV/0!</v>
      </c>
      <c r="S1049" s="350" t="e">
        <f t="shared" si="66"/>
        <v>#DIV/0!</v>
      </c>
      <c r="T1049" s="361">
        <f t="shared" si="67"/>
        <v>1</v>
      </c>
      <c r="U1049" s="360"/>
    </row>
    <row r="1050" spans="1:21" s="359" customFormat="1" ht="15.75" customHeight="1" x14ac:dyDescent="0.25">
      <c r="A1050" s="365" t="s">
        <v>144</v>
      </c>
      <c r="B1050" s="365" t="s">
        <v>875</v>
      </c>
      <c r="C1050" s="365" t="s">
        <v>666</v>
      </c>
      <c r="D1050" s="365" t="s">
        <v>338</v>
      </c>
      <c r="E1050" s="365" t="s">
        <v>184</v>
      </c>
      <c r="F1050" s="365" t="s">
        <v>531</v>
      </c>
      <c r="G1050" s="365" t="s">
        <v>1954</v>
      </c>
      <c r="H1050" s="365" t="s">
        <v>505</v>
      </c>
      <c r="I1050" s="365" t="s">
        <v>234</v>
      </c>
      <c r="J1050" s="365" t="s">
        <v>425</v>
      </c>
      <c r="K1050" s="366">
        <v>1</v>
      </c>
      <c r="L1050" s="365" t="s">
        <v>1999</v>
      </c>
      <c r="M1050" s="360">
        <v>2021</v>
      </c>
      <c r="N1050" s="362">
        <f>INDEX('[1]Table 5.1 Fleet population'!$L$4:$L$41,MATCH(G1050,'[1]Table 5.1 Fleet population'!$H$4:$H$41,0),1)</f>
        <v>0</v>
      </c>
      <c r="O1050" s="364">
        <v>1</v>
      </c>
      <c r="P1050" s="363">
        <f t="shared" si="64"/>
        <v>0</v>
      </c>
      <c r="Q1050" s="362">
        <v>0</v>
      </c>
      <c r="R1050" s="350" t="e">
        <f t="shared" si="65"/>
        <v>#DIV/0!</v>
      </c>
      <c r="S1050" s="350" t="e">
        <f t="shared" si="66"/>
        <v>#DIV/0!</v>
      </c>
      <c r="T1050" s="361">
        <f t="shared" si="67"/>
        <v>1</v>
      </c>
      <c r="U1050" s="360"/>
    </row>
    <row r="1051" spans="1:21" s="359" customFormat="1" ht="15.75" customHeight="1" x14ac:dyDescent="0.25">
      <c r="A1051" s="365" t="s">
        <v>144</v>
      </c>
      <c r="B1051" s="365" t="s">
        <v>875</v>
      </c>
      <c r="C1051" s="365" t="s">
        <v>666</v>
      </c>
      <c r="D1051" s="365" t="s">
        <v>338</v>
      </c>
      <c r="E1051" s="365" t="s">
        <v>184</v>
      </c>
      <c r="F1051" s="365" t="s">
        <v>531</v>
      </c>
      <c r="G1051" s="365" t="s">
        <v>1950</v>
      </c>
      <c r="H1051" s="365" t="s">
        <v>545</v>
      </c>
      <c r="I1051" s="365" t="s">
        <v>1979</v>
      </c>
      <c r="J1051" s="365" t="s">
        <v>425</v>
      </c>
      <c r="K1051" s="366">
        <v>1</v>
      </c>
      <c r="L1051" s="365" t="s">
        <v>1980</v>
      </c>
      <c r="M1051" s="360">
        <v>2021</v>
      </c>
      <c r="N1051" s="362">
        <f>INDEX('[1]Table 5.1 Fleet population'!$L$4:$L$41,MATCH(G1051,'[1]Table 5.1 Fleet population'!$H$4:$H$41,0),1)</f>
        <v>0</v>
      </c>
      <c r="O1051" s="364">
        <v>1</v>
      </c>
      <c r="P1051" s="363">
        <f t="shared" si="64"/>
        <v>0</v>
      </c>
      <c r="Q1051" s="362">
        <v>0</v>
      </c>
      <c r="R1051" s="350" t="e">
        <f t="shared" si="65"/>
        <v>#DIV/0!</v>
      </c>
      <c r="S1051" s="350" t="e">
        <f t="shared" si="66"/>
        <v>#DIV/0!</v>
      </c>
      <c r="T1051" s="361">
        <f t="shared" si="67"/>
        <v>1</v>
      </c>
      <c r="U1051" s="360" t="s">
        <v>1995</v>
      </c>
    </row>
    <row r="1052" spans="1:21" s="359" customFormat="1" ht="15.75" customHeight="1" x14ac:dyDescent="0.25">
      <c r="A1052" s="365" t="s">
        <v>144</v>
      </c>
      <c r="B1052" s="365" t="s">
        <v>875</v>
      </c>
      <c r="C1052" s="365" t="s">
        <v>666</v>
      </c>
      <c r="D1052" s="365" t="s">
        <v>338</v>
      </c>
      <c r="E1052" s="365" t="s">
        <v>184</v>
      </c>
      <c r="F1052" s="365" t="s">
        <v>531</v>
      </c>
      <c r="G1052" s="365" t="s">
        <v>1954</v>
      </c>
      <c r="H1052" s="365" t="s">
        <v>545</v>
      </c>
      <c r="I1052" s="365" t="s">
        <v>1979</v>
      </c>
      <c r="J1052" s="365" t="s">
        <v>425</v>
      </c>
      <c r="K1052" s="366">
        <v>1</v>
      </c>
      <c r="L1052" s="365" t="s">
        <v>1980</v>
      </c>
      <c r="M1052" s="360">
        <v>2021</v>
      </c>
      <c r="N1052" s="362">
        <f>INDEX('[1]Table 5.1 Fleet population'!$L$4:$L$41,MATCH(G1052,'[1]Table 5.1 Fleet population'!$H$4:$H$41,0),1)</f>
        <v>0</v>
      </c>
      <c r="O1052" s="364">
        <v>1</v>
      </c>
      <c r="P1052" s="363">
        <f t="shared" si="64"/>
        <v>0</v>
      </c>
      <c r="Q1052" s="362">
        <v>0</v>
      </c>
      <c r="R1052" s="350" t="e">
        <f t="shared" si="65"/>
        <v>#DIV/0!</v>
      </c>
      <c r="S1052" s="350" t="e">
        <f t="shared" si="66"/>
        <v>#DIV/0!</v>
      </c>
      <c r="T1052" s="361">
        <f t="shared" si="67"/>
        <v>1</v>
      </c>
      <c r="U1052" s="360" t="s">
        <v>1995</v>
      </c>
    </row>
    <row r="1053" spans="1:21" s="359" customFormat="1" ht="15.75" customHeight="1" x14ac:dyDescent="0.25">
      <c r="A1053" s="365" t="s">
        <v>144</v>
      </c>
      <c r="B1053" s="365" t="s">
        <v>875</v>
      </c>
      <c r="C1053" s="365" t="s">
        <v>666</v>
      </c>
      <c r="D1053" s="365" t="s">
        <v>338</v>
      </c>
      <c r="E1053" s="365" t="s">
        <v>184</v>
      </c>
      <c r="F1053" s="365" t="s">
        <v>531</v>
      </c>
      <c r="G1053" s="365" t="s">
        <v>1950</v>
      </c>
      <c r="H1053" s="365" t="s">
        <v>546</v>
      </c>
      <c r="I1053" s="365" t="s">
        <v>1979</v>
      </c>
      <c r="J1053" s="365" t="s">
        <v>425</v>
      </c>
      <c r="K1053" s="366">
        <v>1</v>
      </c>
      <c r="L1053" s="365" t="s">
        <v>1980</v>
      </c>
      <c r="M1053" s="360">
        <v>2021</v>
      </c>
      <c r="N1053" s="362">
        <f>INDEX('[1]Table 5.1 Fleet population'!$L$4:$L$41,MATCH(G1053,'[1]Table 5.1 Fleet population'!$H$4:$H$41,0),1)</f>
        <v>0</v>
      </c>
      <c r="O1053" s="364">
        <v>1</v>
      </c>
      <c r="P1053" s="363">
        <f t="shared" si="64"/>
        <v>0</v>
      </c>
      <c r="Q1053" s="362">
        <v>0</v>
      </c>
      <c r="R1053" s="350" t="e">
        <f t="shared" si="65"/>
        <v>#DIV/0!</v>
      </c>
      <c r="S1053" s="350" t="e">
        <f t="shared" si="66"/>
        <v>#DIV/0!</v>
      </c>
      <c r="T1053" s="361">
        <f t="shared" si="67"/>
        <v>1</v>
      </c>
      <c r="U1053" s="360"/>
    </row>
    <row r="1054" spans="1:21" s="359" customFormat="1" ht="15.75" customHeight="1" x14ac:dyDescent="0.25">
      <c r="A1054" s="365" t="s">
        <v>144</v>
      </c>
      <c r="B1054" s="365" t="s">
        <v>875</v>
      </c>
      <c r="C1054" s="365" t="s">
        <v>666</v>
      </c>
      <c r="D1054" s="365" t="s">
        <v>338</v>
      </c>
      <c r="E1054" s="365" t="s">
        <v>184</v>
      </c>
      <c r="F1054" s="365" t="s">
        <v>531</v>
      </c>
      <c r="G1054" s="365" t="s">
        <v>1954</v>
      </c>
      <c r="H1054" s="365" t="s">
        <v>546</v>
      </c>
      <c r="I1054" s="365" t="s">
        <v>1979</v>
      </c>
      <c r="J1054" s="365" t="s">
        <v>425</v>
      </c>
      <c r="K1054" s="366">
        <v>1</v>
      </c>
      <c r="L1054" s="365" t="s">
        <v>1980</v>
      </c>
      <c r="M1054" s="360">
        <v>2021</v>
      </c>
      <c r="N1054" s="362">
        <f>INDEX('[1]Table 5.1 Fleet population'!$L$4:$L$41,MATCH(G1054,'[1]Table 5.1 Fleet population'!$H$4:$H$41,0),1)</f>
        <v>0</v>
      </c>
      <c r="O1054" s="364">
        <v>1</v>
      </c>
      <c r="P1054" s="363">
        <f t="shared" si="64"/>
        <v>0</v>
      </c>
      <c r="Q1054" s="362">
        <v>0</v>
      </c>
      <c r="R1054" s="350" t="e">
        <f t="shared" si="65"/>
        <v>#DIV/0!</v>
      </c>
      <c r="S1054" s="350" t="e">
        <f t="shared" si="66"/>
        <v>#DIV/0!</v>
      </c>
      <c r="T1054" s="361">
        <f t="shared" si="67"/>
        <v>1</v>
      </c>
      <c r="U1054" s="360"/>
    </row>
    <row r="1055" spans="1:21" s="359" customFormat="1" ht="15.75" customHeight="1" x14ac:dyDescent="0.25">
      <c r="A1055" s="365" t="s">
        <v>144</v>
      </c>
      <c r="B1055" s="365" t="s">
        <v>875</v>
      </c>
      <c r="C1055" s="365" t="s">
        <v>666</v>
      </c>
      <c r="D1055" s="365" t="s">
        <v>338</v>
      </c>
      <c r="E1055" s="365" t="s">
        <v>184</v>
      </c>
      <c r="F1055" s="365" t="s">
        <v>531</v>
      </c>
      <c r="G1055" s="365" t="s">
        <v>1950</v>
      </c>
      <c r="H1055" s="365" t="s">
        <v>1987</v>
      </c>
      <c r="I1055" s="365" t="s">
        <v>1979</v>
      </c>
      <c r="J1055" s="365" t="s">
        <v>425</v>
      </c>
      <c r="K1055" s="366">
        <v>1</v>
      </c>
      <c r="L1055" s="365" t="s">
        <v>1980</v>
      </c>
      <c r="M1055" s="360">
        <v>2021</v>
      </c>
      <c r="N1055" s="362">
        <f>INDEX('[1]Table 5.1 Fleet population'!$L$4:$L$41,MATCH(G1055,'[1]Table 5.1 Fleet population'!$H$4:$H$41,0),1)</f>
        <v>0</v>
      </c>
      <c r="O1055" s="364">
        <v>1</v>
      </c>
      <c r="P1055" s="363">
        <f t="shared" si="64"/>
        <v>0</v>
      </c>
      <c r="Q1055" s="362">
        <v>0</v>
      </c>
      <c r="R1055" s="350" t="e">
        <f t="shared" si="65"/>
        <v>#DIV/0!</v>
      </c>
      <c r="S1055" s="350" t="e">
        <f t="shared" si="66"/>
        <v>#DIV/0!</v>
      </c>
      <c r="T1055" s="361">
        <f t="shared" si="67"/>
        <v>1</v>
      </c>
      <c r="U1055" s="360"/>
    </row>
    <row r="1056" spans="1:21" s="359" customFormat="1" ht="15.75" customHeight="1" x14ac:dyDescent="0.25">
      <c r="A1056" s="365" t="s">
        <v>144</v>
      </c>
      <c r="B1056" s="365" t="s">
        <v>875</v>
      </c>
      <c r="C1056" s="365" t="s">
        <v>666</v>
      </c>
      <c r="D1056" s="365" t="s">
        <v>338</v>
      </c>
      <c r="E1056" s="365" t="s">
        <v>184</v>
      </c>
      <c r="F1056" s="365" t="s">
        <v>531</v>
      </c>
      <c r="G1056" s="365" t="s">
        <v>1954</v>
      </c>
      <c r="H1056" s="365" t="s">
        <v>1987</v>
      </c>
      <c r="I1056" s="365" t="s">
        <v>1979</v>
      </c>
      <c r="J1056" s="365" t="s">
        <v>425</v>
      </c>
      <c r="K1056" s="366">
        <v>1</v>
      </c>
      <c r="L1056" s="365" t="s">
        <v>1980</v>
      </c>
      <c r="M1056" s="360">
        <v>2021</v>
      </c>
      <c r="N1056" s="362">
        <f>INDEX('[1]Table 5.1 Fleet population'!$L$4:$L$41,MATCH(G1056,'[1]Table 5.1 Fleet population'!$H$4:$H$41,0),1)</f>
        <v>0</v>
      </c>
      <c r="O1056" s="364">
        <v>1</v>
      </c>
      <c r="P1056" s="363">
        <f t="shared" si="64"/>
        <v>0</v>
      </c>
      <c r="Q1056" s="362">
        <v>0</v>
      </c>
      <c r="R1056" s="350" t="e">
        <f t="shared" si="65"/>
        <v>#DIV/0!</v>
      </c>
      <c r="S1056" s="350" t="e">
        <f t="shared" si="66"/>
        <v>#DIV/0!</v>
      </c>
      <c r="T1056" s="361">
        <f t="shared" si="67"/>
        <v>1</v>
      </c>
      <c r="U1056" s="360"/>
    </row>
    <row r="1057" spans="1:21" s="359" customFormat="1" ht="15.75" customHeight="1" x14ac:dyDescent="0.25">
      <c r="A1057" s="365" t="s">
        <v>144</v>
      </c>
      <c r="B1057" s="365" t="s">
        <v>875</v>
      </c>
      <c r="C1057" s="365" t="s">
        <v>666</v>
      </c>
      <c r="D1057" s="365" t="s">
        <v>338</v>
      </c>
      <c r="E1057" s="365" t="s">
        <v>184</v>
      </c>
      <c r="F1057" s="365" t="s">
        <v>531</v>
      </c>
      <c r="G1057" s="365" t="s">
        <v>1950</v>
      </c>
      <c r="H1057" s="365" t="s">
        <v>1988</v>
      </c>
      <c r="I1057" s="365" t="s">
        <v>1979</v>
      </c>
      <c r="J1057" s="365" t="s">
        <v>425</v>
      </c>
      <c r="K1057" s="366">
        <v>1</v>
      </c>
      <c r="L1057" s="365" t="s">
        <v>1980</v>
      </c>
      <c r="M1057" s="360">
        <v>2021</v>
      </c>
      <c r="N1057" s="362">
        <f>INDEX('[1]Table 5.1 Fleet population'!$L$4:$L$41,MATCH(G1057,'[1]Table 5.1 Fleet population'!$H$4:$H$41,0),1)</f>
        <v>0</v>
      </c>
      <c r="O1057" s="364">
        <v>1</v>
      </c>
      <c r="P1057" s="363">
        <f t="shared" si="64"/>
        <v>0</v>
      </c>
      <c r="Q1057" s="362">
        <v>0</v>
      </c>
      <c r="R1057" s="350" t="e">
        <f t="shared" si="65"/>
        <v>#DIV/0!</v>
      </c>
      <c r="S1057" s="350" t="e">
        <f t="shared" si="66"/>
        <v>#DIV/0!</v>
      </c>
      <c r="T1057" s="361">
        <f t="shared" si="67"/>
        <v>1</v>
      </c>
      <c r="U1057" s="360"/>
    </row>
    <row r="1058" spans="1:21" s="359" customFormat="1" ht="15.75" customHeight="1" x14ac:dyDescent="0.25">
      <c r="A1058" s="365" t="s">
        <v>144</v>
      </c>
      <c r="B1058" s="365" t="s">
        <v>875</v>
      </c>
      <c r="C1058" s="365" t="s">
        <v>666</v>
      </c>
      <c r="D1058" s="365" t="s">
        <v>338</v>
      </c>
      <c r="E1058" s="365" t="s">
        <v>184</v>
      </c>
      <c r="F1058" s="365" t="s">
        <v>531</v>
      </c>
      <c r="G1058" s="365" t="s">
        <v>1954</v>
      </c>
      <c r="H1058" s="365" t="s">
        <v>1988</v>
      </c>
      <c r="I1058" s="365" t="s">
        <v>1979</v>
      </c>
      <c r="J1058" s="365" t="s">
        <v>425</v>
      </c>
      <c r="K1058" s="366">
        <v>1</v>
      </c>
      <c r="L1058" s="365" t="s">
        <v>1980</v>
      </c>
      <c r="M1058" s="360">
        <v>2021</v>
      </c>
      <c r="N1058" s="362">
        <f>INDEX('[1]Table 5.1 Fleet population'!$L$4:$L$41,MATCH(G1058,'[1]Table 5.1 Fleet population'!$H$4:$H$41,0),1)</f>
        <v>0</v>
      </c>
      <c r="O1058" s="364">
        <v>1</v>
      </c>
      <c r="P1058" s="363">
        <f t="shared" si="64"/>
        <v>0</v>
      </c>
      <c r="Q1058" s="362">
        <v>0</v>
      </c>
      <c r="R1058" s="350" t="e">
        <f t="shared" si="65"/>
        <v>#DIV/0!</v>
      </c>
      <c r="S1058" s="350" t="e">
        <f t="shared" si="66"/>
        <v>#DIV/0!</v>
      </c>
      <c r="T1058" s="361">
        <f t="shared" si="67"/>
        <v>1</v>
      </c>
      <c r="U1058" s="360"/>
    </row>
    <row r="1059" spans="1:21" s="359" customFormat="1" ht="15.75" customHeight="1" x14ac:dyDescent="0.25">
      <c r="A1059" s="365" t="s">
        <v>144</v>
      </c>
      <c r="B1059" s="365" t="s">
        <v>875</v>
      </c>
      <c r="C1059" s="365" t="s">
        <v>666</v>
      </c>
      <c r="D1059" s="365" t="s">
        <v>338</v>
      </c>
      <c r="E1059" s="365" t="s">
        <v>184</v>
      </c>
      <c r="F1059" s="365" t="s">
        <v>531</v>
      </c>
      <c r="G1059" s="365" t="s">
        <v>1950</v>
      </c>
      <c r="H1059" s="365" t="s">
        <v>1989</v>
      </c>
      <c r="I1059" s="365" t="s">
        <v>1979</v>
      </c>
      <c r="J1059" s="365" t="s">
        <v>425</v>
      </c>
      <c r="K1059" s="366">
        <v>1</v>
      </c>
      <c r="L1059" s="365" t="s">
        <v>1980</v>
      </c>
      <c r="M1059" s="360">
        <v>2021</v>
      </c>
      <c r="N1059" s="362">
        <f>INDEX('[1]Table 5.1 Fleet population'!$L$4:$L$41,MATCH(G1059,'[1]Table 5.1 Fleet population'!$H$4:$H$41,0),1)</f>
        <v>0</v>
      </c>
      <c r="O1059" s="364">
        <v>1</v>
      </c>
      <c r="P1059" s="363">
        <f t="shared" si="64"/>
        <v>0</v>
      </c>
      <c r="Q1059" s="362">
        <v>0</v>
      </c>
      <c r="R1059" s="350" t="e">
        <f t="shared" si="65"/>
        <v>#DIV/0!</v>
      </c>
      <c r="S1059" s="350" t="e">
        <f t="shared" si="66"/>
        <v>#DIV/0!</v>
      </c>
      <c r="T1059" s="361">
        <f t="shared" si="67"/>
        <v>1</v>
      </c>
      <c r="U1059" s="360"/>
    </row>
    <row r="1060" spans="1:21" s="359" customFormat="1" ht="15.75" customHeight="1" x14ac:dyDescent="0.25">
      <c r="A1060" s="365" t="s">
        <v>144</v>
      </c>
      <c r="B1060" s="365" t="s">
        <v>875</v>
      </c>
      <c r="C1060" s="365" t="s">
        <v>666</v>
      </c>
      <c r="D1060" s="365" t="s">
        <v>338</v>
      </c>
      <c r="E1060" s="365" t="s">
        <v>184</v>
      </c>
      <c r="F1060" s="365" t="s">
        <v>531</v>
      </c>
      <c r="G1060" s="365" t="s">
        <v>1954</v>
      </c>
      <c r="H1060" s="365" t="s">
        <v>1989</v>
      </c>
      <c r="I1060" s="365" t="s">
        <v>1979</v>
      </c>
      <c r="J1060" s="365" t="s">
        <v>425</v>
      </c>
      <c r="K1060" s="366">
        <v>1</v>
      </c>
      <c r="L1060" s="365" t="s">
        <v>1980</v>
      </c>
      <c r="M1060" s="360">
        <v>2021</v>
      </c>
      <c r="N1060" s="362">
        <f>INDEX('[1]Table 5.1 Fleet population'!$L$4:$L$41,MATCH(G1060,'[1]Table 5.1 Fleet population'!$H$4:$H$41,0),1)</f>
        <v>0</v>
      </c>
      <c r="O1060" s="364">
        <v>1</v>
      </c>
      <c r="P1060" s="363">
        <f t="shared" si="64"/>
        <v>0</v>
      </c>
      <c r="Q1060" s="362">
        <v>0</v>
      </c>
      <c r="R1060" s="350" t="e">
        <f t="shared" si="65"/>
        <v>#DIV/0!</v>
      </c>
      <c r="S1060" s="350" t="e">
        <f t="shared" si="66"/>
        <v>#DIV/0!</v>
      </c>
      <c r="T1060" s="361">
        <f t="shared" si="67"/>
        <v>1</v>
      </c>
      <c r="U1060" s="360"/>
    </row>
    <row r="1061" spans="1:21" s="359" customFormat="1" ht="15.75" customHeight="1" x14ac:dyDescent="0.25">
      <c r="A1061" s="365" t="s">
        <v>144</v>
      </c>
      <c r="B1061" s="365" t="s">
        <v>875</v>
      </c>
      <c r="C1061" s="365" t="s">
        <v>666</v>
      </c>
      <c r="D1061" s="365" t="s">
        <v>338</v>
      </c>
      <c r="E1061" s="365" t="s">
        <v>184</v>
      </c>
      <c r="F1061" s="365" t="s">
        <v>531</v>
      </c>
      <c r="G1061" s="365" t="s">
        <v>1950</v>
      </c>
      <c r="H1061" s="365" t="s">
        <v>550</v>
      </c>
      <c r="I1061" s="365" t="s">
        <v>1979</v>
      </c>
      <c r="J1061" s="365" t="s">
        <v>425</v>
      </c>
      <c r="K1061" s="366">
        <v>1</v>
      </c>
      <c r="L1061" s="365" t="s">
        <v>1980</v>
      </c>
      <c r="M1061" s="360">
        <v>2021</v>
      </c>
      <c r="N1061" s="362">
        <f>INDEX('[1]Table 5.1 Fleet population'!$L$4:$L$41,MATCH(G1061,'[1]Table 5.1 Fleet population'!$H$4:$H$41,0),1)</f>
        <v>0</v>
      </c>
      <c r="O1061" s="364">
        <v>1</v>
      </c>
      <c r="P1061" s="363">
        <f t="shared" si="64"/>
        <v>0</v>
      </c>
      <c r="Q1061" s="362">
        <v>0</v>
      </c>
      <c r="R1061" s="350" t="e">
        <f t="shared" si="65"/>
        <v>#DIV/0!</v>
      </c>
      <c r="S1061" s="350" t="e">
        <f t="shared" si="66"/>
        <v>#DIV/0!</v>
      </c>
      <c r="T1061" s="361">
        <f t="shared" si="67"/>
        <v>1</v>
      </c>
      <c r="U1061" s="360"/>
    </row>
    <row r="1062" spans="1:21" s="359" customFormat="1" ht="15.75" customHeight="1" x14ac:dyDescent="0.25">
      <c r="A1062" s="365" t="s">
        <v>144</v>
      </c>
      <c r="B1062" s="365" t="s">
        <v>875</v>
      </c>
      <c r="C1062" s="365" t="s">
        <v>666</v>
      </c>
      <c r="D1062" s="365" t="s">
        <v>338</v>
      </c>
      <c r="E1062" s="365" t="s">
        <v>184</v>
      </c>
      <c r="F1062" s="365" t="s">
        <v>531</v>
      </c>
      <c r="G1062" s="365" t="s">
        <v>1954</v>
      </c>
      <c r="H1062" s="365" t="s">
        <v>550</v>
      </c>
      <c r="I1062" s="365" t="s">
        <v>1979</v>
      </c>
      <c r="J1062" s="365" t="s">
        <v>425</v>
      </c>
      <c r="K1062" s="366">
        <v>1</v>
      </c>
      <c r="L1062" s="365" t="s">
        <v>1980</v>
      </c>
      <c r="M1062" s="360">
        <v>2021</v>
      </c>
      <c r="N1062" s="362">
        <f>INDEX('[1]Table 5.1 Fleet population'!$L$4:$L$41,MATCH(G1062,'[1]Table 5.1 Fleet population'!$H$4:$H$41,0),1)</f>
        <v>0</v>
      </c>
      <c r="O1062" s="364">
        <v>1</v>
      </c>
      <c r="P1062" s="363">
        <f t="shared" si="64"/>
        <v>0</v>
      </c>
      <c r="Q1062" s="362">
        <v>0</v>
      </c>
      <c r="R1062" s="350" t="e">
        <f t="shared" si="65"/>
        <v>#DIV/0!</v>
      </c>
      <c r="S1062" s="350" t="e">
        <f t="shared" si="66"/>
        <v>#DIV/0!</v>
      </c>
      <c r="T1062" s="361">
        <f t="shared" si="67"/>
        <v>1</v>
      </c>
      <c r="U1062" s="360"/>
    </row>
    <row r="1063" spans="1:21" s="359" customFormat="1" ht="15.75" customHeight="1" x14ac:dyDescent="0.25">
      <c r="A1063" s="365" t="s">
        <v>144</v>
      </c>
      <c r="B1063" s="365" t="s">
        <v>875</v>
      </c>
      <c r="C1063" s="365" t="s">
        <v>666</v>
      </c>
      <c r="D1063" s="365" t="s">
        <v>338</v>
      </c>
      <c r="E1063" s="365" t="s">
        <v>184</v>
      </c>
      <c r="F1063" s="365" t="s">
        <v>531</v>
      </c>
      <c r="G1063" s="365" t="s">
        <v>1950</v>
      </c>
      <c r="H1063" s="365" t="s">
        <v>551</v>
      </c>
      <c r="I1063" s="365" t="s">
        <v>1979</v>
      </c>
      <c r="J1063" s="365" t="s">
        <v>425</v>
      </c>
      <c r="K1063" s="366">
        <v>1</v>
      </c>
      <c r="L1063" s="365" t="s">
        <v>1980</v>
      </c>
      <c r="M1063" s="360">
        <v>2021</v>
      </c>
      <c r="N1063" s="362">
        <f>INDEX('[1]Table 5.1 Fleet population'!$L$4:$L$41,MATCH(G1063,'[1]Table 5.1 Fleet population'!$H$4:$H$41,0),1)</f>
        <v>0</v>
      </c>
      <c r="O1063" s="364">
        <v>1</v>
      </c>
      <c r="P1063" s="363">
        <f t="shared" si="64"/>
        <v>0</v>
      </c>
      <c r="Q1063" s="362">
        <v>0</v>
      </c>
      <c r="R1063" s="350" t="e">
        <f t="shared" si="65"/>
        <v>#DIV/0!</v>
      </c>
      <c r="S1063" s="350" t="e">
        <f t="shared" si="66"/>
        <v>#DIV/0!</v>
      </c>
      <c r="T1063" s="361">
        <f t="shared" si="67"/>
        <v>1</v>
      </c>
      <c r="U1063" s="360"/>
    </row>
    <row r="1064" spans="1:21" s="359" customFormat="1" ht="15.75" customHeight="1" x14ac:dyDescent="0.25">
      <c r="A1064" s="365" t="s">
        <v>144</v>
      </c>
      <c r="B1064" s="365" t="s">
        <v>875</v>
      </c>
      <c r="C1064" s="365" t="s">
        <v>666</v>
      </c>
      <c r="D1064" s="365" t="s">
        <v>338</v>
      </c>
      <c r="E1064" s="365" t="s">
        <v>184</v>
      </c>
      <c r="F1064" s="365" t="s">
        <v>531</v>
      </c>
      <c r="G1064" s="365" t="s">
        <v>1954</v>
      </c>
      <c r="H1064" s="365" t="s">
        <v>551</v>
      </c>
      <c r="I1064" s="365" t="s">
        <v>1979</v>
      </c>
      <c r="J1064" s="365" t="s">
        <v>425</v>
      </c>
      <c r="K1064" s="366">
        <v>1</v>
      </c>
      <c r="L1064" s="365" t="s">
        <v>1980</v>
      </c>
      <c r="M1064" s="360">
        <v>2021</v>
      </c>
      <c r="N1064" s="362">
        <f>INDEX('[1]Table 5.1 Fleet population'!$L$4:$L$41,MATCH(G1064,'[1]Table 5.1 Fleet population'!$H$4:$H$41,0),1)</f>
        <v>0</v>
      </c>
      <c r="O1064" s="364">
        <v>1</v>
      </c>
      <c r="P1064" s="363">
        <f t="shared" si="64"/>
        <v>0</v>
      </c>
      <c r="Q1064" s="362">
        <v>0</v>
      </c>
      <c r="R1064" s="350" t="e">
        <f t="shared" si="65"/>
        <v>#DIV/0!</v>
      </c>
      <c r="S1064" s="350" t="e">
        <f t="shared" si="66"/>
        <v>#DIV/0!</v>
      </c>
      <c r="T1064" s="361">
        <f t="shared" si="67"/>
        <v>1</v>
      </c>
      <c r="U1064" s="360"/>
    </row>
    <row r="1065" spans="1:21" s="359" customFormat="1" ht="15.75" customHeight="1" x14ac:dyDescent="0.25">
      <c r="A1065" s="365" t="s">
        <v>144</v>
      </c>
      <c r="B1065" s="365" t="s">
        <v>875</v>
      </c>
      <c r="C1065" s="365" t="s">
        <v>666</v>
      </c>
      <c r="D1065" s="365" t="s">
        <v>338</v>
      </c>
      <c r="E1065" s="365" t="s">
        <v>184</v>
      </c>
      <c r="F1065" s="365" t="s">
        <v>531</v>
      </c>
      <c r="G1065" s="365" t="s">
        <v>1950</v>
      </c>
      <c r="H1065" s="365" t="s">
        <v>552</v>
      </c>
      <c r="I1065" s="365" t="s">
        <v>1979</v>
      </c>
      <c r="J1065" s="365" t="s">
        <v>425</v>
      </c>
      <c r="K1065" s="366">
        <v>1</v>
      </c>
      <c r="L1065" s="365" t="s">
        <v>1980</v>
      </c>
      <c r="M1065" s="360">
        <v>2021</v>
      </c>
      <c r="N1065" s="362">
        <f>INDEX('[1]Table 5.1 Fleet population'!$L$4:$L$41,MATCH(G1065,'[1]Table 5.1 Fleet population'!$H$4:$H$41,0),1)</f>
        <v>0</v>
      </c>
      <c r="O1065" s="364">
        <v>1</v>
      </c>
      <c r="P1065" s="363">
        <f t="shared" si="64"/>
        <v>0</v>
      </c>
      <c r="Q1065" s="362">
        <v>0</v>
      </c>
      <c r="R1065" s="350" t="e">
        <f t="shared" si="65"/>
        <v>#DIV/0!</v>
      </c>
      <c r="S1065" s="350" t="e">
        <f t="shared" si="66"/>
        <v>#DIV/0!</v>
      </c>
      <c r="T1065" s="361">
        <f t="shared" si="67"/>
        <v>1</v>
      </c>
      <c r="U1065" s="360" t="s">
        <v>1992</v>
      </c>
    </row>
    <row r="1066" spans="1:21" s="359" customFormat="1" ht="15.75" customHeight="1" x14ac:dyDescent="0.25">
      <c r="A1066" s="365" t="s">
        <v>144</v>
      </c>
      <c r="B1066" s="365" t="s">
        <v>875</v>
      </c>
      <c r="C1066" s="365" t="s">
        <v>666</v>
      </c>
      <c r="D1066" s="365" t="s">
        <v>338</v>
      </c>
      <c r="E1066" s="365" t="s">
        <v>184</v>
      </c>
      <c r="F1066" s="365" t="s">
        <v>531</v>
      </c>
      <c r="G1066" s="365" t="s">
        <v>1954</v>
      </c>
      <c r="H1066" s="365" t="s">
        <v>552</v>
      </c>
      <c r="I1066" s="365" t="s">
        <v>1979</v>
      </c>
      <c r="J1066" s="365" t="s">
        <v>425</v>
      </c>
      <c r="K1066" s="366">
        <v>1</v>
      </c>
      <c r="L1066" s="365" t="s">
        <v>1980</v>
      </c>
      <c r="M1066" s="360">
        <v>2021</v>
      </c>
      <c r="N1066" s="362">
        <f>INDEX('[1]Table 5.1 Fleet population'!$L$4:$L$41,MATCH(G1066,'[1]Table 5.1 Fleet population'!$H$4:$H$41,0),1)</f>
        <v>0</v>
      </c>
      <c r="O1066" s="364">
        <v>1</v>
      </c>
      <c r="P1066" s="363">
        <f t="shared" si="64"/>
        <v>0</v>
      </c>
      <c r="Q1066" s="362">
        <v>0</v>
      </c>
      <c r="R1066" s="350" t="e">
        <f t="shared" si="65"/>
        <v>#DIV/0!</v>
      </c>
      <c r="S1066" s="350" t="e">
        <f t="shared" si="66"/>
        <v>#DIV/0!</v>
      </c>
      <c r="T1066" s="361">
        <f t="shared" si="67"/>
        <v>1</v>
      </c>
      <c r="U1066" s="360" t="s">
        <v>1992</v>
      </c>
    </row>
    <row r="1067" spans="1:21" s="359" customFormat="1" ht="15.75" customHeight="1" x14ac:dyDescent="0.25">
      <c r="A1067" s="365" t="s">
        <v>144</v>
      </c>
      <c r="B1067" s="365" t="s">
        <v>875</v>
      </c>
      <c r="C1067" s="365" t="s">
        <v>666</v>
      </c>
      <c r="D1067" s="365" t="s">
        <v>338</v>
      </c>
      <c r="E1067" s="365" t="s">
        <v>184</v>
      </c>
      <c r="F1067" s="365" t="s">
        <v>531</v>
      </c>
      <c r="G1067" s="365" t="s">
        <v>1950</v>
      </c>
      <c r="H1067" s="365" t="s">
        <v>555</v>
      </c>
      <c r="I1067" s="365" t="s">
        <v>1979</v>
      </c>
      <c r="J1067" s="365" t="s">
        <v>425</v>
      </c>
      <c r="K1067" s="366">
        <v>1</v>
      </c>
      <c r="L1067" s="365" t="s">
        <v>1980</v>
      </c>
      <c r="M1067" s="360">
        <v>2021</v>
      </c>
      <c r="N1067" s="362">
        <f>INDEX('[1]Table 5.1 Fleet population'!$L$4:$L$41,MATCH(G1067,'[1]Table 5.1 Fleet population'!$H$4:$H$41,0),1)</f>
        <v>0</v>
      </c>
      <c r="O1067" s="364">
        <v>1</v>
      </c>
      <c r="P1067" s="363">
        <f t="shared" si="64"/>
        <v>0</v>
      </c>
      <c r="Q1067" s="362">
        <v>0</v>
      </c>
      <c r="R1067" s="350" t="e">
        <f t="shared" si="65"/>
        <v>#DIV/0!</v>
      </c>
      <c r="S1067" s="350" t="e">
        <f t="shared" si="66"/>
        <v>#DIV/0!</v>
      </c>
      <c r="T1067" s="361">
        <f t="shared" si="67"/>
        <v>1</v>
      </c>
      <c r="U1067" s="360"/>
    </row>
    <row r="1068" spans="1:21" s="359" customFormat="1" ht="15.75" customHeight="1" x14ac:dyDescent="0.25">
      <c r="A1068" s="365" t="s">
        <v>144</v>
      </c>
      <c r="B1068" s="365" t="s">
        <v>875</v>
      </c>
      <c r="C1068" s="365" t="s">
        <v>666</v>
      </c>
      <c r="D1068" s="365" t="s">
        <v>338</v>
      </c>
      <c r="E1068" s="365" t="s">
        <v>184</v>
      </c>
      <c r="F1068" s="365" t="s">
        <v>531</v>
      </c>
      <c r="G1068" s="365" t="s">
        <v>1954</v>
      </c>
      <c r="H1068" s="365" t="s">
        <v>555</v>
      </c>
      <c r="I1068" s="365" t="s">
        <v>1979</v>
      </c>
      <c r="J1068" s="365" t="s">
        <v>425</v>
      </c>
      <c r="K1068" s="366">
        <v>1</v>
      </c>
      <c r="L1068" s="365" t="s">
        <v>1980</v>
      </c>
      <c r="M1068" s="360">
        <v>2021</v>
      </c>
      <c r="N1068" s="362">
        <f>INDEX('[1]Table 5.1 Fleet population'!$L$4:$L$41,MATCH(G1068,'[1]Table 5.1 Fleet population'!$H$4:$H$41,0),1)</f>
        <v>0</v>
      </c>
      <c r="O1068" s="364">
        <v>1</v>
      </c>
      <c r="P1068" s="363">
        <f t="shared" si="64"/>
        <v>0</v>
      </c>
      <c r="Q1068" s="362">
        <v>0</v>
      </c>
      <c r="R1068" s="350" t="e">
        <f t="shared" si="65"/>
        <v>#DIV/0!</v>
      </c>
      <c r="S1068" s="350" t="e">
        <f t="shared" si="66"/>
        <v>#DIV/0!</v>
      </c>
      <c r="T1068" s="361">
        <f t="shared" si="67"/>
        <v>1</v>
      </c>
      <c r="U1068" s="360"/>
    </row>
    <row r="1069" spans="1:21" s="359" customFormat="1" ht="15.75" customHeight="1" x14ac:dyDescent="0.25">
      <c r="A1069" s="365" t="s">
        <v>144</v>
      </c>
      <c r="B1069" s="365" t="s">
        <v>875</v>
      </c>
      <c r="C1069" s="365" t="s">
        <v>666</v>
      </c>
      <c r="D1069" s="365" t="s">
        <v>338</v>
      </c>
      <c r="E1069" s="365" t="s">
        <v>184</v>
      </c>
      <c r="F1069" s="365" t="s">
        <v>531</v>
      </c>
      <c r="G1069" s="365" t="s">
        <v>1950</v>
      </c>
      <c r="H1069" s="365" t="s">
        <v>553</v>
      </c>
      <c r="I1069" s="365" t="s">
        <v>1979</v>
      </c>
      <c r="J1069" s="365" t="s">
        <v>425</v>
      </c>
      <c r="K1069" s="366">
        <v>1</v>
      </c>
      <c r="L1069" s="365" t="s">
        <v>1980</v>
      </c>
      <c r="M1069" s="360">
        <v>2021</v>
      </c>
      <c r="N1069" s="362">
        <f>INDEX('[1]Table 5.1 Fleet population'!$L$4:$L$41,MATCH(G1069,'[1]Table 5.1 Fleet population'!$H$4:$H$41,0),1)</f>
        <v>0</v>
      </c>
      <c r="O1069" s="364">
        <v>1</v>
      </c>
      <c r="P1069" s="363">
        <f t="shared" si="64"/>
        <v>0</v>
      </c>
      <c r="Q1069" s="362">
        <v>0</v>
      </c>
      <c r="R1069" s="350" t="e">
        <f t="shared" si="65"/>
        <v>#DIV/0!</v>
      </c>
      <c r="S1069" s="350" t="e">
        <f t="shared" si="66"/>
        <v>#DIV/0!</v>
      </c>
      <c r="T1069" s="361">
        <f t="shared" si="67"/>
        <v>1</v>
      </c>
      <c r="U1069" s="360"/>
    </row>
    <row r="1070" spans="1:21" s="359" customFormat="1" ht="15.75" customHeight="1" x14ac:dyDescent="0.25">
      <c r="A1070" s="365" t="s">
        <v>144</v>
      </c>
      <c r="B1070" s="365" t="s">
        <v>875</v>
      </c>
      <c r="C1070" s="365" t="s">
        <v>666</v>
      </c>
      <c r="D1070" s="365" t="s">
        <v>338</v>
      </c>
      <c r="E1070" s="365" t="s">
        <v>184</v>
      </c>
      <c r="F1070" s="365" t="s">
        <v>531</v>
      </c>
      <c r="G1070" s="365" t="s">
        <v>1954</v>
      </c>
      <c r="H1070" s="365" t="s">
        <v>553</v>
      </c>
      <c r="I1070" s="365" t="s">
        <v>1979</v>
      </c>
      <c r="J1070" s="365" t="s">
        <v>425</v>
      </c>
      <c r="K1070" s="366">
        <v>1</v>
      </c>
      <c r="L1070" s="365" t="s">
        <v>1980</v>
      </c>
      <c r="M1070" s="360">
        <v>2021</v>
      </c>
      <c r="N1070" s="362">
        <f>INDEX('[1]Table 5.1 Fleet population'!$L$4:$L$41,MATCH(G1070,'[1]Table 5.1 Fleet population'!$H$4:$H$41,0),1)</f>
        <v>0</v>
      </c>
      <c r="O1070" s="364">
        <v>1</v>
      </c>
      <c r="P1070" s="363">
        <f t="shared" si="64"/>
        <v>0</v>
      </c>
      <c r="Q1070" s="362">
        <v>0</v>
      </c>
      <c r="R1070" s="350" t="e">
        <f t="shared" si="65"/>
        <v>#DIV/0!</v>
      </c>
      <c r="S1070" s="350" t="e">
        <f t="shared" si="66"/>
        <v>#DIV/0!</v>
      </c>
      <c r="T1070" s="361">
        <f t="shared" si="67"/>
        <v>1</v>
      </c>
      <c r="U1070" s="360"/>
    </row>
    <row r="1071" spans="1:21" s="359" customFormat="1" ht="15.75" customHeight="1" x14ac:dyDescent="0.25">
      <c r="A1071" s="365" t="s">
        <v>144</v>
      </c>
      <c r="B1071" s="365" t="s">
        <v>875</v>
      </c>
      <c r="C1071" s="365" t="s">
        <v>666</v>
      </c>
      <c r="D1071" s="365" t="s">
        <v>338</v>
      </c>
      <c r="E1071" s="365" t="s">
        <v>184</v>
      </c>
      <c r="F1071" s="365" t="s">
        <v>531</v>
      </c>
      <c r="G1071" s="365" t="s">
        <v>1943</v>
      </c>
      <c r="H1071" s="365" t="s">
        <v>556</v>
      </c>
      <c r="I1071" s="365" t="s">
        <v>234</v>
      </c>
      <c r="J1071" s="365" t="s">
        <v>425</v>
      </c>
      <c r="K1071" s="366">
        <v>1</v>
      </c>
      <c r="L1071" s="365"/>
      <c r="M1071" s="360">
        <v>2021</v>
      </c>
      <c r="N1071" s="362">
        <f>INDEX('[1]Table 5.1 Fleet population'!$L$4:$L$41,MATCH(G1071,'[1]Table 5.1 Fleet population'!$H$4:$H$41,0),1)</f>
        <v>0</v>
      </c>
      <c r="O1071" s="364">
        <v>1</v>
      </c>
      <c r="P1071" s="363">
        <f t="shared" si="64"/>
        <v>0</v>
      </c>
      <c r="Q1071" s="362">
        <v>0</v>
      </c>
      <c r="R1071" s="350" t="e">
        <f t="shared" si="65"/>
        <v>#DIV/0!</v>
      </c>
      <c r="S1071" s="350" t="e">
        <f t="shared" si="66"/>
        <v>#DIV/0!</v>
      </c>
      <c r="T1071" s="361">
        <f t="shared" si="67"/>
        <v>1</v>
      </c>
      <c r="U1071" s="360"/>
    </row>
    <row r="1072" spans="1:21" s="359" customFormat="1" ht="15.75" customHeight="1" x14ac:dyDescent="0.25">
      <c r="A1072" s="365" t="s">
        <v>144</v>
      </c>
      <c r="B1072" s="365" t="s">
        <v>875</v>
      </c>
      <c r="C1072" s="365" t="s">
        <v>666</v>
      </c>
      <c r="D1072" s="365" t="s">
        <v>338</v>
      </c>
      <c r="E1072" s="365" t="s">
        <v>184</v>
      </c>
      <c r="F1072" s="365" t="s">
        <v>531</v>
      </c>
      <c r="G1072" s="365" t="s">
        <v>1940</v>
      </c>
      <c r="H1072" s="365" t="s">
        <v>556</v>
      </c>
      <c r="I1072" s="365" t="s">
        <v>234</v>
      </c>
      <c r="J1072" s="365" t="s">
        <v>425</v>
      </c>
      <c r="K1072" s="366">
        <v>1</v>
      </c>
      <c r="L1072" s="365"/>
      <c r="M1072" s="360">
        <v>2021</v>
      </c>
      <c r="N1072" s="362">
        <f>INDEX('[1]Table 5.1 Fleet population'!$L$4:$L$41,MATCH(G1072,'[1]Table 5.1 Fleet population'!$H$4:$H$41,0),1)</f>
        <v>0</v>
      </c>
      <c r="O1072" s="364">
        <v>1</v>
      </c>
      <c r="P1072" s="363">
        <f t="shared" si="64"/>
        <v>0</v>
      </c>
      <c r="Q1072" s="362">
        <v>0</v>
      </c>
      <c r="R1072" s="350" t="e">
        <f t="shared" si="65"/>
        <v>#DIV/0!</v>
      </c>
      <c r="S1072" s="350" t="e">
        <f t="shared" si="66"/>
        <v>#DIV/0!</v>
      </c>
      <c r="T1072" s="361">
        <f t="shared" si="67"/>
        <v>1</v>
      </c>
      <c r="U1072" s="360"/>
    </row>
    <row r="1073" spans="1:21" s="359" customFormat="1" ht="15.75" customHeight="1" x14ac:dyDescent="0.25">
      <c r="A1073" s="365" t="s">
        <v>144</v>
      </c>
      <c r="B1073" s="365" t="s">
        <v>875</v>
      </c>
      <c r="C1073" s="365" t="s">
        <v>666</v>
      </c>
      <c r="D1073" s="365" t="s">
        <v>338</v>
      </c>
      <c r="E1073" s="365" t="s">
        <v>184</v>
      </c>
      <c r="F1073" s="365" t="s">
        <v>531</v>
      </c>
      <c r="G1073" s="365" t="s">
        <v>1950</v>
      </c>
      <c r="H1073" s="365" t="s">
        <v>556</v>
      </c>
      <c r="I1073" s="365" t="s">
        <v>234</v>
      </c>
      <c r="J1073" s="365" t="s">
        <v>425</v>
      </c>
      <c r="K1073" s="366">
        <v>1</v>
      </c>
      <c r="L1073" s="365" t="s">
        <v>1999</v>
      </c>
      <c r="M1073" s="360">
        <v>2021</v>
      </c>
      <c r="N1073" s="362">
        <f>INDEX('[1]Table 5.1 Fleet population'!$L$4:$L$41,MATCH(G1073,'[1]Table 5.1 Fleet population'!$H$4:$H$41,0),1)</f>
        <v>0</v>
      </c>
      <c r="O1073" s="364">
        <v>1</v>
      </c>
      <c r="P1073" s="363">
        <f t="shared" si="64"/>
        <v>0</v>
      </c>
      <c r="Q1073" s="362">
        <v>0</v>
      </c>
      <c r="R1073" s="350" t="e">
        <f t="shared" si="65"/>
        <v>#DIV/0!</v>
      </c>
      <c r="S1073" s="350" t="e">
        <f t="shared" si="66"/>
        <v>#DIV/0!</v>
      </c>
      <c r="T1073" s="361">
        <f t="shared" si="67"/>
        <v>1</v>
      </c>
      <c r="U1073" s="360"/>
    </row>
    <row r="1074" spans="1:21" s="359" customFormat="1" ht="15.75" customHeight="1" x14ac:dyDescent="0.25">
      <c r="A1074" s="365" t="s">
        <v>144</v>
      </c>
      <c r="B1074" s="365" t="s">
        <v>875</v>
      </c>
      <c r="C1074" s="365" t="s">
        <v>666</v>
      </c>
      <c r="D1074" s="365" t="s">
        <v>338</v>
      </c>
      <c r="E1074" s="365" t="s">
        <v>184</v>
      </c>
      <c r="F1074" s="365" t="s">
        <v>531</v>
      </c>
      <c r="G1074" s="365" t="s">
        <v>1954</v>
      </c>
      <c r="H1074" s="365" t="s">
        <v>556</v>
      </c>
      <c r="I1074" s="365" t="s">
        <v>234</v>
      </c>
      <c r="J1074" s="365" t="s">
        <v>425</v>
      </c>
      <c r="K1074" s="366">
        <v>1</v>
      </c>
      <c r="L1074" s="365" t="s">
        <v>1999</v>
      </c>
      <c r="M1074" s="360">
        <v>2021</v>
      </c>
      <c r="N1074" s="362">
        <f>INDEX('[1]Table 5.1 Fleet population'!$L$4:$L$41,MATCH(G1074,'[1]Table 5.1 Fleet population'!$H$4:$H$41,0),1)</f>
        <v>0</v>
      </c>
      <c r="O1074" s="364">
        <v>1</v>
      </c>
      <c r="P1074" s="363">
        <f t="shared" si="64"/>
        <v>0</v>
      </c>
      <c r="Q1074" s="362">
        <v>0</v>
      </c>
      <c r="R1074" s="350" t="e">
        <f t="shared" si="65"/>
        <v>#DIV/0!</v>
      </c>
      <c r="S1074" s="350" t="e">
        <f t="shared" si="66"/>
        <v>#DIV/0!</v>
      </c>
      <c r="T1074" s="361">
        <f t="shared" si="67"/>
        <v>1</v>
      </c>
      <c r="U1074" s="360"/>
    </row>
    <row r="1075" spans="1:21" s="359" customFormat="1" ht="15.75" customHeight="1" x14ac:dyDescent="0.25">
      <c r="A1075" s="365" t="s">
        <v>144</v>
      </c>
      <c r="B1075" s="365" t="s">
        <v>875</v>
      </c>
      <c r="C1075" s="365" t="s">
        <v>666</v>
      </c>
      <c r="D1075" s="365" t="s">
        <v>338</v>
      </c>
      <c r="E1075" s="365" t="s">
        <v>184</v>
      </c>
      <c r="F1075" s="365" t="s">
        <v>531</v>
      </c>
      <c r="G1075" s="365" t="s">
        <v>1943</v>
      </c>
      <c r="H1075" s="365" t="s">
        <v>557</v>
      </c>
      <c r="I1075" s="365" t="s">
        <v>234</v>
      </c>
      <c r="J1075" s="365" t="s">
        <v>425</v>
      </c>
      <c r="K1075" s="366">
        <v>1</v>
      </c>
      <c r="L1075" s="365"/>
      <c r="M1075" s="360">
        <v>2021</v>
      </c>
      <c r="N1075" s="362">
        <f>INDEX('[1]Table 5.1 Fleet population'!$L$4:$L$41,MATCH(G1075,'[1]Table 5.1 Fleet population'!$H$4:$H$41,0),1)</f>
        <v>0</v>
      </c>
      <c r="O1075" s="364">
        <v>1</v>
      </c>
      <c r="P1075" s="363">
        <f t="shared" si="64"/>
        <v>0</v>
      </c>
      <c r="Q1075" s="362">
        <v>0</v>
      </c>
      <c r="R1075" s="350" t="e">
        <f t="shared" si="65"/>
        <v>#DIV/0!</v>
      </c>
      <c r="S1075" s="350" t="e">
        <f t="shared" si="66"/>
        <v>#DIV/0!</v>
      </c>
      <c r="T1075" s="361">
        <f t="shared" si="67"/>
        <v>1</v>
      </c>
      <c r="U1075" s="360"/>
    </row>
    <row r="1076" spans="1:21" s="359" customFormat="1" ht="15.75" customHeight="1" x14ac:dyDescent="0.25">
      <c r="A1076" s="365" t="s">
        <v>144</v>
      </c>
      <c r="B1076" s="365" t="s">
        <v>875</v>
      </c>
      <c r="C1076" s="365" t="s">
        <v>666</v>
      </c>
      <c r="D1076" s="365" t="s">
        <v>338</v>
      </c>
      <c r="E1076" s="365" t="s">
        <v>184</v>
      </c>
      <c r="F1076" s="365" t="s">
        <v>531</v>
      </c>
      <c r="G1076" s="365" t="s">
        <v>1940</v>
      </c>
      <c r="H1076" s="365" t="s">
        <v>557</v>
      </c>
      <c r="I1076" s="365" t="s">
        <v>234</v>
      </c>
      <c r="J1076" s="365" t="s">
        <v>425</v>
      </c>
      <c r="K1076" s="366">
        <v>1</v>
      </c>
      <c r="L1076" s="365"/>
      <c r="M1076" s="360">
        <v>2021</v>
      </c>
      <c r="N1076" s="362">
        <f>INDEX('[1]Table 5.1 Fleet population'!$L$4:$L$41,MATCH(G1076,'[1]Table 5.1 Fleet population'!$H$4:$H$41,0),1)</f>
        <v>0</v>
      </c>
      <c r="O1076" s="364">
        <v>1</v>
      </c>
      <c r="P1076" s="363">
        <f t="shared" si="64"/>
        <v>0</v>
      </c>
      <c r="Q1076" s="362">
        <v>0</v>
      </c>
      <c r="R1076" s="350" t="e">
        <f t="shared" si="65"/>
        <v>#DIV/0!</v>
      </c>
      <c r="S1076" s="350" t="e">
        <f t="shared" si="66"/>
        <v>#DIV/0!</v>
      </c>
      <c r="T1076" s="361">
        <f t="shared" si="67"/>
        <v>1</v>
      </c>
      <c r="U1076" s="360"/>
    </row>
    <row r="1077" spans="1:21" s="359" customFormat="1" ht="15.75" customHeight="1" x14ac:dyDescent="0.25">
      <c r="A1077" s="365" t="s">
        <v>144</v>
      </c>
      <c r="B1077" s="365" t="s">
        <v>875</v>
      </c>
      <c r="C1077" s="365" t="s">
        <v>666</v>
      </c>
      <c r="D1077" s="365" t="s">
        <v>338</v>
      </c>
      <c r="E1077" s="365" t="s">
        <v>184</v>
      </c>
      <c r="F1077" s="365" t="s">
        <v>531</v>
      </c>
      <c r="G1077" s="365" t="s">
        <v>1950</v>
      </c>
      <c r="H1077" s="365" t="s">
        <v>557</v>
      </c>
      <c r="I1077" s="365" t="s">
        <v>234</v>
      </c>
      <c r="J1077" s="365" t="s">
        <v>425</v>
      </c>
      <c r="K1077" s="366">
        <v>1</v>
      </c>
      <c r="L1077" s="365" t="s">
        <v>1999</v>
      </c>
      <c r="M1077" s="360">
        <v>2021</v>
      </c>
      <c r="N1077" s="362">
        <f>INDEX('[1]Table 5.1 Fleet population'!$L$4:$L$41,MATCH(G1077,'[1]Table 5.1 Fleet population'!$H$4:$H$41,0),1)</f>
        <v>0</v>
      </c>
      <c r="O1077" s="364">
        <v>1</v>
      </c>
      <c r="P1077" s="363">
        <f t="shared" si="64"/>
        <v>0</v>
      </c>
      <c r="Q1077" s="362">
        <v>0</v>
      </c>
      <c r="R1077" s="350" t="e">
        <f t="shared" si="65"/>
        <v>#DIV/0!</v>
      </c>
      <c r="S1077" s="350" t="e">
        <f t="shared" si="66"/>
        <v>#DIV/0!</v>
      </c>
      <c r="T1077" s="361">
        <f t="shared" si="67"/>
        <v>1</v>
      </c>
      <c r="U1077" s="360"/>
    </row>
    <row r="1078" spans="1:21" s="359" customFormat="1" ht="15.75" customHeight="1" x14ac:dyDescent="0.25">
      <c r="A1078" s="365" t="s">
        <v>144</v>
      </c>
      <c r="B1078" s="365" t="s">
        <v>875</v>
      </c>
      <c r="C1078" s="365" t="s">
        <v>666</v>
      </c>
      <c r="D1078" s="365" t="s">
        <v>338</v>
      </c>
      <c r="E1078" s="365" t="s">
        <v>184</v>
      </c>
      <c r="F1078" s="365" t="s">
        <v>531</v>
      </c>
      <c r="G1078" s="365" t="s">
        <v>1954</v>
      </c>
      <c r="H1078" s="365" t="s">
        <v>557</v>
      </c>
      <c r="I1078" s="365" t="s">
        <v>234</v>
      </c>
      <c r="J1078" s="365" t="s">
        <v>425</v>
      </c>
      <c r="K1078" s="366">
        <v>1</v>
      </c>
      <c r="L1078" s="365" t="s">
        <v>1999</v>
      </c>
      <c r="M1078" s="360">
        <v>2021</v>
      </c>
      <c r="N1078" s="362">
        <f>INDEX('[1]Table 5.1 Fleet population'!$L$4:$L$41,MATCH(G1078,'[1]Table 5.1 Fleet population'!$H$4:$H$41,0),1)</f>
        <v>0</v>
      </c>
      <c r="O1078" s="364">
        <v>1</v>
      </c>
      <c r="P1078" s="363">
        <f t="shared" si="64"/>
        <v>0</v>
      </c>
      <c r="Q1078" s="362">
        <v>0</v>
      </c>
      <c r="R1078" s="350" t="e">
        <f t="shared" si="65"/>
        <v>#DIV/0!</v>
      </c>
      <c r="S1078" s="350" t="e">
        <f t="shared" si="66"/>
        <v>#DIV/0!</v>
      </c>
      <c r="T1078" s="361">
        <f t="shared" si="67"/>
        <v>1</v>
      </c>
      <c r="U1078" s="360"/>
    </row>
    <row r="1079" spans="1:21" s="359" customFormat="1" ht="15.75" customHeight="1" x14ac:dyDescent="0.25">
      <c r="A1079" s="365" t="s">
        <v>144</v>
      </c>
      <c r="B1079" s="365" t="s">
        <v>875</v>
      </c>
      <c r="C1079" s="365" t="s">
        <v>666</v>
      </c>
      <c r="D1079" s="365" t="s">
        <v>338</v>
      </c>
      <c r="E1079" s="365" t="s">
        <v>184</v>
      </c>
      <c r="F1079" s="365" t="s">
        <v>531</v>
      </c>
      <c r="G1079" s="365" t="s">
        <v>1950</v>
      </c>
      <c r="H1079" s="365" t="s">
        <v>558</v>
      </c>
      <c r="I1079" s="365" t="s">
        <v>1979</v>
      </c>
      <c r="J1079" s="365" t="s">
        <v>425</v>
      </c>
      <c r="K1079" s="366">
        <v>1</v>
      </c>
      <c r="L1079" s="365" t="s">
        <v>1980</v>
      </c>
      <c r="M1079" s="360">
        <v>2021</v>
      </c>
      <c r="N1079" s="362">
        <f>INDEX('[1]Table 5.1 Fleet population'!$L$4:$L$41,MATCH(G1079,'[1]Table 5.1 Fleet population'!$H$4:$H$41,0),1)</f>
        <v>0</v>
      </c>
      <c r="O1079" s="364">
        <v>1</v>
      </c>
      <c r="P1079" s="363">
        <f t="shared" si="64"/>
        <v>0</v>
      </c>
      <c r="Q1079" s="362">
        <v>0</v>
      </c>
      <c r="R1079" s="350" t="e">
        <f t="shared" si="65"/>
        <v>#DIV/0!</v>
      </c>
      <c r="S1079" s="350" t="e">
        <f t="shared" si="66"/>
        <v>#DIV/0!</v>
      </c>
      <c r="T1079" s="361">
        <f t="shared" si="67"/>
        <v>1</v>
      </c>
      <c r="U1079" s="360"/>
    </row>
    <row r="1080" spans="1:21" s="359" customFormat="1" ht="15.75" customHeight="1" x14ac:dyDescent="0.25">
      <c r="A1080" s="365" t="s">
        <v>144</v>
      </c>
      <c r="B1080" s="365" t="s">
        <v>875</v>
      </c>
      <c r="C1080" s="365" t="s">
        <v>666</v>
      </c>
      <c r="D1080" s="365" t="s">
        <v>338</v>
      </c>
      <c r="E1080" s="365" t="s">
        <v>184</v>
      </c>
      <c r="F1080" s="365" t="s">
        <v>531</v>
      </c>
      <c r="G1080" s="365" t="s">
        <v>1954</v>
      </c>
      <c r="H1080" s="365" t="s">
        <v>558</v>
      </c>
      <c r="I1080" s="365" t="s">
        <v>1979</v>
      </c>
      <c r="J1080" s="365" t="s">
        <v>425</v>
      </c>
      <c r="K1080" s="366">
        <v>1</v>
      </c>
      <c r="L1080" s="365" t="s">
        <v>1980</v>
      </c>
      <c r="M1080" s="360">
        <v>2021</v>
      </c>
      <c r="N1080" s="362">
        <f>INDEX('[1]Table 5.1 Fleet population'!$L$4:$L$41,MATCH(G1080,'[1]Table 5.1 Fleet population'!$H$4:$H$41,0),1)</f>
        <v>0</v>
      </c>
      <c r="O1080" s="364">
        <v>1</v>
      </c>
      <c r="P1080" s="363">
        <f t="shared" si="64"/>
        <v>0</v>
      </c>
      <c r="Q1080" s="362">
        <v>0</v>
      </c>
      <c r="R1080" s="350" t="e">
        <f t="shared" si="65"/>
        <v>#DIV/0!</v>
      </c>
      <c r="S1080" s="350" t="e">
        <f t="shared" si="66"/>
        <v>#DIV/0!</v>
      </c>
      <c r="T1080" s="361">
        <f t="shared" si="67"/>
        <v>1</v>
      </c>
      <c r="U1080" s="360"/>
    </row>
    <row r="1081" spans="1:21" s="359" customFormat="1" ht="15.75" customHeight="1" x14ac:dyDescent="0.25">
      <c r="A1081" s="365" t="s">
        <v>144</v>
      </c>
      <c r="B1081" s="365" t="s">
        <v>875</v>
      </c>
      <c r="C1081" s="365" t="s">
        <v>666</v>
      </c>
      <c r="D1081" s="365" t="s">
        <v>338</v>
      </c>
      <c r="E1081" s="365" t="s">
        <v>184</v>
      </c>
      <c r="F1081" s="365" t="s">
        <v>564</v>
      </c>
      <c r="G1081" s="365" t="s">
        <v>1932</v>
      </c>
      <c r="H1081" s="365" t="s">
        <v>570</v>
      </c>
      <c r="I1081" s="365" t="s">
        <v>1982</v>
      </c>
      <c r="J1081" s="365" t="s">
        <v>425</v>
      </c>
      <c r="K1081" s="366">
        <v>1</v>
      </c>
      <c r="L1081" s="365" t="s">
        <v>2001</v>
      </c>
      <c r="M1081" s="360"/>
      <c r="N1081" s="362"/>
      <c r="O1081" s="364">
        <v>0</v>
      </c>
      <c r="P1081" s="363">
        <f t="shared" si="64"/>
        <v>0</v>
      </c>
      <c r="Q1081" s="362">
        <v>0</v>
      </c>
      <c r="R1081" s="350" t="e">
        <f t="shared" si="65"/>
        <v>#DIV/0!</v>
      </c>
      <c r="S1081" s="350" t="e">
        <f t="shared" si="66"/>
        <v>#DIV/0!</v>
      </c>
      <c r="T1081" s="361">
        <f t="shared" si="67"/>
        <v>0</v>
      </c>
      <c r="U1081" s="360" t="s">
        <v>2002</v>
      </c>
    </row>
    <row r="1082" spans="1:21" s="359" customFormat="1" ht="15.75" customHeight="1" x14ac:dyDescent="0.25">
      <c r="A1082" s="365" t="s">
        <v>144</v>
      </c>
      <c r="B1082" s="365" t="s">
        <v>875</v>
      </c>
      <c r="C1082" s="365" t="s">
        <v>666</v>
      </c>
      <c r="D1082" s="365" t="s">
        <v>338</v>
      </c>
      <c r="E1082" s="365" t="s">
        <v>184</v>
      </c>
      <c r="F1082" s="365" t="s">
        <v>564</v>
      </c>
      <c r="G1082" s="365" t="s">
        <v>1926</v>
      </c>
      <c r="H1082" s="365" t="s">
        <v>570</v>
      </c>
      <c r="I1082" s="365" t="s">
        <v>1982</v>
      </c>
      <c r="J1082" s="365" t="s">
        <v>425</v>
      </c>
      <c r="K1082" s="366">
        <v>1</v>
      </c>
      <c r="L1082" s="365" t="s">
        <v>2001</v>
      </c>
      <c r="M1082" s="360"/>
      <c r="N1082" s="362"/>
      <c r="O1082" s="364">
        <v>0</v>
      </c>
      <c r="P1082" s="363">
        <f t="shared" si="64"/>
        <v>0</v>
      </c>
      <c r="Q1082" s="362">
        <v>0</v>
      </c>
      <c r="R1082" s="350" t="e">
        <f t="shared" si="65"/>
        <v>#DIV/0!</v>
      </c>
      <c r="S1082" s="350" t="e">
        <f t="shared" si="66"/>
        <v>#DIV/0!</v>
      </c>
      <c r="T1082" s="361">
        <f t="shared" si="67"/>
        <v>0</v>
      </c>
      <c r="U1082" s="360" t="s">
        <v>2002</v>
      </c>
    </row>
    <row r="1083" spans="1:21" s="359" customFormat="1" ht="15.75" customHeight="1" x14ac:dyDescent="0.25">
      <c r="A1083" s="365" t="s">
        <v>144</v>
      </c>
      <c r="B1083" s="365" t="s">
        <v>875</v>
      </c>
      <c r="C1083" s="365" t="s">
        <v>666</v>
      </c>
      <c r="D1083" s="365" t="s">
        <v>338</v>
      </c>
      <c r="E1083" s="365" t="s">
        <v>184</v>
      </c>
      <c r="F1083" s="365" t="s">
        <v>564</v>
      </c>
      <c r="G1083" s="365" t="s">
        <v>1927</v>
      </c>
      <c r="H1083" s="365" t="s">
        <v>570</v>
      </c>
      <c r="I1083" s="365" t="s">
        <v>1982</v>
      </c>
      <c r="J1083" s="365" t="s">
        <v>425</v>
      </c>
      <c r="K1083" s="366">
        <v>1</v>
      </c>
      <c r="L1083" s="365" t="s">
        <v>2001</v>
      </c>
      <c r="M1083" s="360"/>
      <c r="N1083" s="362"/>
      <c r="O1083" s="364">
        <v>0</v>
      </c>
      <c r="P1083" s="363">
        <f t="shared" si="64"/>
        <v>0</v>
      </c>
      <c r="Q1083" s="362">
        <v>0</v>
      </c>
      <c r="R1083" s="350" t="e">
        <f t="shared" si="65"/>
        <v>#DIV/0!</v>
      </c>
      <c r="S1083" s="350" t="e">
        <f t="shared" si="66"/>
        <v>#DIV/0!</v>
      </c>
      <c r="T1083" s="361">
        <f t="shared" si="67"/>
        <v>0</v>
      </c>
      <c r="U1083" s="360" t="s">
        <v>2002</v>
      </c>
    </row>
    <row r="1084" spans="1:21" s="359" customFormat="1" ht="15.75" customHeight="1" x14ac:dyDescent="0.25">
      <c r="A1084" s="365" t="s">
        <v>144</v>
      </c>
      <c r="B1084" s="365" t="s">
        <v>875</v>
      </c>
      <c r="C1084" s="365" t="s">
        <v>666</v>
      </c>
      <c r="D1084" s="365" t="s">
        <v>338</v>
      </c>
      <c r="E1084" s="365" t="s">
        <v>184</v>
      </c>
      <c r="F1084" s="365" t="s">
        <v>564</v>
      </c>
      <c r="G1084" s="365" t="s">
        <v>1928</v>
      </c>
      <c r="H1084" s="365" t="s">
        <v>570</v>
      </c>
      <c r="I1084" s="365" t="s">
        <v>1982</v>
      </c>
      <c r="J1084" s="365" t="s">
        <v>425</v>
      </c>
      <c r="K1084" s="366">
        <v>1</v>
      </c>
      <c r="L1084" s="365" t="s">
        <v>2001</v>
      </c>
      <c r="M1084" s="360"/>
      <c r="N1084" s="362"/>
      <c r="O1084" s="364">
        <v>0</v>
      </c>
      <c r="P1084" s="363">
        <f t="shared" si="64"/>
        <v>0</v>
      </c>
      <c r="Q1084" s="362">
        <v>0</v>
      </c>
      <c r="R1084" s="350" t="e">
        <f t="shared" si="65"/>
        <v>#DIV/0!</v>
      </c>
      <c r="S1084" s="350" t="e">
        <f t="shared" si="66"/>
        <v>#DIV/0!</v>
      </c>
      <c r="T1084" s="361">
        <f t="shared" si="67"/>
        <v>0</v>
      </c>
      <c r="U1084" s="360" t="s">
        <v>2002</v>
      </c>
    </row>
    <row r="1085" spans="1:21" s="359" customFormat="1" ht="15.75" customHeight="1" x14ac:dyDescent="0.25">
      <c r="A1085" s="365" t="s">
        <v>144</v>
      </c>
      <c r="B1085" s="365" t="s">
        <v>875</v>
      </c>
      <c r="C1085" s="365" t="s">
        <v>666</v>
      </c>
      <c r="D1085" s="365" t="s">
        <v>338</v>
      </c>
      <c r="E1085" s="365" t="s">
        <v>184</v>
      </c>
      <c r="F1085" s="365" t="s">
        <v>564</v>
      </c>
      <c r="G1085" s="365" t="s">
        <v>1924</v>
      </c>
      <c r="H1085" s="365" t="s">
        <v>570</v>
      </c>
      <c r="I1085" s="365" t="s">
        <v>1982</v>
      </c>
      <c r="J1085" s="365" t="s">
        <v>425</v>
      </c>
      <c r="K1085" s="366">
        <v>1</v>
      </c>
      <c r="L1085" s="365" t="s">
        <v>2001</v>
      </c>
      <c r="M1085" s="360"/>
      <c r="N1085" s="362"/>
      <c r="O1085" s="364">
        <v>0</v>
      </c>
      <c r="P1085" s="363">
        <f t="shared" si="64"/>
        <v>0</v>
      </c>
      <c r="Q1085" s="362">
        <v>0</v>
      </c>
      <c r="R1085" s="350" t="e">
        <f t="shared" si="65"/>
        <v>#DIV/0!</v>
      </c>
      <c r="S1085" s="350" t="e">
        <f t="shared" si="66"/>
        <v>#DIV/0!</v>
      </c>
      <c r="T1085" s="361">
        <f t="shared" si="67"/>
        <v>0</v>
      </c>
      <c r="U1085" s="360" t="s">
        <v>2002</v>
      </c>
    </row>
    <row r="1086" spans="1:21" s="359" customFormat="1" ht="15.75" customHeight="1" x14ac:dyDescent="0.25">
      <c r="A1086" s="365" t="s">
        <v>144</v>
      </c>
      <c r="B1086" s="365" t="s">
        <v>875</v>
      </c>
      <c r="C1086" s="365" t="s">
        <v>666</v>
      </c>
      <c r="D1086" s="365" t="s">
        <v>338</v>
      </c>
      <c r="E1086" s="365" t="s">
        <v>184</v>
      </c>
      <c r="F1086" s="365" t="s">
        <v>564</v>
      </c>
      <c r="G1086" s="365" t="s">
        <v>1930</v>
      </c>
      <c r="H1086" s="365" t="s">
        <v>570</v>
      </c>
      <c r="I1086" s="365" t="s">
        <v>1982</v>
      </c>
      <c r="J1086" s="365" t="s">
        <v>425</v>
      </c>
      <c r="K1086" s="366">
        <v>1</v>
      </c>
      <c r="L1086" s="365" t="s">
        <v>2001</v>
      </c>
      <c r="M1086" s="360"/>
      <c r="N1086" s="362"/>
      <c r="O1086" s="364">
        <v>0</v>
      </c>
      <c r="P1086" s="363">
        <f t="shared" si="64"/>
        <v>0</v>
      </c>
      <c r="Q1086" s="362">
        <v>0</v>
      </c>
      <c r="R1086" s="350" t="e">
        <f t="shared" si="65"/>
        <v>#DIV/0!</v>
      </c>
      <c r="S1086" s="350" t="e">
        <f t="shared" si="66"/>
        <v>#DIV/0!</v>
      </c>
      <c r="T1086" s="361">
        <f t="shared" si="67"/>
        <v>0</v>
      </c>
      <c r="U1086" s="360" t="s">
        <v>2002</v>
      </c>
    </row>
    <row r="1087" spans="1:21" s="359" customFormat="1" ht="15.75" customHeight="1" x14ac:dyDescent="0.25">
      <c r="A1087" s="365" t="s">
        <v>144</v>
      </c>
      <c r="B1087" s="365" t="s">
        <v>875</v>
      </c>
      <c r="C1087" s="365" t="s">
        <v>666</v>
      </c>
      <c r="D1087" s="365" t="s">
        <v>338</v>
      </c>
      <c r="E1087" s="365" t="s">
        <v>184</v>
      </c>
      <c r="F1087" s="365" t="s">
        <v>564</v>
      </c>
      <c r="G1087" s="365" t="s">
        <v>1934</v>
      </c>
      <c r="H1087" s="365" t="s">
        <v>570</v>
      </c>
      <c r="I1087" s="365" t="s">
        <v>1982</v>
      </c>
      <c r="J1087" s="365" t="s">
        <v>425</v>
      </c>
      <c r="K1087" s="366">
        <v>1</v>
      </c>
      <c r="L1087" s="365" t="s">
        <v>2001</v>
      </c>
      <c r="M1087" s="360"/>
      <c r="N1087" s="362"/>
      <c r="O1087" s="364">
        <v>0</v>
      </c>
      <c r="P1087" s="363">
        <f t="shared" si="64"/>
        <v>0</v>
      </c>
      <c r="Q1087" s="362">
        <v>0</v>
      </c>
      <c r="R1087" s="350" t="e">
        <f t="shared" si="65"/>
        <v>#DIV/0!</v>
      </c>
      <c r="S1087" s="350" t="e">
        <f t="shared" si="66"/>
        <v>#DIV/0!</v>
      </c>
      <c r="T1087" s="361">
        <f t="shared" si="67"/>
        <v>0</v>
      </c>
      <c r="U1087" s="360" t="s">
        <v>2002</v>
      </c>
    </row>
    <row r="1088" spans="1:21" s="359" customFormat="1" ht="15.75" customHeight="1" x14ac:dyDescent="0.25">
      <c r="A1088" s="365" t="s">
        <v>144</v>
      </c>
      <c r="B1088" s="365" t="s">
        <v>875</v>
      </c>
      <c r="C1088" s="365" t="s">
        <v>666</v>
      </c>
      <c r="D1088" s="365" t="s">
        <v>338</v>
      </c>
      <c r="E1088" s="365" t="s">
        <v>184</v>
      </c>
      <c r="F1088" s="365" t="s">
        <v>564</v>
      </c>
      <c r="G1088" s="365" t="s">
        <v>1938</v>
      </c>
      <c r="H1088" s="365" t="s">
        <v>570</v>
      </c>
      <c r="I1088" s="365" t="s">
        <v>1982</v>
      </c>
      <c r="J1088" s="365" t="s">
        <v>425</v>
      </c>
      <c r="K1088" s="366">
        <v>1</v>
      </c>
      <c r="L1088" s="365" t="s">
        <v>2001</v>
      </c>
      <c r="M1088" s="360"/>
      <c r="N1088" s="362"/>
      <c r="O1088" s="364">
        <v>0</v>
      </c>
      <c r="P1088" s="363">
        <f t="shared" si="64"/>
        <v>0</v>
      </c>
      <c r="Q1088" s="362">
        <v>0</v>
      </c>
      <c r="R1088" s="350" t="e">
        <f t="shared" si="65"/>
        <v>#DIV/0!</v>
      </c>
      <c r="S1088" s="350" t="e">
        <f t="shared" si="66"/>
        <v>#DIV/0!</v>
      </c>
      <c r="T1088" s="361">
        <f t="shared" si="67"/>
        <v>0</v>
      </c>
      <c r="U1088" s="360" t="s">
        <v>2002</v>
      </c>
    </row>
    <row r="1089" spans="1:21" s="359" customFormat="1" ht="15.75" customHeight="1" x14ac:dyDescent="0.25">
      <c r="A1089" s="365" t="s">
        <v>144</v>
      </c>
      <c r="B1089" s="365" t="s">
        <v>875</v>
      </c>
      <c r="C1089" s="365" t="s">
        <v>666</v>
      </c>
      <c r="D1089" s="365" t="s">
        <v>338</v>
      </c>
      <c r="E1089" s="365" t="s">
        <v>184</v>
      </c>
      <c r="F1089" s="365" t="s">
        <v>564</v>
      </c>
      <c r="G1089" s="365" t="s">
        <v>1935</v>
      </c>
      <c r="H1089" s="365" t="s">
        <v>570</v>
      </c>
      <c r="I1089" s="365" t="s">
        <v>1982</v>
      </c>
      <c r="J1089" s="365" t="s">
        <v>425</v>
      </c>
      <c r="K1089" s="366">
        <v>1</v>
      </c>
      <c r="L1089" s="365" t="s">
        <v>2001</v>
      </c>
      <c r="M1089" s="360"/>
      <c r="N1089" s="362"/>
      <c r="O1089" s="364">
        <v>0</v>
      </c>
      <c r="P1089" s="363">
        <f t="shared" si="64"/>
        <v>0</v>
      </c>
      <c r="Q1089" s="362">
        <v>0</v>
      </c>
      <c r="R1089" s="350" t="e">
        <f t="shared" si="65"/>
        <v>#DIV/0!</v>
      </c>
      <c r="S1089" s="350" t="e">
        <f t="shared" si="66"/>
        <v>#DIV/0!</v>
      </c>
      <c r="T1089" s="361">
        <f t="shared" si="67"/>
        <v>0</v>
      </c>
      <c r="U1089" s="360" t="s">
        <v>2002</v>
      </c>
    </row>
    <row r="1090" spans="1:21" s="359" customFormat="1" ht="15.75" customHeight="1" x14ac:dyDescent="0.25">
      <c r="A1090" s="365" t="s">
        <v>144</v>
      </c>
      <c r="B1090" s="365" t="s">
        <v>875</v>
      </c>
      <c r="C1090" s="365" t="s">
        <v>666</v>
      </c>
      <c r="D1090" s="365" t="s">
        <v>338</v>
      </c>
      <c r="E1090" s="365" t="s">
        <v>184</v>
      </c>
      <c r="F1090" s="365" t="s">
        <v>564</v>
      </c>
      <c r="G1090" s="365" t="s">
        <v>1936</v>
      </c>
      <c r="H1090" s="365" t="s">
        <v>570</v>
      </c>
      <c r="I1090" s="365" t="s">
        <v>1982</v>
      </c>
      <c r="J1090" s="365" t="s">
        <v>425</v>
      </c>
      <c r="K1090" s="366">
        <v>1</v>
      </c>
      <c r="L1090" s="365" t="s">
        <v>2001</v>
      </c>
      <c r="M1090" s="360"/>
      <c r="N1090" s="362"/>
      <c r="O1090" s="364">
        <v>0</v>
      </c>
      <c r="P1090" s="363">
        <f t="shared" si="64"/>
        <v>0</v>
      </c>
      <c r="Q1090" s="362">
        <v>0</v>
      </c>
      <c r="R1090" s="350" t="e">
        <f t="shared" si="65"/>
        <v>#DIV/0!</v>
      </c>
      <c r="S1090" s="350" t="e">
        <f t="shared" si="66"/>
        <v>#DIV/0!</v>
      </c>
      <c r="T1090" s="361">
        <f t="shared" si="67"/>
        <v>0</v>
      </c>
      <c r="U1090" s="360" t="s">
        <v>2002</v>
      </c>
    </row>
    <row r="1091" spans="1:21" s="359" customFormat="1" ht="15.75" customHeight="1" x14ac:dyDescent="0.25">
      <c r="A1091" s="365" t="s">
        <v>144</v>
      </c>
      <c r="B1091" s="365" t="s">
        <v>875</v>
      </c>
      <c r="C1091" s="365" t="s">
        <v>666</v>
      </c>
      <c r="D1091" s="365" t="s">
        <v>338</v>
      </c>
      <c r="E1091" s="365" t="s">
        <v>184</v>
      </c>
      <c r="F1091" s="365" t="s">
        <v>564</v>
      </c>
      <c r="G1091" s="365" t="s">
        <v>1939</v>
      </c>
      <c r="H1091" s="365" t="s">
        <v>570</v>
      </c>
      <c r="I1091" s="365" t="s">
        <v>1982</v>
      </c>
      <c r="J1091" s="365" t="s">
        <v>425</v>
      </c>
      <c r="K1091" s="366">
        <v>1</v>
      </c>
      <c r="L1091" s="365" t="s">
        <v>2001</v>
      </c>
      <c r="M1091" s="360"/>
      <c r="N1091" s="362"/>
      <c r="O1091" s="364">
        <v>0</v>
      </c>
      <c r="P1091" s="363">
        <f t="shared" ref="P1091:P1154" si="68">ROUNDUP(N1091*O1091,0)</f>
        <v>0</v>
      </c>
      <c r="Q1091" s="362">
        <v>0</v>
      </c>
      <c r="R1091" s="350" t="e">
        <f t="shared" ref="R1091:R1154" si="69">Q1091/P1091</f>
        <v>#DIV/0!</v>
      </c>
      <c r="S1091" s="350" t="e">
        <f t="shared" ref="S1091:S1154" si="70">Q1091/N1091</f>
        <v>#DIV/0!</v>
      </c>
      <c r="T1091" s="361">
        <f t="shared" ref="T1091:T1154" si="71">O1091/K1091</f>
        <v>0</v>
      </c>
      <c r="U1091" s="360" t="s">
        <v>2002</v>
      </c>
    </row>
    <row r="1092" spans="1:21" s="359" customFormat="1" ht="15.75" customHeight="1" x14ac:dyDescent="0.25">
      <c r="A1092" s="365" t="s">
        <v>144</v>
      </c>
      <c r="B1092" s="365" t="s">
        <v>875</v>
      </c>
      <c r="C1092" s="365" t="s">
        <v>666</v>
      </c>
      <c r="D1092" s="365" t="s">
        <v>338</v>
      </c>
      <c r="E1092" s="365" t="s">
        <v>184</v>
      </c>
      <c r="F1092" s="365" t="s">
        <v>564</v>
      </c>
      <c r="G1092" s="365" t="s">
        <v>1950</v>
      </c>
      <c r="H1092" s="365" t="s">
        <v>570</v>
      </c>
      <c r="I1092" s="365" t="s">
        <v>1982</v>
      </c>
      <c r="J1092" s="365" t="s">
        <v>425</v>
      </c>
      <c r="K1092" s="366">
        <v>1</v>
      </c>
      <c r="L1092" s="365" t="s">
        <v>2003</v>
      </c>
      <c r="M1092" s="360"/>
      <c r="N1092" s="362"/>
      <c r="O1092" s="364">
        <v>0</v>
      </c>
      <c r="P1092" s="363">
        <f t="shared" si="68"/>
        <v>0</v>
      </c>
      <c r="Q1092" s="362">
        <v>0</v>
      </c>
      <c r="R1092" s="350" t="e">
        <f t="shared" si="69"/>
        <v>#DIV/0!</v>
      </c>
      <c r="S1092" s="350" t="e">
        <f t="shared" si="70"/>
        <v>#DIV/0!</v>
      </c>
      <c r="T1092" s="361">
        <f t="shared" si="71"/>
        <v>0</v>
      </c>
      <c r="U1092" s="360" t="s">
        <v>2002</v>
      </c>
    </row>
    <row r="1093" spans="1:21" s="359" customFormat="1" ht="15.75" customHeight="1" x14ac:dyDescent="0.25">
      <c r="A1093" s="365" t="s">
        <v>144</v>
      </c>
      <c r="B1093" s="365" t="s">
        <v>875</v>
      </c>
      <c r="C1093" s="365" t="s">
        <v>666</v>
      </c>
      <c r="D1093" s="365" t="s">
        <v>338</v>
      </c>
      <c r="E1093" s="365" t="s">
        <v>184</v>
      </c>
      <c r="F1093" s="365" t="s">
        <v>564</v>
      </c>
      <c r="G1093" s="365" t="s">
        <v>1946</v>
      </c>
      <c r="H1093" s="365" t="s">
        <v>570</v>
      </c>
      <c r="I1093" s="365" t="s">
        <v>1982</v>
      </c>
      <c r="J1093" s="365" t="s">
        <v>425</v>
      </c>
      <c r="K1093" s="366">
        <v>1</v>
      </c>
      <c r="L1093" s="365" t="s">
        <v>2003</v>
      </c>
      <c r="M1093" s="360"/>
      <c r="N1093" s="362"/>
      <c r="O1093" s="364">
        <v>0</v>
      </c>
      <c r="P1093" s="363">
        <f t="shared" si="68"/>
        <v>0</v>
      </c>
      <c r="Q1093" s="362">
        <v>0</v>
      </c>
      <c r="R1093" s="350" t="e">
        <f t="shared" si="69"/>
        <v>#DIV/0!</v>
      </c>
      <c r="S1093" s="350" t="e">
        <f t="shared" si="70"/>
        <v>#DIV/0!</v>
      </c>
      <c r="T1093" s="361">
        <f t="shared" si="71"/>
        <v>0</v>
      </c>
      <c r="U1093" s="360" t="s">
        <v>2002</v>
      </c>
    </row>
    <row r="1094" spans="1:21" s="359" customFormat="1" ht="15.75" customHeight="1" x14ac:dyDescent="0.25">
      <c r="A1094" s="365" t="s">
        <v>144</v>
      </c>
      <c r="B1094" s="365" t="s">
        <v>875</v>
      </c>
      <c r="C1094" s="365" t="s">
        <v>666</v>
      </c>
      <c r="D1094" s="365" t="s">
        <v>338</v>
      </c>
      <c r="E1094" s="365" t="s">
        <v>184</v>
      </c>
      <c r="F1094" s="365" t="s">
        <v>564</v>
      </c>
      <c r="G1094" s="365" t="s">
        <v>1947</v>
      </c>
      <c r="H1094" s="365" t="s">
        <v>570</v>
      </c>
      <c r="I1094" s="365" t="s">
        <v>1982</v>
      </c>
      <c r="J1094" s="365" t="s">
        <v>425</v>
      </c>
      <c r="K1094" s="366">
        <v>1</v>
      </c>
      <c r="L1094" s="365" t="s">
        <v>2003</v>
      </c>
      <c r="M1094" s="360"/>
      <c r="N1094" s="362"/>
      <c r="O1094" s="364">
        <v>0</v>
      </c>
      <c r="P1094" s="363">
        <f t="shared" si="68"/>
        <v>0</v>
      </c>
      <c r="Q1094" s="362">
        <v>0</v>
      </c>
      <c r="R1094" s="350" t="e">
        <f t="shared" si="69"/>
        <v>#DIV/0!</v>
      </c>
      <c r="S1094" s="350" t="e">
        <f t="shared" si="70"/>
        <v>#DIV/0!</v>
      </c>
      <c r="T1094" s="361">
        <f t="shared" si="71"/>
        <v>0</v>
      </c>
      <c r="U1094" s="360" t="s">
        <v>2002</v>
      </c>
    </row>
    <row r="1095" spans="1:21" s="359" customFormat="1" ht="15.75" customHeight="1" x14ac:dyDescent="0.25">
      <c r="A1095" s="365" t="s">
        <v>144</v>
      </c>
      <c r="B1095" s="365" t="s">
        <v>875</v>
      </c>
      <c r="C1095" s="365" t="s">
        <v>666</v>
      </c>
      <c r="D1095" s="365" t="s">
        <v>338</v>
      </c>
      <c r="E1095" s="365" t="s">
        <v>184</v>
      </c>
      <c r="F1095" s="365" t="s">
        <v>564</v>
      </c>
      <c r="G1095" s="365" t="s">
        <v>1948</v>
      </c>
      <c r="H1095" s="365" t="s">
        <v>570</v>
      </c>
      <c r="I1095" s="365" t="s">
        <v>1982</v>
      </c>
      <c r="J1095" s="365" t="s">
        <v>425</v>
      </c>
      <c r="K1095" s="366">
        <v>1</v>
      </c>
      <c r="L1095" s="365" t="s">
        <v>2003</v>
      </c>
      <c r="M1095" s="360"/>
      <c r="N1095" s="362"/>
      <c r="O1095" s="364">
        <v>0</v>
      </c>
      <c r="P1095" s="363">
        <f t="shared" si="68"/>
        <v>0</v>
      </c>
      <c r="Q1095" s="362">
        <v>0</v>
      </c>
      <c r="R1095" s="350" t="e">
        <f t="shared" si="69"/>
        <v>#DIV/0!</v>
      </c>
      <c r="S1095" s="350" t="e">
        <f t="shared" si="70"/>
        <v>#DIV/0!</v>
      </c>
      <c r="T1095" s="361">
        <f t="shared" si="71"/>
        <v>0</v>
      </c>
      <c r="U1095" s="360" t="s">
        <v>2002</v>
      </c>
    </row>
    <row r="1096" spans="1:21" s="359" customFormat="1" ht="15.75" customHeight="1" x14ac:dyDescent="0.25">
      <c r="A1096" s="365" t="s">
        <v>144</v>
      </c>
      <c r="B1096" s="365" t="s">
        <v>875</v>
      </c>
      <c r="C1096" s="365" t="s">
        <v>666</v>
      </c>
      <c r="D1096" s="365" t="s">
        <v>338</v>
      </c>
      <c r="E1096" s="365" t="s">
        <v>184</v>
      </c>
      <c r="F1096" s="365" t="s">
        <v>564</v>
      </c>
      <c r="G1096" s="365" t="s">
        <v>1949</v>
      </c>
      <c r="H1096" s="365" t="s">
        <v>570</v>
      </c>
      <c r="I1096" s="365" t="s">
        <v>1982</v>
      </c>
      <c r="J1096" s="365" t="s">
        <v>425</v>
      </c>
      <c r="K1096" s="366">
        <v>1</v>
      </c>
      <c r="L1096" s="365" t="s">
        <v>2003</v>
      </c>
      <c r="M1096" s="360"/>
      <c r="N1096" s="362"/>
      <c r="O1096" s="364">
        <v>0</v>
      </c>
      <c r="P1096" s="363">
        <f t="shared" si="68"/>
        <v>0</v>
      </c>
      <c r="Q1096" s="362">
        <v>0</v>
      </c>
      <c r="R1096" s="350" t="e">
        <f t="shared" si="69"/>
        <v>#DIV/0!</v>
      </c>
      <c r="S1096" s="350" t="e">
        <f t="shared" si="70"/>
        <v>#DIV/0!</v>
      </c>
      <c r="T1096" s="361">
        <f t="shared" si="71"/>
        <v>0</v>
      </c>
      <c r="U1096" s="360" t="s">
        <v>2002</v>
      </c>
    </row>
    <row r="1097" spans="1:21" s="359" customFormat="1" ht="15.75" customHeight="1" x14ac:dyDescent="0.25">
      <c r="A1097" s="365" t="s">
        <v>144</v>
      </c>
      <c r="B1097" s="365" t="s">
        <v>875</v>
      </c>
      <c r="C1097" s="365" t="s">
        <v>666</v>
      </c>
      <c r="D1097" s="365" t="s">
        <v>338</v>
      </c>
      <c r="E1097" s="365" t="s">
        <v>184</v>
      </c>
      <c r="F1097" s="365" t="s">
        <v>564</v>
      </c>
      <c r="G1097" s="365" t="s">
        <v>1951</v>
      </c>
      <c r="H1097" s="365" t="s">
        <v>570</v>
      </c>
      <c r="I1097" s="365" t="s">
        <v>1982</v>
      </c>
      <c r="J1097" s="365" t="s">
        <v>425</v>
      </c>
      <c r="K1097" s="366">
        <v>1</v>
      </c>
      <c r="L1097" s="365" t="s">
        <v>2003</v>
      </c>
      <c r="M1097" s="360"/>
      <c r="N1097" s="362"/>
      <c r="O1097" s="364">
        <v>0</v>
      </c>
      <c r="P1097" s="363">
        <f t="shared" si="68"/>
        <v>0</v>
      </c>
      <c r="Q1097" s="362">
        <v>0</v>
      </c>
      <c r="R1097" s="350" t="e">
        <f t="shared" si="69"/>
        <v>#DIV/0!</v>
      </c>
      <c r="S1097" s="350" t="e">
        <f t="shared" si="70"/>
        <v>#DIV/0!</v>
      </c>
      <c r="T1097" s="361">
        <f t="shared" si="71"/>
        <v>0</v>
      </c>
      <c r="U1097" s="360" t="s">
        <v>2002</v>
      </c>
    </row>
    <row r="1098" spans="1:21" s="359" customFormat="1" ht="15.75" customHeight="1" x14ac:dyDescent="0.25">
      <c r="A1098" s="365" t="s">
        <v>144</v>
      </c>
      <c r="B1098" s="365" t="s">
        <v>875</v>
      </c>
      <c r="C1098" s="365" t="s">
        <v>666</v>
      </c>
      <c r="D1098" s="365" t="s">
        <v>338</v>
      </c>
      <c r="E1098" s="365" t="s">
        <v>184</v>
      </c>
      <c r="F1098" s="365" t="s">
        <v>564</v>
      </c>
      <c r="G1098" s="365" t="s">
        <v>1952</v>
      </c>
      <c r="H1098" s="365" t="s">
        <v>570</v>
      </c>
      <c r="I1098" s="365" t="s">
        <v>1982</v>
      </c>
      <c r="J1098" s="365" t="s">
        <v>425</v>
      </c>
      <c r="K1098" s="366">
        <v>1</v>
      </c>
      <c r="L1098" s="365" t="s">
        <v>2003</v>
      </c>
      <c r="M1098" s="360"/>
      <c r="N1098" s="362"/>
      <c r="O1098" s="364">
        <v>0</v>
      </c>
      <c r="P1098" s="363">
        <f t="shared" si="68"/>
        <v>0</v>
      </c>
      <c r="Q1098" s="362">
        <v>0</v>
      </c>
      <c r="R1098" s="350" t="e">
        <f t="shared" si="69"/>
        <v>#DIV/0!</v>
      </c>
      <c r="S1098" s="350" t="e">
        <f t="shared" si="70"/>
        <v>#DIV/0!</v>
      </c>
      <c r="T1098" s="361">
        <f t="shared" si="71"/>
        <v>0</v>
      </c>
      <c r="U1098" s="360" t="s">
        <v>2002</v>
      </c>
    </row>
    <row r="1099" spans="1:21" s="359" customFormat="1" ht="15.75" customHeight="1" x14ac:dyDescent="0.25">
      <c r="A1099" s="365" t="s">
        <v>144</v>
      </c>
      <c r="B1099" s="365" t="s">
        <v>875</v>
      </c>
      <c r="C1099" s="365" t="s">
        <v>666</v>
      </c>
      <c r="D1099" s="365" t="s">
        <v>338</v>
      </c>
      <c r="E1099" s="365" t="s">
        <v>184</v>
      </c>
      <c r="F1099" s="365" t="s">
        <v>564</v>
      </c>
      <c r="G1099" s="365" t="s">
        <v>1953</v>
      </c>
      <c r="H1099" s="365" t="s">
        <v>570</v>
      </c>
      <c r="I1099" s="365" t="s">
        <v>1982</v>
      </c>
      <c r="J1099" s="365" t="s">
        <v>425</v>
      </c>
      <c r="K1099" s="366">
        <v>1</v>
      </c>
      <c r="L1099" s="365" t="s">
        <v>2003</v>
      </c>
      <c r="M1099" s="360"/>
      <c r="N1099" s="362"/>
      <c r="O1099" s="364">
        <v>0</v>
      </c>
      <c r="P1099" s="363">
        <f t="shared" si="68"/>
        <v>0</v>
      </c>
      <c r="Q1099" s="362">
        <v>0</v>
      </c>
      <c r="R1099" s="350" t="e">
        <f t="shared" si="69"/>
        <v>#DIV/0!</v>
      </c>
      <c r="S1099" s="350" t="e">
        <f t="shared" si="70"/>
        <v>#DIV/0!</v>
      </c>
      <c r="T1099" s="361">
        <f t="shared" si="71"/>
        <v>0</v>
      </c>
      <c r="U1099" s="360" t="s">
        <v>2002</v>
      </c>
    </row>
    <row r="1100" spans="1:21" s="359" customFormat="1" ht="15.75" customHeight="1" x14ac:dyDescent="0.25">
      <c r="A1100" s="365" t="s">
        <v>144</v>
      </c>
      <c r="B1100" s="365" t="s">
        <v>875</v>
      </c>
      <c r="C1100" s="365" t="s">
        <v>666</v>
      </c>
      <c r="D1100" s="365" t="s">
        <v>338</v>
      </c>
      <c r="E1100" s="365" t="s">
        <v>184</v>
      </c>
      <c r="F1100" s="365" t="s">
        <v>564</v>
      </c>
      <c r="G1100" s="365" t="s">
        <v>1954</v>
      </c>
      <c r="H1100" s="365" t="s">
        <v>570</v>
      </c>
      <c r="I1100" s="365" t="s">
        <v>1982</v>
      </c>
      <c r="J1100" s="365" t="s">
        <v>425</v>
      </c>
      <c r="K1100" s="366">
        <v>1</v>
      </c>
      <c r="L1100" s="365" t="s">
        <v>2003</v>
      </c>
      <c r="M1100" s="360"/>
      <c r="N1100" s="362"/>
      <c r="O1100" s="364">
        <v>0</v>
      </c>
      <c r="P1100" s="363">
        <f t="shared" si="68"/>
        <v>0</v>
      </c>
      <c r="Q1100" s="362">
        <v>0</v>
      </c>
      <c r="R1100" s="350" t="e">
        <f t="shared" si="69"/>
        <v>#DIV/0!</v>
      </c>
      <c r="S1100" s="350" t="e">
        <f t="shared" si="70"/>
        <v>#DIV/0!</v>
      </c>
      <c r="T1100" s="361">
        <f t="shared" si="71"/>
        <v>0</v>
      </c>
      <c r="U1100" s="360" t="s">
        <v>2002</v>
      </c>
    </row>
    <row r="1101" spans="1:21" s="359" customFormat="1" ht="15.75" customHeight="1" x14ac:dyDescent="0.25">
      <c r="A1101" s="365" t="s">
        <v>144</v>
      </c>
      <c r="B1101" s="365" t="s">
        <v>875</v>
      </c>
      <c r="C1101" s="365" t="s">
        <v>666</v>
      </c>
      <c r="D1101" s="365" t="s">
        <v>338</v>
      </c>
      <c r="E1101" s="365" t="s">
        <v>184</v>
      </c>
      <c r="F1101" s="365" t="s">
        <v>564</v>
      </c>
      <c r="G1101" s="365" t="s">
        <v>1956</v>
      </c>
      <c r="H1101" s="365" t="s">
        <v>570</v>
      </c>
      <c r="I1101" s="365" t="s">
        <v>1982</v>
      </c>
      <c r="J1101" s="365" t="s">
        <v>425</v>
      </c>
      <c r="K1101" s="366">
        <v>1</v>
      </c>
      <c r="L1101" s="365" t="s">
        <v>2003</v>
      </c>
      <c r="M1101" s="360"/>
      <c r="N1101" s="362"/>
      <c r="O1101" s="364">
        <v>0</v>
      </c>
      <c r="P1101" s="363">
        <f t="shared" si="68"/>
        <v>0</v>
      </c>
      <c r="Q1101" s="362">
        <v>0</v>
      </c>
      <c r="R1101" s="350" t="e">
        <f t="shared" si="69"/>
        <v>#DIV/0!</v>
      </c>
      <c r="S1101" s="350" t="e">
        <f t="shared" si="70"/>
        <v>#DIV/0!</v>
      </c>
      <c r="T1101" s="361">
        <f t="shared" si="71"/>
        <v>0</v>
      </c>
      <c r="U1101" s="360" t="s">
        <v>2002</v>
      </c>
    </row>
    <row r="1102" spans="1:21" s="359" customFormat="1" ht="15.75" customHeight="1" x14ac:dyDescent="0.25">
      <c r="A1102" s="365" t="s">
        <v>144</v>
      </c>
      <c r="B1102" s="365" t="s">
        <v>875</v>
      </c>
      <c r="C1102" s="365" t="s">
        <v>666</v>
      </c>
      <c r="D1102" s="365" t="s">
        <v>338</v>
      </c>
      <c r="E1102" s="365" t="s">
        <v>184</v>
      </c>
      <c r="F1102" s="365" t="s">
        <v>564</v>
      </c>
      <c r="G1102" s="365" t="s">
        <v>1959</v>
      </c>
      <c r="H1102" s="365" t="s">
        <v>570</v>
      </c>
      <c r="I1102" s="365" t="s">
        <v>1982</v>
      </c>
      <c r="J1102" s="365" t="s">
        <v>425</v>
      </c>
      <c r="K1102" s="366">
        <v>1</v>
      </c>
      <c r="L1102" s="365" t="s">
        <v>2003</v>
      </c>
      <c r="M1102" s="360"/>
      <c r="N1102" s="362"/>
      <c r="O1102" s="364">
        <v>0</v>
      </c>
      <c r="P1102" s="363">
        <f t="shared" si="68"/>
        <v>0</v>
      </c>
      <c r="Q1102" s="362">
        <v>0</v>
      </c>
      <c r="R1102" s="350" t="e">
        <f t="shared" si="69"/>
        <v>#DIV/0!</v>
      </c>
      <c r="S1102" s="350" t="e">
        <f t="shared" si="70"/>
        <v>#DIV/0!</v>
      </c>
      <c r="T1102" s="361">
        <f t="shared" si="71"/>
        <v>0</v>
      </c>
      <c r="U1102" s="360" t="s">
        <v>2002</v>
      </c>
    </row>
    <row r="1103" spans="1:21" s="359" customFormat="1" ht="15.75" customHeight="1" x14ac:dyDescent="0.25">
      <c r="A1103" s="365" t="s">
        <v>144</v>
      </c>
      <c r="B1103" s="365" t="s">
        <v>875</v>
      </c>
      <c r="C1103" s="365" t="s">
        <v>666</v>
      </c>
      <c r="D1103" s="365" t="s">
        <v>338</v>
      </c>
      <c r="E1103" s="365" t="s">
        <v>184</v>
      </c>
      <c r="F1103" s="365" t="s">
        <v>564</v>
      </c>
      <c r="G1103" s="365" t="s">
        <v>1960</v>
      </c>
      <c r="H1103" s="365" t="s">
        <v>570</v>
      </c>
      <c r="I1103" s="365" t="s">
        <v>1982</v>
      </c>
      <c r="J1103" s="365" t="s">
        <v>425</v>
      </c>
      <c r="K1103" s="366">
        <v>1</v>
      </c>
      <c r="L1103" s="365" t="s">
        <v>2003</v>
      </c>
      <c r="M1103" s="360"/>
      <c r="N1103" s="362"/>
      <c r="O1103" s="364">
        <v>0</v>
      </c>
      <c r="P1103" s="363">
        <f t="shared" si="68"/>
        <v>0</v>
      </c>
      <c r="Q1103" s="362">
        <v>0</v>
      </c>
      <c r="R1103" s="350" t="e">
        <f t="shared" si="69"/>
        <v>#DIV/0!</v>
      </c>
      <c r="S1103" s="350" t="e">
        <f t="shared" si="70"/>
        <v>#DIV/0!</v>
      </c>
      <c r="T1103" s="361">
        <f t="shared" si="71"/>
        <v>0</v>
      </c>
      <c r="U1103" s="360" t="s">
        <v>2002</v>
      </c>
    </row>
    <row r="1104" spans="1:21" s="359" customFormat="1" ht="15.75" customHeight="1" x14ac:dyDescent="0.25">
      <c r="A1104" s="365" t="s">
        <v>144</v>
      </c>
      <c r="B1104" s="365" t="s">
        <v>875</v>
      </c>
      <c r="C1104" s="365" t="s">
        <v>666</v>
      </c>
      <c r="D1104" s="365" t="s">
        <v>338</v>
      </c>
      <c r="E1104" s="365" t="s">
        <v>184</v>
      </c>
      <c r="F1104" s="365" t="s">
        <v>564</v>
      </c>
      <c r="G1104" s="365" t="s">
        <v>1958</v>
      </c>
      <c r="H1104" s="365" t="s">
        <v>570</v>
      </c>
      <c r="I1104" s="365" t="s">
        <v>1982</v>
      </c>
      <c r="J1104" s="365" t="s">
        <v>425</v>
      </c>
      <c r="K1104" s="366">
        <v>1</v>
      </c>
      <c r="L1104" s="365" t="s">
        <v>2003</v>
      </c>
      <c r="M1104" s="360"/>
      <c r="N1104" s="362"/>
      <c r="O1104" s="364">
        <v>0</v>
      </c>
      <c r="P1104" s="363">
        <f t="shared" si="68"/>
        <v>0</v>
      </c>
      <c r="Q1104" s="362">
        <v>0</v>
      </c>
      <c r="R1104" s="350" t="e">
        <f t="shared" si="69"/>
        <v>#DIV/0!</v>
      </c>
      <c r="S1104" s="350" t="e">
        <f t="shared" si="70"/>
        <v>#DIV/0!</v>
      </c>
      <c r="T1104" s="361">
        <f t="shared" si="71"/>
        <v>0</v>
      </c>
      <c r="U1104" s="360" t="s">
        <v>2002</v>
      </c>
    </row>
    <row r="1105" spans="1:21" s="359" customFormat="1" ht="15.75" customHeight="1" x14ac:dyDescent="0.25">
      <c r="A1105" s="365" t="s">
        <v>144</v>
      </c>
      <c r="B1105" s="365" t="s">
        <v>875</v>
      </c>
      <c r="C1105" s="365" t="s">
        <v>666</v>
      </c>
      <c r="D1105" s="365" t="s">
        <v>338</v>
      </c>
      <c r="E1105" s="365" t="s">
        <v>184</v>
      </c>
      <c r="F1105" s="365" t="s">
        <v>564</v>
      </c>
      <c r="G1105" s="365" t="s">
        <v>1963</v>
      </c>
      <c r="H1105" s="365" t="s">
        <v>570</v>
      </c>
      <c r="I1105" s="365" t="s">
        <v>1982</v>
      </c>
      <c r="J1105" s="365" t="s">
        <v>425</v>
      </c>
      <c r="K1105" s="366">
        <v>1</v>
      </c>
      <c r="L1105" s="365" t="s">
        <v>2003</v>
      </c>
      <c r="M1105" s="360"/>
      <c r="N1105" s="362"/>
      <c r="O1105" s="364">
        <v>0</v>
      </c>
      <c r="P1105" s="363">
        <f t="shared" si="68"/>
        <v>0</v>
      </c>
      <c r="Q1105" s="362">
        <v>0</v>
      </c>
      <c r="R1105" s="350" t="e">
        <f t="shared" si="69"/>
        <v>#DIV/0!</v>
      </c>
      <c r="S1105" s="350" t="e">
        <f t="shared" si="70"/>
        <v>#DIV/0!</v>
      </c>
      <c r="T1105" s="361">
        <f t="shared" si="71"/>
        <v>0</v>
      </c>
      <c r="U1105" s="360" t="s">
        <v>2002</v>
      </c>
    </row>
    <row r="1106" spans="1:21" s="359" customFormat="1" ht="15.75" customHeight="1" x14ac:dyDescent="0.25">
      <c r="A1106" s="365" t="s">
        <v>144</v>
      </c>
      <c r="B1106" s="365" t="s">
        <v>875</v>
      </c>
      <c r="C1106" s="365" t="s">
        <v>666</v>
      </c>
      <c r="D1106" s="365" t="s">
        <v>338</v>
      </c>
      <c r="E1106" s="365" t="s">
        <v>184</v>
      </c>
      <c r="F1106" s="365" t="s">
        <v>564</v>
      </c>
      <c r="G1106" s="365" t="s">
        <v>1965</v>
      </c>
      <c r="H1106" s="365" t="s">
        <v>570</v>
      </c>
      <c r="I1106" s="365" t="s">
        <v>1982</v>
      </c>
      <c r="J1106" s="365" t="s">
        <v>425</v>
      </c>
      <c r="K1106" s="366">
        <v>1</v>
      </c>
      <c r="L1106" s="365" t="s">
        <v>2003</v>
      </c>
      <c r="M1106" s="360"/>
      <c r="N1106" s="362"/>
      <c r="O1106" s="364">
        <v>0</v>
      </c>
      <c r="P1106" s="363">
        <f t="shared" si="68"/>
        <v>0</v>
      </c>
      <c r="Q1106" s="362">
        <v>0</v>
      </c>
      <c r="R1106" s="350" t="e">
        <f t="shared" si="69"/>
        <v>#DIV/0!</v>
      </c>
      <c r="S1106" s="350" t="e">
        <f t="shared" si="70"/>
        <v>#DIV/0!</v>
      </c>
      <c r="T1106" s="361">
        <f t="shared" si="71"/>
        <v>0</v>
      </c>
      <c r="U1106" s="360" t="s">
        <v>2002</v>
      </c>
    </row>
    <row r="1107" spans="1:21" s="359" customFormat="1" ht="15.75" customHeight="1" x14ac:dyDescent="0.25">
      <c r="A1107" s="365" t="s">
        <v>144</v>
      </c>
      <c r="B1107" s="365" t="s">
        <v>875</v>
      </c>
      <c r="C1107" s="365" t="s">
        <v>666</v>
      </c>
      <c r="D1107" s="365" t="s">
        <v>338</v>
      </c>
      <c r="E1107" s="365" t="s">
        <v>184</v>
      </c>
      <c r="F1107" s="365" t="s">
        <v>564</v>
      </c>
      <c r="G1107" s="365" t="s">
        <v>1964</v>
      </c>
      <c r="H1107" s="365" t="s">
        <v>570</v>
      </c>
      <c r="I1107" s="365" t="s">
        <v>1982</v>
      </c>
      <c r="J1107" s="365" t="s">
        <v>425</v>
      </c>
      <c r="K1107" s="366">
        <v>1</v>
      </c>
      <c r="L1107" s="365" t="s">
        <v>2003</v>
      </c>
      <c r="M1107" s="360"/>
      <c r="N1107" s="362"/>
      <c r="O1107" s="364">
        <v>0</v>
      </c>
      <c r="P1107" s="363">
        <f t="shared" si="68"/>
        <v>0</v>
      </c>
      <c r="Q1107" s="362">
        <v>0</v>
      </c>
      <c r="R1107" s="350" t="e">
        <f t="shared" si="69"/>
        <v>#DIV/0!</v>
      </c>
      <c r="S1107" s="350" t="e">
        <f t="shared" si="70"/>
        <v>#DIV/0!</v>
      </c>
      <c r="T1107" s="361">
        <f t="shared" si="71"/>
        <v>0</v>
      </c>
      <c r="U1107" s="360" t="s">
        <v>2002</v>
      </c>
    </row>
    <row r="1108" spans="1:21" s="359" customFormat="1" ht="15.75" customHeight="1" x14ac:dyDescent="0.25">
      <c r="A1108" s="365" t="s">
        <v>144</v>
      </c>
      <c r="B1108" s="365" t="s">
        <v>875</v>
      </c>
      <c r="C1108" s="365" t="s">
        <v>666</v>
      </c>
      <c r="D1108" s="365" t="s">
        <v>338</v>
      </c>
      <c r="E1108" s="365" t="s">
        <v>184</v>
      </c>
      <c r="F1108" s="365" t="s">
        <v>564</v>
      </c>
      <c r="G1108" s="365" t="s">
        <v>1962</v>
      </c>
      <c r="H1108" s="365" t="s">
        <v>570</v>
      </c>
      <c r="I1108" s="365" t="s">
        <v>1982</v>
      </c>
      <c r="J1108" s="365" t="s">
        <v>425</v>
      </c>
      <c r="K1108" s="366">
        <v>1</v>
      </c>
      <c r="L1108" s="365" t="s">
        <v>2003</v>
      </c>
      <c r="M1108" s="360"/>
      <c r="N1108" s="362"/>
      <c r="O1108" s="364">
        <v>0</v>
      </c>
      <c r="P1108" s="363">
        <f t="shared" si="68"/>
        <v>0</v>
      </c>
      <c r="Q1108" s="362">
        <v>0</v>
      </c>
      <c r="R1108" s="350" t="e">
        <f t="shared" si="69"/>
        <v>#DIV/0!</v>
      </c>
      <c r="S1108" s="350" t="e">
        <f t="shared" si="70"/>
        <v>#DIV/0!</v>
      </c>
      <c r="T1108" s="361">
        <f t="shared" si="71"/>
        <v>0</v>
      </c>
      <c r="U1108" s="360" t="s">
        <v>2002</v>
      </c>
    </row>
    <row r="1109" spans="1:21" s="359" customFormat="1" ht="15.75" customHeight="1" x14ac:dyDescent="0.25">
      <c r="A1109" s="365" t="s">
        <v>144</v>
      </c>
      <c r="B1109" s="365" t="s">
        <v>875</v>
      </c>
      <c r="C1109" s="365" t="s">
        <v>666</v>
      </c>
      <c r="D1109" s="365" t="s">
        <v>338</v>
      </c>
      <c r="E1109" s="365" t="s">
        <v>184</v>
      </c>
      <c r="F1109" s="365" t="s">
        <v>564</v>
      </c>
      <c r="G1109" s="365" t="s">
        <v>1966</v>
      </c>
      <c r="H1109" s="365" t="s">
        <v>570</v>
      </c>
      <c r="I1109" s="365" t="s">
        <v>1982</v>
      </c>
      <c r="J1109" s="365" t="s">
        <v>425</v>
      </c>
      <c r="K1109" s="366">
        <v>1</v>
      </c>
      <c r="L1109" s="365" t="s">
        <v>2003</v>
      </c>
      <c r="M1109" s="360"/>
      <c r="N1109" s="362"/>
      <c r="O1109" s="364">
        <v>0</v>
      </c>
      <c r="P1109" s="363">
        <f t="shared" si="68"/>
        <v>0</v>
      </c>
      <c r="Q1109" s="362">
        <v>0</v>
      </c>
      <c r="R1109" s="350" t="e">
        <f t="shared" si="69"/>
        <v>#DIV/0!</v>
      </c>
      <c r="S1109" s="350" t="e">
        <f t="shared" si="70"/>
        <v>#DIV/0!</v>
      </c>
      <c r="T1109" s="361">
        <f t="shared" si="71"/>
        <v>0</v>
      </c>
      <c r="U1109" s="360" t="s">
        <v>2002</v>
      </c>
    </row>
    <row r="1110" spans="1:21" s="359" customFormat="1" ht="15.75" customHeight="1" x14ac:dyDescent="0.25">
      <c r="A1110" s="365" t="s">
        <v>144</v>
      </c>
      <c r="B1110" s="365" t="s">
        <v>875</v>
      </c>
      <c r="C1110" s="365" t="s">
        <v>666</v>
      </c>
      <c r="D1110" s="365" t="s">
        <v>338</v>
      </c>
      <c r="E1110" s="365" t="s">
        <v>184</v>
      </c>
      <c r="F1110" s="365" t="s">
        <v>531</v>
      </c>
      <c r="G1110" s="365" t="s">
        <v>1943</v>
      </c>
      <c r="H1110" s="365" t="s">
        <v>559</v>
      </c>
      <c r="I1110" s="365" t="s">
        <v>1979</v>
      </c>
      <c r="J1110" s="365" t="s">
        <v>425</v>
      </c>
      <c r="K1110" s="366">
        <v>1</v>
      </c>
      <c r="L1110" s="365"/>
      <c r="M1110" s="360">
        <v>2021</v>
      </c>
      <c r="N1110" s="362">
        <f>INDEX('[1]Table 5.1 Fleet population'!$L$4:$L$41,MATCH(G1110,'[1]Table 5.1 Fleet population'!$H$4:$H$41,0),1)</f>
        <v>0</v>
      </c>
      <c r="O1110" s="364">
        <v>1</v>
      </c>
      <c r="P1110" s="363">
        <f t="shared" si="68"/>
        <v>0</v>
      </c>
      <c r="Q1110" s="362">
        <v>0</v>
      </c>
      <c r="R1110" s="350" t="e">
        <f t="shared" si="69"/>
        <v>#DIV/0!</v>
      </c>
      <c r="S1110" s="350" t="e">
        <f t="shared" si="70"/>
        <v>#DIV/0!</v>
      </c>
      <c r="T1110" s="361">
        <f t="shared" si="71"/>
        <v>1</v>
      </c>
      <c r="U1110" s="360" t="s">
        <v>1994</v>
      </c>
    </row>
    <row r="1111" spans="1:21" s="359" customFormat="1" ht="15.75" customHeight="1" x14ac:dyDescent="0.25">
      <c r="A1111" s="365" t="s">
        <v>144</v>
      </c>
      <c r="B1111" s="365" t="s">
        <v>875</v>
      </c>
      <c r="C1111" s="365" t="s">
        <v>666</v>
      </c>
      <c r="D1111" s="365" t="s">
        <v>338</v>
      </c>
      <c r="E1111" s="365" t="s">
        <v>184</v>
      </c>
      <c r="F1111" s="365" t="s">
        <v>531</v>
      </c>
      <c r="G1111" s="365" t="s">
        <v>1940</v>
      </c>
      <c r="H1111" s="365" t="s">
        <v>559</v>
      </c>
      <c r="I1111" s="365" t="s">
        <v>1979</v>
      </c>
      <c r="J1111" s="365" t="s">
        <v>425</v>
      </c>
      <c r="K1111" s="366">
        <v>1</v>
      </c>
      <c r="L1111" s="365"/>
      <c r="M1111" s="360">
        <v>2021</v>
      </c>
      <c r="N1111" s="362">
        <f>INDEX('[1]Table 5.1 Fleet population'!$L$4:$L$41,MATCH(G1111,'[1]Table 5.1 Fleet population'!$H$4:$H$41,0),1)</f>
        <v>0</v>
      </c>
      <c r="O1111" s="364">
        <v>1</v>
      </c>
      <c r="P1111" s="363">
        <f t="shared" si="68"/>
        <v>0</v>
      </c>
      <c r="Q1111" s="362">
        <v>0</v>
      </c>
      <c r="R1111" s="350" t="e">
        <f t="shared" si="69"/>
        <v>#DIV/0!</v>
      </c>
      <c r="S1111" s="350" t="e">
        <f t="shared" si="70"/>
        <v>#DIV/0!</v>
      </c>
      <c r="T1111" s="361">
        <f t="shared" si="71"/>
        <v>1</v>
      </c>
      <c r="U1111" s="360" t="s">
        <v>1994</v>
      </c>
    </row>
    <row r="1112" spans="1:21" s="359" customFormat="1" ht="15.75" customHeight="1" x14ac:dyDescent="0.25">
      <c r="A1112" s="365" t="s">
        <v>144</v>
      </c>
      <c r="B1112" s="365" t="s">
        <v>875</v>
      </c>
      <c r="C1112" s="365" t="s">
        <v>666</v>
      </c>
      <c r="D1112" s="365" t="s">
        <v>338</v>
      </c>
      <c r="E1112" s="365" t="s">
        <v>184</v>
      </c>
      <c r="F1112" s="365" t="s">
        <v>531</v>
      </c>
      <c r="G1112" s="365" t="s">
        <v>1950</v>
      </c>
      <c r="H1112" s="365" t="s">
        <v>559</v>
      </c>
      <c r="I1112" s="365" t="s">
        <v>1979</v>
      </c>
      <c r="J1112" s="365" t="s">
        <v>425</v>
      </c>
      <c r="K1112" s="366">
        <v>1</v>
      </c>
      <c r="L1112" s="365" t="s">
        <v>1980</v>
      </c>
      <c r="M1112" s="360">
        <v>2021</v>
      </c>
      <c r="N1112" s="362">
        <f>INDEX('[1]Table 5.1 Fleet population'!$L$4:$L$41,MATCH(G1112,'[1]Table 5.1 Fleet population'!$H$4:$H$41,0),1)</f>
        <v>0</v>
      </c>
      <c r="O1112" s="364">
        <v>1</v>
      </c>
      <c r="P1112" s="363">
        <f t="shared" si="68"/>
        <v>0</v>
      </c>
      <c r="Q1112" s="362">
        <v>0</v>
      </c>
      <c r="R1112" s="350" t="e">
        <f t="shared" si="69"/>
        <v>#DIV/0!</v>
      </c>
      <c r="S1112" s="350" t="e">
        <f t="shared" si="70"/>
        <v>#DIV/0!</v>
      </c>
      <c r="T1112" s="361">
        <f t="shared" si="71"/>
        <v>1</v>
      </c>
      <c r="U1112" s="360"/>
    </row>
    <row r="1113" spans="1:21" s="359" customFormat="1" ht="15.75" customHeight="1" x14ac:dyDescent="0.25">
      <c r="A1113" s="365" t="s">
        <v>144</v>
      </c>
      <c r="B1113" s="365" t="s">
        <v>875</v>
      </c>
      <c r="C1113" s="365" t="s">
        <v>666</v>
      </c>
      <c r="D1113" s="365" t="s">
        <v>338</v>
      </c>
      <c r="E1113" s="365" t="s">
        <v>184</v>
      </c>
      <c r="F1113" s="365" t="s">
        <v>531</v>
      </c>
      <c r="G1113" s="365" t="s">
        <v>1954</v>
      </c>
      <c r="H1113" s="365" t="s">
        <v>559</v>
      </c>
      <c r="I1113" s="365" t="s">
        <v>1979</v>
      </c>
      <c r="J1113" s="365" t="s">
        <v>425</v>
      </c>
      <c r="K1113" s="366">
        <v>1</v>
      </c>
      <c r="L1113" s="365" t="s">
        <v>1980</v>
      </c>
      <c r="M1113" s="360">
        <v>2021</v>
      </c>
      <c r="N1113" s="362">
        <f>INDEX('[1]Table 5.1 Fleet population'!$L$4:$L$41,MATCH(G1113,'[1]Table 5.1 Fleet population'!$H$4:$H$41,0),1)</f>
        <v>0</v>
      </c>
      <c r="O1113" s="364">
        <v>1</v>
      </c>
      <c r="P1113" s="363">
        <f t="shared" si="68"/>
        <v>0</v>
      </c>
      <c r="Q1113" s="362">
        <v>0</v>
      </c>
      <c r="R1113" s="350" t="e">
        <f t="shared" si="69"/>
        <v>#DIV/0!</v>
      </c>
      <c r="S1113" s="350" t="e">
        <f t="shared" si="70"/>
        <v>#DIV/0!</v>
      </c>
      <c r="T1113" s="361">
        <f t="shared" si="71"/>
        <v>1</v>
      </c>
      <c r="U1113" s="360"/>
    </row>
    <row r="1114" spans="1:21" s="359" customFormat="1" ht="15.75" customHeight="1" x14ac:dyDescent="0.25">
      <c r="A1114" s="365" t="s">
        <v>144</v>
      </c>
      <c r="B1114" s="365" t="s">
        <v>875</v>
      </c>
      <c r="C1114" s="365" t="s">
        <v>666</v>
      </c>
      <c r="D1114" s="365" t="s">
        <v>338</v>
      </c>
      <c r="E1114" s="365" t="s">
        <v>184</v>
      </c>
      <c r="F1114" s="365" t="s">
        <v>531</v>
      </c>
      <c r="G1114" s="365" t="s">
        <v>1950</v>
      </c>
      <c r="H1114" s="365" t="s">
        <v>1991</v>
      </c>
      <c r="I1114" s="365" t="s">
        <v>1979</v>
      </c>
      <c r="J1114" s="365" t="s">
        <v>425</v>
      </c>
      <c r="K1114" s="366">
        <v>1</v>
      </c>
      <c r="L1114" s="365" t="s">
        <v>1980</v>
      </c>
      <c r="M1114" s="360">
        <v>2021</v>
      </c>
      <c r="N1114" s="362">
        <f>INDEX('[1]Table 5.1 Fleet population'!$L$4:$L$41,MATCH(G1114,'[1]Table 5.1 Fleet population'!$H$4:$H$41,0),1)</f>
        <v>0</v>
      </c>
      <c r="O1114" s="364">
        <v>1</v>
      </c>
      <c r="P1114" s="363">
        <f t="shared" si="68"/>
        <v>0</v>
      </c>
      <c r="Q1114" s="362">
        <v>0</v>
      </c>
      <c r="R1114" s="350" t="e">
        <f t="shared" si="69"/>
        <v>#DIV/0!</v>
      </c>
      <c r="S1114" s="350" t="e">
        <f t="shared" si="70"/>
        <v>#DIV/0!</v>
      </c>
      <c r="T1114" s="361">
        <f t="shared" si="71"/>
        <v>1</v>
      </c>
      <c r="U1114" s="360" t="s">
        <v>1984</v>
      </c>
    </row>
    <row r="1115" spans="1:21" s="359" customFormat="1" ht="15.75" customHeight="1" x14ac:dyDescent="0.25">
      <c r="A1115" s="365" t="s">
        <v>144</v>
      </c>
      <c r="B1115" s="365" t="s">
        <v>875</v>
      </c>
      <c r="C1115" s="365" t="s">
        <v>666</v>
      </c>
      <c r="D1115" s="365" t="s">
        <v>338</v>
      </c>
      <c r="E1115" s="365" t="s">
        <v>184</v>
      </c>
      <c r="F1115" s="365" t="s">
        <v>531</v>
      </c>
      <c r="G1115" s="365" t="s">
        <v>1954</v>
      </c>
      <c r="H1115" s="365" t="s">
        <v>1991</v>
      </c>
      <c r="I1115" s="365" t="s">
        <v>1979</v>
      </c>
      <c r="J1115" s="365" t="s">
        <v>425</v>
      </c>
      <c r="K1115" s="366">
        <v>1</v>
      </c>
      <c r="L1115" s="365" t="s">
        <v>1980</v>
      </c>
      <c r="M1115" s="360">
        <v>2021</v>
      </c>
      <c r="N1115" s="362">
        <f>INDEX('[1]Table 5.1 Fleet population'!$L$4:$L$41,MATCH(G1115,'[1]Table 5.1 Fleet population'!$H$4:$H$41,0),1)</f>
        <v>0</v>
      </c>
      <c r="O1115" s="364">
        <v>1</v>
      </c>
      <c r="P1115" s="363">
        <f t="shared" si="68"/>
        <v>0</v>
      </c>
      <c r="Q1115" s="362">
        <v>0</v>
      </c>
      <c r="R1115" s="350" t="e">
        <f t="shared" si="69"/>
        <v>#DIV/0!</v>
      </c>
      <c r="S1115" s="350" t="e">
        <f t="shared" si="70"/>
        <v>#DIV/0!</v>
      </c>
      <c r="T1115" s="361">
        <f t="shared" si="71"/>
        <v>1</v>
      </c>
      <c r="U1115" s="360" t="s">
        <v>1984</v>
      </c>
    </row>
    <row r="1116" spans="1:21" s="359" customFormat="1" ht="15.75" customHeight="1" x14ac:dyDescent="0.25">
      <c r="A1116" s="365" t="s">
        <v>144</v>
      </c>
      <c r="B1116" s="365" t="s">
        <v>875</v>
      </c>
      <c r="C1116" s="365" t="s">
        <v>666</v>
      </c>
      <c r="D1116" s="365" t="s">
        <v>338</v>
      </c>
      <c r="E1116" s="365" t="s">
        <v>184</v>
      </c>
      <c r="F1116" s="365" t="s">
        <v>531</v>
      </c>
      <c r="G1116" s="365" t="s">
        <v>1950</v>
      </c>
      <c r="H1116" s="365" t="s">
        <v>561</v>
      </c>
      <c r="I1116" s="365" t="s">
        <v>1979</v>
      </c>
      <c r="J1116" s="365" t="s">
        <v>425</v>
      </c>
      <c r="K1116" s="366">
        <v>1</v>
      </c>
      <c r="L1116" s="365" t="s">
        <v>1980</v>
      </c>
      <c r="M1116" s="360">
        <v>2021</v>
      </c>
      <c r="N1116" s="362">
        <f>INDEX('[1]Table 5.1 Fleet population'!$L$4:$L$41,MATCH(G1116,'[1]Table 5.1 Fleet population'!$H$4:$H$41,0),1)</f>
        <v>0</v>
      </c>
      <c r="O1116" s="364">
        <v>1</v>
      </c>
      <c r="P1116" s="363">
        <f t="shared" si="68"/>
        <v>0</v>
      </c>
      <c r="Q1116" s="362">
        <v>0</v>
      </c>
      <c r="R1116" s="350" t="e">
        <f t="shared" si="69"/>
        <v>#DIV/0!</v>
      </c>
      <c r="S1116" s="350" t="e">
        <f t="shared" si="70"/>
        <v>#DIV/0!</v>
      </c>
      <c r="T1116" s="361">
        <f t="shared" si="71"/>
        <v>1</v>
      </c>
      <c r="U1116" s="360"/>
    </row>
    <row r="1117" spans="1:21" s="359" customFormat="1" ht="15.75" customHeight="1" x14ac:dyDescent="0.25">
      <c r="A1117" s="365" t="s">
        <v>144</v>
      </c>
      <c r="B1117" s="365" t="s">
        <v>875</v>
      </c>
      <c r="C1117" s="365" t="s">
        <v>666</v>
      </c>
      <c r="D1117" s="365" t="s">
        <v>338</v>
      </c>
      <c r="E1117" s="365" t="s">
        <v>184</v>
      </c>
      <c r="F1117" s="365" t="s">
        <v>531</v>
      </c>
      <c r="G1117" s="365" t="s">
        <v>1954</v>
      </c>
      <c r="H1117" s="365" t="s">
        <v>561</v>
      </c>
      <c r="I1117" s="365" t="s">
        <v>1979</v>
      </c>
      <c r="J1117" s="365" t="s">
        <v>425</v>
      </c>
      <c r="K1117" s="366">
        <v>1</v>
      </c>
      <c r="L1117" s="365" t="s">
        <v>1980</v>
      </c>
      <c r="M1117" s="360">
        <v>2021</v>
      </c>
      <c r="N1117" s="362">
        <f>INDEX('[1]Table 5.1 Fleet population'!$L$4:$L$41,MATCH(G1117,'[1]Table 5.1 Fleet population'!$H$4:$H$41,0),1)</f>
        <v>0</v>
      </c>
      <c r="O1117" s="364">
        <v>1</v>
      </c>
      <c r="P1117" s="363">
        <f t="shared" si="68"/>
        <v>0</v>
      </c>
      <c r="Q1117" s="362">
        <v>0</v>
      </c>
      <c r="R1117" s="350" t="e">
        <f t="shared" si="69"/>
        <v>#DIV/0!</v>
      </c>
      <c r="S1117" s="350" t="e">
        <f t="shared" si="70"/>
        <v>#DIV/0!</v>
      </c>
      <c r="T1117" s="361">
        <f t="shared" si="71"/>
        <v>1</v>
      </c>
      <c r="U1117" s="360"/>
    </row>
    <row r="1118" spans="1:21" s="359" customFormat="1" ht="15.75" customHeight="1" x14ac:dyDescent="0.25">
      <c r="A1118" s="496" t="s">
        <v>144</v>
      </c>
      <c r="B1118" s="496" t="s">
        <v>875</v>
      </c>
      <c r="C1118" s="496" t="s">
        <v>666</v>
      </c>
      <c r="D1118" s="496" t="s">
        <v>338</v>
      </c>
      <c r="E1118" s="496" t="s">
        <v>184</v>
      </c>
      <c r="F1118" s="496" t="s">
        <v>531</v>
      </c>
      <c r="G1118" s="496" t="s">
        <v>1967</v>
      </c>
      <c r="H1118" s="496" t="s">
        <v>530</v>
      </c>
      <c r="I1118" s="496" t="s">
        <v>1979</v>
      </c>
      <c r="J1118" s="496" t="s">
        <v>425</v>
      </c>
      <c r="K1118" s="497">
        <v>1</v>
      </c>
      <c r="L1118" s="496"/>
      <c r="M1118" s="498">
        <v>2021</v>
      </c>
      <c r="N1118" s="499">
        <f>INDEX('[1]Table 5.1 Fleet population'!$L$4:$L$41,MATCH(G1118,'[1]Table 5.1 Fleet population'!$H$4:$H$41,0),1)</f>
        <v>1</v>
      </c>
      <c r="O1118" s="500">
        <v>1</v>
      </c>
      <c r="P1118" s="501">
        <f t="shared" si="68"/>
        <v>1</v>
      </c>
      <c r="Q1118" s="499">
        <v>0</v>
      </c>
      <c r="R1118" s="502">
        <f t="shared" si="69"/>
        <v>0</v>
      </c>
      <c r="S1118" s="502">
        <f t="shared" si="70"/>
        <v>0</v>
      </c>
      <c r="T1118" s="503">
        <f t="shared" si="71"/>
        <v>1</v>
      </c>
      <c r="U1118" s="496" t="s">
        <v>2004</v>
      </c>
    </row>
    <row r="1119" spans="1:21" s="359" customFormat="1" ht="15.75" customHeight="1" x14ac:dyDescent="0.25">
      <c r="A1119" s="496" t="s">
        <v>144</v>
      </c>
      <c r="B1119" s="496" t="s">
        <v>875</v>
      </c>
      <c r="C1119" s="496" t="s">
        <v>666</v>
      </c>
      <c r="D1119" s="496" t="s">
        <v>338</v>
      </c>
      <c r="E1119" s="496" t="s">
        <v>184</v>
      </c>
      <c r="F1119" s="496" t="s">
        <v>531</v>
      </c>
      <c r="G1119" s="496" t="s">
        <v>1970</v>
      </c>
      <c r="H1119" s="496" t="s">
        <v>530</v>
      </c>
      <c r="I1119" s="496" t="s">
        <v>1979</v>
      </c>
      <c r="J1119" s="496" t="s">
        <v>425</v>
      </c>
      <c r="K1119" s="497">
        <v>1</v>
      </c>
      <c r="L1119" s="496" t="s">
        <v>1980</v>
      </c>
      <c r="M1119" s="498">
        <v>2021</v>
      </c>
      <c r="N1119" s="499">
        <f>INDEX('[1]Table 5.1 Fleet population'!$L$4:$L$41,MATCH(G1119,'[1]Table 5.1 Fleet population'!$H$4:$H$41,0),1)</f>
        <v>1</v>
      </c>
      <c r="O1119" s="500">
        <v>1</v>
      </c>
      <c r="P1119" s="501">
        <f t="shared" si="68"/>
        <v>1</v>
      </c>
      <c r="Q1119" s="499">
        <v>0</v>
      </c>
      <c r="R1119" s="502">
        <f t="shared" si="69"/>
        <v>0</v>
      </c>
      <c r="S1119" s="502">
        <f t="shared" si="70"/>
        <v>0</v>
      </c>
      <c r="T1119" s="503">
        <f t="shared" si="71"/>
        <v>1</v>
      </c>
      <c r="U1119" s="496" t="s">
        <v>2004</v>
      </c>
    </row>
    <row r="1120" spans="1:21" s="359" customFormat="1" ht="15.75" customHeight="1" x14ac:dyDescent="0.25">
      <c r="A1120" s="496" t="s">
        <v>144</v>
      </c>
      <c r="B1120" s="496" t="s">
        <v>875</v>
      </c>
      <c r="C1120" s="496" t="s">
        <v>666</v>
      </c>
      <c r="D1120" s="496" t="s">
        <v>338</v>
      </c>
      <c r="E1120" s="496" t="s">
        <v>184</v>
      </c>
      <c r="F1120" s="496" t="s">
        <v>531</v>
      </c>
      <c r="G1120" s="496" t="s">
        <v>1970</v>
      </c>
      <c r="H1120" s="496" t="s">
        <v>534</v>
      </c>
      <c r="I1120" s="496" t="s">
        <v>1982</v>
      </c>
      <c r="J1120" s="496" t="s">
        <v>425</v>
      </c>
      <c r="K1120" s="497">
        <v>1</v>
      </c>
      <c r="L1120" s="496" t="s">
        <v>1980</v>
      </c>
      <c r="M1120" s="498">
        <v>2021</v>
      </c>
      <c r="N1120" s="499">
        <f>INDEX('[1]Table 5.1 Fleet population'!$L$4:$L$41,MATCH(G1120,'[1]Table 5.1 Fleet population'!$H$4:$H$41,0),1)</f>
        <v>1</v>
      </c>
      <c r="O1120" s="500">
        <v>1</v>
      </c>
      <c r="P1120" s="501">
        <f t="shared" si="68"/>
        <v>1</v>
      </c>
      <c r="Q1120" s="499">
        <v>0</v>
      </c>
      <c r="R1120" s="502">
        <f t="shared" si="69"/>
        <v>0</v>
      </c>
      <c r="S1120" s="502">
        <f t="shared" si="70"/>
        <v>0</v>
      </c>
      <c r="T1120" s="503">
        <f t="shared" si="71"/>
        <v>1</v>
      </c>
      <c r="U1120" s="496" t="s">
        <v>2004</v>
      </c>
    </row>
    <row r="1121" spans="1:21" s="359" customFormat="1" ht="15.75" customHeight="1" x14ac:dyDescent="0.25">
      <c r="A1121" s="496" t="s">
        <v>144</v>
      </c>
      <c r="B1121" s="496" t="s">
        <v>875</v>
      </c>
      <c r="C1121" s="496" t="s">
        <v>666</v>
      </c>
      <c r="D1121" s="496" t="s">
        <v>338</v>
      </c>
      <c r="E1121" s="496" t="s">
        <v>184</v>
      </c>
      <c r="F1121" s="496" t="s">
        <v>531</v>
      </c>
      <c r="G1121" s="496" t="s">
        <v>1970</v>
      </c>
      <c r="H1121" s="496" t="s">
        <v>535</v>
      </c>
      <c r="I1121" s="496" t="s">
        <v>1979</v>
      </c>
      <c r="J1121" s="496" t="s">
        <v>425</v>
      </c>
      <c r="K1121" s="497">
        <v>1</v>
      </c>
      <c r="L1121" s="496" t="s">
        <v>1980</v>
      </c>
      <c r="M1121" s="498">
        <v>2021</v>
      </c>
      <c r="N1121" s="499">
        <f>INDEX('[1]Table 5.1 Fleet population'!$L$4:$L$41,MATCH(G1121,'[1]Table 5.1 Fleet population'!$H$4:$H$41,0),1)</f>
        <v>1</v>
      </c>
      <c r="O1121" s="500">
        <v>1</v>
      </c>
      <c r="P1121" s="501">
        <f t="shared" si="68"/>
        <v>1</v>
      </c>
      <c r="Q1121" s="499">
        <v>0</v>
      </c>
      <c r="R1121" s="502">
        <f t="shared" si="69"/>
        <v>0</v>
      </c>
      <c r="S1121" s="502">
        <f t="shared" si="70"/>
        <v>0</v>
      </c>
      <c r="T1121" s="503">
        <f t="shared" si="71"/>
        <v>1</v>
      </c>
      <c r="U1121" s="496" t="s">
        <v>2004</v>
      </c>
    </row>
    <row r="1122" spans="1:21" s="359" customFormat="1" ht="15.75" customHeight="1" x14ac:dyDescent="0.25">
      <c r="A1122" s="496" t="s">
        <v>144</v>
      </c>
      <c r="B1122" s="496" t="s">
        <v>875</v>
      </c>
      <c r="C1122" s="496" t="s">
        <v>666</v>
      </c>
      <c r="D1122" s="496" t="s">
        <v>338</v>
      </c>
      <c r="E1122" s="496" t="s">
        <v>184</v>
      </c>
      <c r="F1122" s="496" t="s">
        <v>531</v>
      </c>
      <c r="G1122" s="496" t="s">
        <v>1970</v>
      </c>
      <c r="H1122" s="496" t="s">
        <v>536</v>
      </c>
      <c r="I1122" s="496" t="s">
        <v>1979</v>
      </c>
      <c r="J1122" s="496" t="s">
        <v>425</v>
      </c>
      <c r="K1122" s="497">
        <v>1</v>
      </c>
      <c r="L1122" s="496" t="s">
        <v>1980</v>
      </c>
      <c r="M1122" s="498">
        <v>2021</v>
      </c>
      <c r="N1122" s="499">
        <f>INDEX('[1]Table 5.1 Fleet population'!$L$4:$L$41,MATCH(G1122,'[1]Table 5.1 Fleet population'!$H$4:$H$41,0),1)</f>
        <v>1</v>
      </c>
      <c r="O1122" s="500">
        <v>1</v>
      </c>
      <c r="P1122" s="501">
        <f t="shared" si="68"/>
        <v>1</v>
      </c>
      <c r="Q1122" s="499">
        <v>0</v>
      </c>
      <c r="R1122" s="502">
        <f t="shared" si="69"/>
        <v>0</v>
      </c>
      <c r="S1122" s="502">
        <f t="shared" si="70"/>
        <v>0</v>
      </c>
      <c r="T1122" s="503">
        <f t="shared" si="71"/>
        <v>1</v>
      </c>
      <c r="U1122" s="496" t="s">
        <v>2004</v>
      </c>
    </row>
    <row r="1123" spans="1:21" s="359" customFormat="1" ht="15.75" customHeight="1" x14ac:dyDescent="0.25">
      <c r="A1123" s="496" t="s">
        <v>144</v>
      </c>
      <c r="B1123" s="496" t="s">
        <v>875</v>
      </c>
      <c r="C1123" s="496" t="s">
        <v>666</v>
      </c>
      <c r="D1123" s="496" t="s">
        <v>338</v>
      </c>
      <c r="E1123" s="496" t="s">
        <v>184</v>
      </c>
      <c r="F1123" s="496" t="s">
        <v>531</v>
      </c>
      <c r="G1123" s="496" t="s">
        <v>1967</v>
      </c>
      <c r="H1123" s="496" t="s">
        <v>537</v>
      </c>
      <c r="I1123" s="496" t="s">
        <v>1979</v>
      </c>
      <c r="J1123" s="496" t="s">
        <v>425</v>
      </c>
      <c r="K1123" s="497">
        <v>1</v>
      </c>
      <c r="L1123" s="496"/>
      <c r="M1123" s="498">
        <v>2021</v>
      </c>
      <c r="N1123" s="499">
        <f>INDEX('[1]Table 5.1 Fleet population'!$L$4:$L$41,MATCH(G1123,'[1]Table 5.1 Fleet population'!$H$4:$H$41,0),1)</f>
        <v>1</v>
      </c>
      <c r="O1123" s="500">
        <v>1</v>
      </c>
      <c r="P1123" s="501">
        <f t="shared" si="68"/>
        <v>1</v>
      </c>
      <c r="Q1123" s="499">
        <v>0</v>
      </c>
      <c r="R1123" s="502">
        <f t="shared" si="69"/>
        <v>0</v>
      </c>
      <c r="S1123" s="502">
        <f t="shared" si="70"/>
        <v>0</v>
      </c>
      <c r="T1123" s="503">
        <f t="shared" si="71"/>
        <v>1</v>
      </c>
      <c r="U1123" s="496" t="s">
        <v>2004</v>
      </c>
    </row>
    <row r="1124" spans="1:21" s="359" customFormat="1" ht="15.75" customHeight="1" x14ac:dyDescent="0.25">
      <c r="A1124" s="496" t="s">
        <v>144</v>
      </c>
      <c r="B1124" s="496" t="s">
        <v>875</v>
      </c>
      <c r="C1124" s="496" t="s">
        <v>666</v>
      </c>
      <c r="D1124" s="496" t="s">
        <v>338</v>
      </c>
      <c r="E1124" s="496" t="s">
        <v>184</v>
      </c>
      <c r="F1124" s="496" t="s">
        <v>531</v>
      </c>
      <c r="G1124" s="496" t="s">
        <v>1970</v>
      </c>
      <c r="H1124" s="496" t="s">
        <v>537</v>
      </c>
      <c r="I1124" s="496" t="s">
        <v>1979</v>
      </c>
      <c r="J1124" s="496" t="s">
        <v>425</v>
      </c>
      <c r="K1124" s="497">
        <v>1</v>
      </c>
      <c r="L1124" s="496" t="s">
        <v>1980</v>
      </c>
      <c r="M1124" s="498">
        <v>2021</v>
      </c>
      <c r="N1124" s="499">
        <f>INDEX('[1]Table 5.1 Fleet population'!$L$4:$L$41,MATCH(G1124,'[1]Table 5.1 Fleet population'!$H$4:$H$41,0),1)</f>
        <v>1</v>
      </c>
      <c r="O1124" s="500">
        <v>1</v>
      </c>
      <c r="P1124" s="501">
        <f t="shared" si="68"/>
        <v>1</v>
      </c>
      <c r="Q1124" s="499">
        <v>0</v>
      </c>
      <c r="R1124" s="502">
        <f t="shared" si="69"/>
        <v>0</v>
      </c>
      <c r="S1124" s="502">
        <f t="shared" si="70"/>
        <v>0</v>
      </c>
      <c r="T1124" s="503">
        <f t="shared" si="71"/>
        <v>1</v>
      </c>
      <c r="U1124" s="496" t="s">
        <v>2004</v>
      </c>
    </row>
    <row r="1125" spans="1:21" s="359" customFormat="1" ht="15.75" customHeight="1" x14ac:dyDescent="0.25">
      <c r="A1125" s="496" t="s">
        <v>144</v>
      </c>
      <c r="B1125" s="496" t="s">
        <v>875</v>
      </c>
      <c r="C1125" s="496" t="s">
        <v>666</v>
      </c>
      <c r="D1125" s="496" t="s">
        <v>338</v>
      </c>
      <c r="E1125" s="496" t="s">
        <v>184</v>
      </c>
      <c r="F1125" s="496" t="s">
        <v>531</v>
      </c>
      <c r="G1125" s="496" t="s">
        <v>1967</v>
      </c>
      <c r="H1125" s="496" t="s">
        <v>539</v>
      </c>
      <c r="I1125" s="496" t="s">
        <v>1979</v>
      </c>
      <c r="J1125" s="496" t="s">
        <v>425</v>
      </c>
      <c r="K1125" s="497">
        <v>1</v>
      </c>
      <c r="L1125" s="496"/>
      <c r="M1125" s="498">
        <v>2021</v>
      </c>
      <c r="N1125" s="499">
        <f>INDEX('[1]Table 5.1 Fleet population'!$L$4:$L$41,MATCH(G1125,'[1]Table 5.1 Fleet population'!$H$4:$H$41,0),1)</f>
        <v>1</v>
      </c>
      <c r="O1125" s="500">
        <v>1</v>
      </c>
      <c r="P1125" s="501">
        <f t="shared" si="68"/>
        <v>1</v>
      </c>
      <c r="Q1125" s="499">
        <v>0</v>
      </c>
      <c r="R1125" s="502">
        <f t="shared" si="69"/>
        <v>0</v>
      </c>
      <c r="S1125" s="502">
        <f t="shared" si="70"/>
        <v>0</v>
      </c>
      <c r="T1125" s="503">
        <f t="shared" si="71"/>
        <v>1</v>
      </c>
      <c r="U1125" s="496" t="s">
        <v>2005</v>
      </c>
    </row>
    <row r="1126" spans="1:21" s="359" customFormat="1" ht="15.75" customHeight="1" x14ac:dyDescent="0.25">
      <c r="A1126" s="496" t="s">
        <v>144</v>
      </c>
      <c r="B1126" s="496" t="s">
        <v>875</v>
      </c>
      <c r="C1126" s="496" t="s">
        <v>666</v>
      </c>
      <c r="D1126" s="496" t="s">
        <v>338</v>
      </c>
      <c r="E1126" s="496" t="s">
        <v>184</v>
      </c>
      <c r="F1126" s="496" t="s">
        <v>531</v>
      </c>
      <c r="G1126" s="496" t="s">
        <v>1970</v>
      </c>
      <c r="H1126" s="496" t="s">
        <v>539</v>
      </c>
      <c r="I1126" s="496" t="s">
        <v>1979</v>
      </c>
      <c r="J1126" s="496" t="s">
        <v>425</v>
      </c>
      <c r="K1126" s="497">
        <v>1</v>
      </c>
      <c r="L1126" s="496" t="s">
        <v>1980</v>
      </c>
      <c r="M1126" s="498">
        <v>2021</v>
      </c>
      <c r="N1126" s="499">
        <f>INDEX('[1]Table 5.1 Fleet population'!$L$4:$L$41,MATCH(G1126,'[1]Table 5.1 Fleet population'!$H$4:$H$41,0),1)</f>
        <v>1</v>
      </c>
      <c r="O1126" s="500">
        <v>1</v>
      </c>
      <c r="P1126" s="501">
        <f t="shared" si="68"/>
        <v>1</v>
      </c>
      <c r="Q1126" s="499">
        <v>0</v>
      </c>
      <c r="R1126" s="502">
        <f t="shared" si="69"/>
        <v>0</v>
      </c>
      <c r="S1126" s="502">
        <f t="shared" si="70"/>
        <v>0</v>
      </c>
      <c r="T1126" s="503">
        <f t="shared" si="71"/>
        <v>1</v>
      </c>
      <c r="U1126" s="496" t="s">
        <v>2005</v>
      </c>
    </row>
    <row r="1127" spans="1:21" s="359" customFormat="1" ht="15.75" customHeight="1" x14ac:dyDescent="0.25">
      <c r="A1127" s="496" t="s">
        <v>144</v>
      </c>
      <c r="B1127" s="496" t="s">
        <v>875</v>
      </c>
      <c r="C1127" s="496" t="s">
        <v>666</v>
      </c>
      <c r="D1127" s="496" t="s">
        <v>338</v>
      </c>
      <c r="E1127" s="496" t="s">
        <v>184</v>
      </c>
      <c r="F1127" s="496" t="s">
        <v>531</v>
      </c>
      <c r="G1127" s="496" t="s">
        <v>1967</v>
      </c>
      <c r="H1127" s="496" t="s">
        <v>540</v>
      </c>
      <c r="I1127" s="496" t="s">
        <v>1979</v>
      </c>
      <c r="J1127" s="496" t="s">
        <v>425</v>
      </c>
      <c r="K1127" s="497">
        <v>1</v>
      </c>
      <c r="L1127" s="496"/>
      <c r="M1127" s="498">
        <v>2021</v>
      </c>
      <c r="N1127" s="499">
        <f>INDEX('[1]Table 5.1 Fleet population'!$L$4:$L$41,MATCH(G1127,'[1]Table 5.1 Fleet population'!$H$4:$H$41,0),1)</f>
        <v>1</v>
      </c>
      <c r="O1127" s="500">
        <v>1</v>
      </c>
      <c r="P1127" s="501">
        <f t="shared" si="68"/>
        <v>1</v>
      </c>
      <c r="Q1127" s="499">
        <v>0</v>
      </c>
      <c r="R1127" s="502">
        <f t="shared" si="69"/>
        <v>0</v>
      </c>
      <c r="S1127" s="502">
        <f t="shared" si="70"/>
        <v>0</v>
      </c>
      <c r="T1127" s="503">
        <f t="shared" si="71"/>
        <v>1</v>
      </c>
      <c r="U1127" s="496" t="s">
        <v>2004</v>
      </c>
    </row>
    <row r="1128" spans="1:21" s="359" customFormat="1" ht="15.75" customHeight="1" x14ac:dyDescent="0.25">
      <c r="A1128" s="496" t="s">
        <v>144</v>
      </c>
      <c r="B1128" s="496" t="s">
        <v>875</v>
      </c>
      <c r="C1128" s="496" t="s">
        <v>666</v>
      </c>
      <c r="D1128" s="496" t="s">
        <v>338</v>
      </c>
      <c r="E1128" s="496" t="s">
        <v>184</v>
      </c>
      <c r="F1128" s="496" t="s">
        <v>531</v>
      </c>
      <c r="G1128" s="496" t="s">
        <v>1970</v>
      </c>
      <c r="H1128" s="496" t="s">
        <v>540</v>
      </c>
      <c r="I1128" s="496" t="s">
        <v>1979</v>
      </c>
      <c r="J1128" s="496" t="s">
        <v>425</v>
      </c>
      <c r="K1128" s="497">
        <v>1</v>
      </c>
      <c r="L1128" s="496" t="s">
        <v>1980</v>
      </c>
      <c r="M1128" s="498">
        <v>2021</v>
      </c>
      <c r="N1128" s="499">
        <f>INDEX('[1]Table 5.1 Fleet population'!$L$4:$L$41,MATCH(G1128,'[1]Table 5.1 Fleet population'!$H$4:$H$41,0),1)</f>
        <v>1</v>
      </c>
      <c r="O1128" s="500">
        <v>1</v>
      </c>
      <c r="P1128" s="501">
        <f t="shared" si="68"/>
        <v>1</v>
      </c>
      <c r="Q1128" s="499">
        <v>0</v>
      </c>
      <c r="R1128" s="502">
        <f t="shared" si="69"/>
        <v>0</v>
      </c>
      <c r="S1128" s="502">
        <f t="shared" si="70"/>
        <v>0</v>
      </c>
      <c r="T1128" s="503">
        <f t="shared" si="71"/>
        <v>1</v>
      </c>
      <c r="U1128" s="496" t="s">
        <v>2004</v>
      </c>
    </row>
    <row r="1129" spans="1:21" s="359" customFormat="1" ht="15.75" customHeight="1" x14ac:dyDescent="0.25">
      <c r="A1129" s="496" t="s">
        <v>144</v>
      </c>
      <c r="B1129" s="496" t="s">
        <v>875</v>
      </c>
      <c r="C1129" s="496" t="s">
        <v>666</v>
      </c>
      <c r="D1129" s="496" t="s">
        <v>338</v>
      </c>
      <c r="E1129" s="496" t="s">
        <v>184</v>
      </c>
      <c r="F1129" s="496" t="s">
        <v>531</v>
      </c>
      <c r="G1129" s="496" t="s">
        <v>1967</v>
      </c>
      <c r="H1129" s="496" t="s">
        <v>541</v>
      </c>
      <c r="I1129" s="496" t="s">
        <v>1979</v>
      </c>
      <c r="J1129" s="496" t="s">
        <v>425</v>
      </c>
      <c r="K1129" s="497">
        <v>1</v>
      </c>
      <c r="L1129" s="496"/>
      <c r="M1129" s="498">
        <v>2021</v>
      </c>
      <c r="N1129" s="499">
        <f>INDEX('[1]Table 5.1 Fleet population'!$L$4:$L$41,MATCH(G1129,'[1]Table 5.1 Fleet population'!$H$4:$H$41,0),1)</f>
        <v>1</v>
      </c>
      <c r="O1129" s="500">
        <v>1</v>
      </c>
      <c r="P1129" s="501">
        <f t="shared" si="68"/>
        <v>1</v>
      </c>
      <c r="Q1129" s="499">
        <v>0</v>
      </c>
      <c r="R1129" s="502">
        <f t="shared" si="69"/>
        <v>0</v>
      </c>
      <c r="S1129" s="502">
        <f t="shared" si="70"/>
        <v>0</v>
      </c>
      <c r="T1129" s="503">
        <f t="shared" si="71"/>
        <v>1</v>
      </c>
      <c r="U1129" s="496" t="s">
        <v>2006</v>
      </c>
    </row>
    <row r="1130" spans="1:21" s="359" customFormat="1" ht="15.75" customHeight="1" x14ac:dyDescent="0.25">
      <c r="A1130" s="496" t="s">
        <v>144</v>
      </c>
      <c r="B1130" s="496" t="s">
        <v>875</v>
      </c>
      <c r="C1130" s="496" t="s">
        <v>666</v>
      </c>
      <c r="D1130" s="496" t="s">
        <v>338</v>
      </c>
      <c r="E1130" s="496" t="s">
        <v>184</v>
      </c>
      <c r="F1130" s="496" t="s">
        <v>531</v>
      </c>
      <c r="G1130" s="496" t="s">
        <v>1970</v>
      </c>
      <c r="H1130" s="496" t="s">
        <v>541</v>
      </c>
      <c r="I1130" s="496" t="s">
        <v>1979</v>
      </c>
      <c r="J1130" s="496" t="s">
        <v>425</v>
      </c>
      <c r="K1130" s="497">
        <v>1</v>
      </c>
      <c r="L1130" s="496" t="s">
        <v>1980</v>
      </c>
      <c r="M1130" s="498">
        <v>2021</v>
      </c>
      <c r="N1130" s="499">
        <f>INDEX('[1]Table 5.1 Fleet population'!$L$4:$L$41,MATCH(G1130,'[1]Table 5.1 Fleet population'!$H$4:$H$41,0),1)</f>
        <v>1</v>
      </c>
      <c r="O1130" s="500">
        <v>1</v>
      </c>
      <c r="P1130" s="501">
        <f t="shared" si="68"/>
        <v>1</v>
      </c>
      <c r="Q1130" s="499">
        <v>0</v>
      </c>
      <c r="R1130" s="502">
        <f t="shared" si="69"/>
        <v>0</v>
      </c>
      <c r="S1130" s="502">
        <f t="shared" si="70"/>
        <v>0</v>
      </c>
      <c r="T1130" s="503">
        <f t="shared" si="71"/>
        <v>1</v>
      </c>
      <c r="U1130" s="496" t="s">
        <v>2006</v>
      </c>
    </row>
    <row r="1131" spans="1:21" s="359" customFormat="1" ht="15.75" customHeight="1" x14ac:dyDescent="0.25">
      <c r="A1131" s="496" t="s">
        <v>144</v>
      </c>
      <c r="B1131" s="496" t="s">
        <v>875</v>
      </c>
      <c r="C1131" s="496" t="s">
        <v>666</v>
      </c>
      <c r="D1131" s="496" t="s">
        <v>338</v>
      </c>
      <c r="E1131" s="496" t="s">
        <v>184</v>
      </c>
      <c r="F1131" s="496" t="s">
        <v>531</v>
      </c>
      <c r="G1131" s="496" t="s">
        <v>1967</v>
      </c>
      <c r="H1131" s="496" t="s">
        <v>545</v>
      </c>
      <c r="I1131" s="496" t="s">
        <v>1979</v>
      </c>
      <c r="J1131" s="496" t="s">
        <v>425</v>
      </c>
      <c r="K1131" s="497">
        <v>1</v>
      </c>
      <c r="L1131" s="496"/>
      <c r="M1131" s="498">
        <v>2021</v>
      </c>
      <c r="N1131" s="499">
        <f>INDEX('[1]Table 5.1 Fleet population'!$L$4:$L$41,MATCH(G1131,'[1]Table 5.1 Fleet population'!$H$4:$H$41,0),1)</f>
        <v>1</v>
      </c>
      <c r="O1131" s="500">
        <v>1</v>
      </c>
      <c r="P1131" s="501">
        <f t="shared" si="68"/>
        <v>1</v>
      </c>
      <c r="Q1131" s="499">
        <v>0</v>
      </c>
      <c r="R1131" s="502">
        <f t="shared" si="69"/>
        <v>0</v>
      </c>
      <c r="S1131" s="502">
        <f t="shared" si="70"/>
        <v>0</v>
      </c>
      <c r="T1131" s="503">
        <f t="shared" si="71"/>
        <v>1</v>
      </c>
      <c r="U1131" s="496" t="s">
        <v>2007</v>
      </c>
    </row>
    <row r="1132" spans="1:21" s="359" customFormat="1" ht="15.75" customHeight="1" x14ac:dyDescent="0.25">
      <c r="A1132" s="496" t="s">
        <v>144</v>
      </c>
      <c r="B1132" s="496" t="s">
        <v>875</v>
      </c>
      <c r="C1132" s="496" t="s">
        <v>666</v>
      </c>
      <c r="D1132" s="496" t="s">
        <v>338</v>
      </c>
      <c r="E1132" s="496" t="s">
        <v>184</v>
      </c>
      <c r="F1132" s="496" t="s">
        <v>531</v>
      </c>
      <c r="G1132" s="496" t="s">
        <v>1970</v>
      </c>
      <c r="H1132" s="496" t="s">
        <v>545</v>
      </c>
      <c r="I1132" s="496" t="s">
        <v>1979</v>
      </c>
      <c r="J1132" s="496" t="s">
        <v>425</v>
      </c>
      <c r="K1132" s="497">
        <v>1</v>
      </c>
      <c r="L1132" s="496" t="s">
        <v>1980</v>
      </c>
      <c r="M1132" s="498">
        <v>2021</v>
      </c>
      <c r="N1132" s="499">
        <f>INDEX('[1]Table 5.1 Fleet population'!$L$4:$L$41,MATCH(G1132,'[1]Table 5.1 Fleet population'!$H$4:$H$41,0),1)</f>
        <v>1</v>
      </c>
      <c r="O1132" s="500">
        <v>1</v>
      </c>
      <c r="P1132" s="501">
        <f t="shared" si="68"/>
        <v>1</v>
      </c>
      <c r="Q1132" s="499">
        <v>0</v>
      </c>
      <c r="R1132" s="502">
        <f t="shared" si="69"/>
        <v>0</v>
      </c>
      <c r="S1132" s="502">
        <f t="shared" si="70"/>
        <v>0</v>
      </c>
      <c r="T1132" s="503">
        <f t="shared" si="71"/>
        <v>1</v>
      </c>
      <c r="U1132" s="496" t="s">
        <v>2007</v>
      </c>
    </row>
    <row r="1133" spans="1:21" s="359" customFormat="1" ht="15.75" customHeight="1" x14ac:dyDescent="0.25">
      <c r="A1133" s="496" t="s">
        <v>144</v>
      </c>
      <c r="B1133" s="496" t="s">
        <v>875</v>
      </c>
      <c r="C1133" s="496" t="s">
        <v>666</v>
      </c>
      <c r="D1133" s="496" t="s">
        <v>338</v>
      </c>
      <c r="E1133" s="496" t="s">
        <v>184</v>
      </c>
      <c r="F1133" s="496" t="s">
        <v>531</v>
      </c>
      <c r="G1133" s="496" t="s">
        <v>1967</v>
      </c>
      <c r="H1133" s="496" t="s">
        <v>546</v>
      </c>
      <c r="I1133" s="496" t="s">
        <v>1979</v>
      </c>
      <c r="J1133" s="496" t="s">
        <v>425</v>
      </c>
      <c r="K1133" s="497">
        <v>1</v>
      </c>
      <c r="L1133" s="496"/>
      <c r="M1133" s="498">
        <v>2021</v>
      </c>
      <c r="N1133" s="499">
        <f>INDEX('[1]Table 5.1 Fleet population'!$L$4:$L$41,MATCH(G1133,'[1]Table 5.1 Fleet population'!$H$4:$H$41,0),1)</f>
        <v>1</v>
      </c>
      <c r="O1133" s="500">
        <v>1</v>
      </c>
      <c r="P1133" s="501">
        <f t="shared" si="68"/>
        <v>1</v>
      </c>
      <c r="Q1133" s="499">
        <v>0</v>
      </c>
      <c r="R1133" s="502">
        <f t="shared" si="69"/>
        <v>0</v>
      </c>
      <c r="S1133" s="502">
        <f t="shared" si="70"/>
        <v>0</v>
      </c>
      <c r="T1133" s="503">
        <f t="shared" si="71"/>
        <v>1</v>
      </c>
      <c r="U1133" s="496" t="s">
        <v>2004</v>
      </c>
    </row>
    <row r="1134" spans="1:21" s="359" customFormat="1" ht="15.75" customHeight="1" x14ac:dyDescent="0.25">
      <c r="A1134" s="496" t="s">
        <v>144</v>
      </c>
      <c r="B1134" s="496" t="s">
        <v>875</v>
      </c>
      <c r="C1134" s="496" t="s">
        <v>666</v>
      </c>
      <c r="D1134" s="496" t="s">
        <v>338</v>
      </c>
      <c r="E1134" s="496" t="s">
        <v>184</v>
      </c>
      <c r="F1134" s="496" t="s">
        <v>531</v>
      </c>
      <c r="G1134" s="496" t="s">
        <v>1970</v>
      </c>
      <c r="H1134" s="496" t="s">
        <v>546</v>
      </c>
      <c r="I1134" s="496" t="s">
        <v>1979</v>
      </c>
      <c r="J1134" s="496" t="s">
        <v>425</v>
      </c>
      <c r="K1134" s="497">
        <v>1</v>
      </c>
      <c r="L1134" s="496" t="s">
        <v>1980</v>
      </c>
      <c r="M1134" s="498">
        <v>2021</v>
      </c>
      <c r="N1134" s="499">
        <f>INDEX('[1]Table 5.1 Fleet population'!$L$4:$L$41,MATCH(G1134,'[1]Table 5.1 Fleet population'!$H$4:$H$41,0),1)</f>
        <v>1</v>
      </c>
      <c r="O1134" s="500">
        <v>1</v>
      </c>
      <c r="P1134" s="501">
        <f t="shared" si="68"/>
        <v>1</v>
      </c>
      <c r="Q1134" s="499">
        <v>0</v>
      </c>
      <c r="R1134" s="502">
        <f t="shared" si="69"/>
        <v>0</v>
      </c>
      <c r="S1134" s="502">
        <f t="shared" si="70"/>
        <v>0</v>
      </c>
      <c r="T1134" s="503">
        <f t="shared" si="71"/>
        <v>1</v>
      </c>
      <c r="U1134" s="496" t="s">
        <v>2004</v>
      </c>
    </row>
    <row r="1135" spans="1:21" s="359" customFormat="1" ht="15.75" customHeight="1" x14ac:dyDescent="0.25">
      <c r="A1135" s="496" t="s">
        <v>144</v>
      </c>
      <c r="B1135" s="496" t="s">
        <v>875</v>
      </c>
      <c r="C1135" s="496" t="s">
        <v>666</v>
      </c>
      <c r="D1135" s="496" t="s">
        <v>338</v>
      </c>
      <c r="E1135" s="496" t="s">
        <v>184</v>
      </c>
      <c r="F1135" s="496" t="s">
        <v>531</v>
      </c>
      <c r="G1135" s="496" t="s">
        <v>1970</v>
      </c>
      <c r="H1135" s="496" t="s">
        <v>1987</v>
      </c>
      <c r="I1135" s="496" t="s">
        <v>1979</v>
      </c>
      <c r="J1135" s="496" t="s">
        <v>425</v>
      </c>
      <c r="K1135" s="497">
        <v>1</v>
      </c>
      <c r="L1135" s="496" t="s">
        <v>1980</v>
      </c>
      <c r="M1135" s="498">
        <v>2021</v>
      </c>
      <c r="N1135" s="499">
        <f>INDEX('[1]Table 5.1 Fleet population'!$L$4:$L$41,MATCH(G1135,'[1]Table 5.1 Fleet population'!$H$4:$H$41,0),1)</f>
        <v>1</v>
      </c>
      <c r="O1135" s="500">
        <v>1</v>
      </c>
      <c r="P1135" s="501">
        <f t="shared" si="68"/>
        <v>1</v>
      </c>
      <c r="Q1135" s="499">
        <v>0</v>
      </c>
      <c r="R1135" s="502">
        <f t="shared" si="69"/>
        <v>0</v>
      </c>
      <c r="S1135" s="502">
        <f t="shared" si="70"/>
        <v>0</v>
      </c>
      <c r="T1135" s="503">
        <f t="shared" si="71"/>
        <v>1</v>
      </c>
      <c r="U1135" s="496" t="s">
        <v>2004</v>
      </c>
    </row>
    <row r="1136" spans="1:21" s="359" customFormat="1" ht="15.75" customHeight="1" x14ac:dyDescent="0.25">
      <c r="A1136" s="496" t="s">
        <v>144</v>
      </c>
      <c r="B1136" s="496" t="s">
        <v>875</v>
      </c>
      <c r="C1136" s="496" t="s">
        <v>666</v>
      </c>
      <c r="D1136" s="496" t="s">
        <v>338</v>
      </c>
      <c r="E1136" s="496" t="s">
        <v>184</v>
      </c>
      <c r="F1136" s="496" t="s">
        <v>531</v>
      </c>
      <c r="G1136" s="496" t="s">
        <v>1970</v>
      </c>
      <c r="H1136" s="496" t="s">
        <v>1988</v>
      </c>
      <c r="I1136" s="496" t="s">
        <v>1979</v>
      </c>
      <c r="J1136" s="496" t="s">
        <v>425</v>
      </c>
      <c r="K1136" s="497">
        <v>1</v>
      </c>
      <c r="L1136" s="496" t="s">
        <v>1980</v>
      </c>
      <c r="M1136" s="498">
        <v>2021</v>
      </c>
      <c r="N1136" s="499">
        <f>INDEX('[1]Table 5.1 Fleet population'!$L$4:$L$41,MATCH(G1136,'[1]Table 5.1 Fleet population'!$H$4:$H$41,0),1)</f>
        <v>1</v>
      </c>
      <c r="O1136" s="500">
        <v>1</v>
      </c>
      <c r="P1136" s="501">
        <f t="shared" si="68"/>
        <v>1</v>
      </c>
      <c r="Q1136" s="499">
        <v>0</v>
      </c>
      <c r="R1136" s="502">
        <f t="shared" si="69"/>
        <v>0</v>
      </c>
      <c r="S1136" s="502">
        <f t="shared" si="70"/>
        <v>0</v>
      </c>
      <c r="T1136" s="503">
        <f t="shared" si="71"/>
        <v>1</v>
      </c>
      <c r="U1136" s="496" t="s">
        <v>2004</v>
      </c>
    </row>
    <row r="1137" spans="1:21" s="359" customFormat="1" ht="15.75" customHeight="1" x14ac:dyDescent="0.25">
      <c r="A1137" s="496" t="s">
        <v>144</v>
      </c>
      <c r="B1137" s="496" t="s">
        <v>875</v>
      </c>
      <c r="C1137" s="496" t="s">
        <v>666</v>
      </c>
      <c r="D1137" s="496" t="s">
        <v>338</v>
      </c>
      <c r="E1137" s="496" t="s">
        <v>184</v>
      </c>
      <c r="F1137" s="496" t="s">
        <v>531</v>
      </c>
      <c r="G1137" s="496" t="s">
        <v>1970</v>
      </c>
      <c r="H1137" s="496" t="s">
        <v>1989</v>
      </c>
      <c r="I1137" s="496" t="s">
        <v>1979</v>
      </c>
      <c r="J1137" s="496" t="s">
        <v>425</v>
      </c>
      <c r="K1137" s="497">
        <v>1</v>
      </c>
      <c r="L1137" s="496" t="s">
        <v>1980</v>
      </c>
      <c r="M1137" s="498">
        <v>2021</v>
      </c>
      <c r="N1137" s="499">
        <f>INDEX('[1]Table 5.1 Fleet population'!$L$4:$L$41,MATCH(G1137,'[1]Table 5.1 Fleet population'!$H$4:$H$41,0),1)</f>
        <v>1</v>
      </c>
      <c r="O1137" s="500">
        <v>1</v>
      </c>
      <c r="P1137" s="501">
        <f t="shared" si="68"/>
        <v>1</v>
      </c>
      <c r="Q1137" s="499">
        <v>0</v>
      </c>
      <c r="R1137" s="502">
        <f t="shared" si="69"/>
        <v>0</v>
      </c>
      <c r="S1137" s="502">
        <f t="shared" si="70"/>
        <v>0</v>
      </c>
      <c r="T1137" s="503">
        <f t="shared" si="71"/>
        <v>1</v>
      </c>
      <c r="U1137" s="496" t="s">
        <v>2004</v>
      </c>
    </row>
    <row r="1138" spans="1:21" s="359" customFormat="1" ht="15.75" customHeight="1" x14ac:dyDescent="0.25">
      <c r="A1138" s="496" t="s">
        <v>144</v>
      </c>
      <c r="B1138" s="496" t="s">
        <v>875</v>
      </c>
      <c r="C1138" s="496" t="s">
        <v>666</v>
      </c>
      <c r="D1138" s="496" t="s">
        <v>338</v>
      </c>
      <c r="E1138" s="496" t="s">
        <v>184</v>
      </c>
      <c r="F1138" s="496" t="s">
        <v>531</v>
      </c>
      <c r="G1138" s="496" t="s">
        <v>1967</v>
      </c>
      <c r="H1138" s="496" t="s">
        <v>550</v>
      </c>
      <c r="I1138" s="496" t="s">
        <v>1979</v>
      </c>
      <c r="J1138" s="496" t="s">
        <v>425</v>
      </c>
      <c r="K1138" s="497">
        <v>1</v>
      </c>
      <c r="L1138" s="496"/>
      <c r="M1138" s="498">
        <v>2021</v>
      </c>
      <c r="N1138" s="499">
        <f>INDEX('[1]Table 5.1 Fleet population'!$L$4:$L$41,MATCH(G1138,'[1]Table 5.1 Fleet population'!$H$4:$H$41,0),1)</f>
        <v>1</v>
      </c>
      <c r="O1138" s="500">
        <v>1</v>
      </c>
      <c r="P1138" s="501">
        <f t="shared" si="68"/>
        <v>1</v>
      </c>
      <c r="Q1138" s="499">
        <v>0</v>
      </c>
      <c r="R1138" s="502">
        <f t="shared" si="69"/>
        <v>0</v>
      </c>
      <c r="S1138" s="502">
        <f t="shared" si="70"/>
        <v>0</v>
      </c>
      <c r="T1138" s="503">
        <f t="shared" si="71"/>
        <v>1</v>
      </c>
      <c r="U1138" s="496" t="s">
        <v>2004</v>
      </c>
    </row>
    <row r="1139" spans="1:21" s="359" customFormat="1" ht="15.75" customHeight="1" x14ac:dyDescent="0.25">
      <c r="A1139" s="496" t="s">
        <v>144</v>
      </c>
      <c r="B1139" s="496" t="s">
        <v>875</v>
      </c>
      <c r="C1139" s="496" t="s">
        <v>666</v>
      </c>
      <c r="D1139" s="496" t="s">
        <v>338</v>
      </c>
      <c r="E1139" s="496" t="s">
        <v>184</v>
      </c>
      <c r="F1139" s="496" t="s">
        <v>531</v>
      </c>
      <c r="G1139" s="496" t="s">
        <v>1970</v>
      </c>
      <c r="H1139" s="496" t="s">
        <v>550</v>
      </c>
      <c r="I1139" s="496" t="s">
        <v>1979</v>
      </c>
      <c r="J1139" s="496" t="s">
        <v>425</v>
      </c>
      <c r="K1139" s="497">
        <v>1</v>
      </c>
      <c r="L1139" s="496" t="s">
        <v>1980</v>
      </c>
      <c r="M1139" s="498">
        <v>2021</v>
      </c>
      <c r="N1139" s="499">
        <f>INDEX('[1]Table 5.1 Fleet population'!$L$4:$L$41,MATCH(G1139,'[1]Table 5.1 Fleet population'!$H$4:$H$41,0),1)</f>
        <v>1</v>
      </c>
      <c r="O1139" s="500">
        <v>1</v>
      </c>
      <c r="P1139" s="501">
        <f t="shared" si="68"/>
        <v>1</v>
      </c>
      <c r="Q1139" s="499">
        <v>0</v>
      </c>
      <c r="R1139" s="502">
        <f t="shared" si="69"/>
        <v>0</v>
      </c>
      <c r="S1139" s="502">
        <f t="shared" si="70"/>
        <v>0</v>
      </c>
      <c r="T1139" s="503">
        <f t="shared" si="71"/>
        <v>1</v>
      </c>
      <c r="U1139" s="496" t="s">
        <v>2004</v>
      </c>
    </row>
    <row r="1140" spans="1:21" s="359" customFormat="1" ht="15.75" customHeight="1" x14ac:dyDescent="0.25">
      <c r="A1140" s="496" t="s">
        <v>144</v>
      </c>
      <c r="B1140" s="496" t="s">
        <v>875</v>
      </c>
      <c r="C1140" s="496" t="s">
        <v>666</v>
      </c>
      <c r="D1140" s="496" t="s">
        <v>338</v>
      </c>
      <c r="E1140" s="496" t="s">
        <v>184</v>
      </c>
      <c r="F1140" s="496" t="s">
        <v>531</v>
      </c>
      <c r="G1140" s="496" t="s">
        <v>1970</v>
      </c>
      <c r="H1140" s="496" t="s">
        <v>551</v>
      </c>
      <c r="I1140" s="496" t="s">
        <v>1979</v>
      </c>
      <c r="J1140" s="496" t="s">
        <v>425</v>
      </c>
      <c r="K1140" s="497">
        <v>1</v>
      </c>
      <c r="L1140" s="496" t="s">
        <v>1980</v>
      </c>
      <c r="M1140" s="498">
        <v>2021</v>
      </c>
      <c r="N1140" s="499">
        <f>INDEX('[1]Table 5.1 Fleet population'!$L$4:$L$41,MATCH(G1140,'[1]Table 5.1 Fleet population'!$H$4:$H$41,0),1)</f>
        <v>1</v>
      </c>
      <c r="O1140" s="500">
        <v>1</v>
      </c>
      <c r="P1140" s="501">
        <f t="shared" si="68"/>
        <v>1</v>
      </c>
      <c r="Q1140" s="499">
        <v>0</v>
      </c>
      <c r="R1140" s="502">
        <f t="shared" si="69"/>
        <v>0</v>
      </c>
      <c r="S1140" s="502">
        <f t="shared" si="70"/>
        <v>0</v>
      </c>
      <c r="T1140" s="503">
        <f t="shared" si="71"/>
        <v>1</v>
      </c>
      <c r="U1140" s="496" t="s">
        <v>2004</v>
      </c>
    </row>
    <row r="1141" spans="1:21" s="359" customFormat="1" ht="15.75" customHeight="1" x14ac:dyDescent="0.25">
      <c r="A1141" s="496" t="s">
        <v>144</v>
      </c>
      <c r="B1141" s="496" t="s">
        <v>875</v>
      </c>
      <c r="C1141" s="496" t="s">
        <v>666</v>
      </c>
      <c r="D1141" s="496" t="s">
        <v>338</v>
      </c>
      <c r="E1141" s="496" t="s">
        <v>184</v>
      </c>
      <c r="F1141" s="496" t="s">
        <v>531</v>
      </c>
      <c r="G1141" s="496" t="s">
        <v>1967</v>
      </c>
      <c r="H1141" s="496" t="s">
        <v>552</v>
      </c>
      <c r="I1141" s="496" t="s">
        <v>1979</v>
      </c>
      <c r="J1141" s="496" t="s">
        <v>425</v>
      </c>
      <c r="K1141" s="497">
        <v>1</v>
      </c>
      <c r="L1141" s="496"/>
      <c r="M1141" s="498">
        <v>2021</v>
      </c>
      <c r="N1141" s="499">
        <f>INDEX('[1]Table 5.1 Fleet population'!$L$4:$L$41,MATCH(G1141,'[1]Table 5.1 Fleet population'!$H$4:$H$41,0),1)</f>
        <v>1</v>
      </c>
      <c r="O1141" s="500">
        <v>1</v>
      </c>
      <c r="P1141" s="501">
        <f t="shared" si="68"/>
        <v>1</v>
      </c>
      <c r="Q1141" s="499">
        <v>0</v>
      </c>
      <c r="R1141" s="502">
        <f t="shared" si="69"/>
        <v>0</v>
      </c>
      <c r="S1141" s="502">
        <f t="shared" si="70"/>
        <v>0</v>
      </c>
      <c r="T1141" s="503">
        <f t="shared" si="71"/>
        <v>1</v>
      </c>
      <c r="U1141" s="496" t="s">
        <v>2008</v>
      </c>
    </row>
    <row r="1142" spans="1:21" s="359" customFormat="1" ht="15.75" customHeight="1" x14ac:dyDescent="0.25">
      <c r="A1142" s="496" t="s">
        <v>144</v>
      </c>
      <c r="B1142" s="496" t="s">
        <v>875</v>
      </c>
      <c r="C1142" s="496" t="s">
        <v>666</v>
      </c>
      <c r="D1142" s="496" t="s">
        <v>338</v>
      </c>
      <c r="E1142" s="496" t="s">
        <v>184</v>
      </c>
      <c r="F1142" s="496" t="s">
        <v>531</v>
      </c>
      <c r="G1142" s="496" t="s">
        <v>1970</v>
      </c>
      <c r="H1142" s="496" t="s">
        <v>552</v>
      </c>
      <c r="I1142" s="496" t="s">
        <v>1979</v>
      </c>
      <c r="J1142" s="496" t="s">
        <v>425</v>
      </c>
      <c r="K1142" s="497">
        <v>1</v>
      </c>
      <c r="L1142" s="496" t="s">
        <v>1980</v>
      </c>
      <c r="M1142" s="498">
        <v>2021</v>
      </c>
      <c r="N1142" s="499">
        <f>INDEX('[1]Table 5.1 Fleet population'!$L$4:$L$41,MATCH(G1142,'[1]Table 5.1 Fleet population'!$H$4:$H$41,0),1)</f>
        <v>1</v>
      </c>
      <c r="O1142" s="500">
        <v>1</v>
      </c>
      <c r="P1142" s="501">
        <f t="shared" si="68"/>
        <v>1</v>
      </c>
      <c r="Q1142" s="499">
        <v>0</v>
      </c>
      <c r="R1142" s="502">
        <f t="shared" si="69"/>
        <v>0</v>
      </c>
      <c r="S1142" s="502">
        <f t="shared" si="70"/>
        <v>0</v>
      </c>
      <c r="T1142" s="503">
        <f t="shared" si="71"/>
        <v>1</v>
      </c>
      <c r="U1142" s="496" t="s">
        <v>2008</v>
      </c>
    </row>
    <row r="1143" spans="1:21" s="359" customFormat="1" ht="15.75" customHeight="1" x14ac:dyDescent="0.25">
      <c r="A1143" s="496" t="s">
        <v>144</v>
      </c>
      <c r="B1143" s="496" t="s">
        <v>875</v>
      </c>
      <c r="C1143" s="496" t="s">
        <v>666</v>
      </c>
      <c r="D1143" s="496" t="s">
        <v>338</v>
      </c>
      <c r="E1143" s="496" t="s">
        <v>184</v>
      </c>
      <c r="F1143" s="496" t="s">
        <v>531</v>
      </c>
      <c r="G1143" s="496" t="s">
        <v>1967</v>
      </c>
      <c r="H1143" s="496" t="s">
        <v>555</v>
      </c>
      <c r="I1143" s="496" t="s">
        <v>1979</v>
      </c>
      <c r="J1143" s="496" t="s">
        <v>425</v>
      </c>
      <c r="K1143" s="497">
        <v>1</v>
      </c>
      <c r="L1143" s="496"/>
      <c r="M1143" s="498">
        <v>2021</v>
      </c>
      <c r="N1143" s="499">
        <f>INDEX('[1]Table 5.1 Fleet population'!$L$4:$L$41,MATCH(G1143,'[1]Table 5.1 Fleet population'!$H$4:$H$41,0),1)</f>
        <v>1</v>
      </c>
      <c r="O1143" s="500">
        <v>1</v>
      </c>
      <c r="P1143" s="501">
        <f t="shared" si="68"/>
        <v>1</v>
      </c>
      <c r="Q1143" s="499">
        <v>0</v>
      </c>
      <c r="R1143" s="502">
        <f t="shared" si="69"/>
        <v>0</v>
      </c>
      <c r="S1143" s="502">
        <f t="shared" si="70"/>
        <v>0</v>
      </c>
      <c r="T1143" s="503">
        <f t="shared" si="71"/>
        <v>1</v>
      </c>
      <c r="U1143" s="496" t="s">
        <v>2004</v>
      </c>
    </row>
    <row r="1144" spans="1:21" s="359" customFormat="1" ht="15.75" customHeight="1" x14ac:dyDescent="0.25">
      <c r="A1144" s="496" t="s">
        <v>144</v>
      </c>
      <c r="B1144" s="496" t="s">
        <v>875</v>
      </c>
      <c r="C1144" s="496" t="s">
        <v>666</v>
      </c>
      <c r="D1144" s="496" t="s">
        <v>338</v>
      </c>
      <c r="E1144" s="496" t="s">
        <v>184</v>
      </c>
      <c r="F1144" s="496" t="s">
        <v>531</v>
      </c>
      <c r="G1144" s="496" t="s">
        <v>1970</v>
      </c>
      <c r="H1144" s="496" t="s">
        <v>555</v>
      </c>
      <c r="I1144" s="496" t="s">
        <v>1979</v>
      </c>
      <c r="J1144" s="496" t="s">
        <v>425</v>
      </c>
      <c r="K1144" s="497">
        <v>1</v>
      </c>
      <c r="L1144" s="496" t="s">
        <v>1980</v>
      </c>
      <c r="M1144" s="498">
        <v>2021</v>
      </c>
      <c r="N1144" s="499">
        <f>INDEX('[1]Table 5.1 Fleet population'!$L$4:$L$41,MATCH(G1144,'[1]Table 5.1 Fleet population'!$H$4:$H$41,0),1)</f>
        <v>1</v>
      </c>
      <c r="O1144" s="500">
        <v>1</v>
      </c>
      <c r="P1144" s="501">
        <f t="shared" si="68"/>
        <v>1</v>
      </c>
      <c r="Q1144" s="499">
        <v>0</v>
      </c>
      <c r="R1144" s="502">
        <f t="shared" si="69"/>
        <v>0</v>
      </c>
      <c r="S1144" s="502">
        <f t="shared" si="70"/>
        <v>0</v>
      </c>
      <c r="T1144" s="503">
        <f t="shared" si="71"/>
        <v>1</v>
      </c>
      <c r="U1144" s="496" t="s">
        <v>2004</v>
      </c>
    </row>
    <row r="1145" spans="1:21" s="359" customFormat="1" ht="15.75" customHeight="1" x14ac:dyDescent="0.25">
      <c r="A1145" s="496" t="s">
        <v>144</v>
      </c>
      <c r="B1145" s="496" t="s">
        <v>875</v>
      </c>
      <c r="C1145" s="496" t="s">
        <v>666</v>
      </c>
      <c r="D1145" s="496" t="s">
        <v>338</v>
      </c>
      <c r="E1145" s="496" t="s">
        <v>184</v>
      </c>
      <c r="F1145" s="496" t="s">
        <v>531</v>
      </c>
      <c r="G1145" s="496" t="s">
        <v>1970</v>
      </c>
      <c r="H1145" s="496" t="s">
        <v>553</v>
      </c>
      <c r="I1145" s="496" t="s">
        <v>1979</v>
      </c>
      <c r="J1145" s="496" t="s">
        <v>425</v>
      </c>
      <c r="K1145" s="497">
        <v>1</v>
      </c>
      <c r="L1145" s="496" t="s">
        <v>1980</v>
      </c>
      <c r="M1145" s="498">
        <v>2021</v>
      </c>
      <c r="N1145" s="499">
        <f>INDEX('[1]Table 5.1 Fleet population'!$L$4:$L$41,MATCH(G1145,'[1]Table 5.1 Fleet population'!$H$4:$H$41,0),1)</f>
        <v>1</v>
      </c>
      <c r="O1145" s="500">
        <v>1</v>
      </c>
      <c r="P1145" s="501">
        <f t="shared" si="68"/>
        <v>1</v>
      </c>
      <c r="Q1145" s="499">
        <v>0</v>
      </c>
      <c r="R1145" s="502">
        <f t="shared" si="69"/>
        <v>0</v>
      </c>
      <c r="S1145" s="502">
        <f t="shared" si="70"/>
        <v>0</v>
      </c>
      <c r="T1145" s="503">
        <f t="shared" si="71"/>
        <v>1</v>
      </c>
      <c r="U1145" s="496" t="s">
        <v>2004</v>
      </c>
    </row>
    <row r="1146" spans="1:21" s="359" customFormat="1" ht="15.75" customHeight="1" x14ac:dyDescent="0.25">
      <c r="A1146" s="496" t="s">
        <v>144</v>
      </c>
      <c r="B1146" s="496" t="s">
        <v>875</v>
      </c>
      <c r="C1146" s="496" t="s">
        <v>666</v>
      </c>
      <c r="D1146" s="496" t="s">
        <v>338</v>
      </c>
      <c r="E1146" s="496" t="s">
        <v>184</v>
      </c>
      <c r="F1146" s="496" t="s">
        <v>531</v>
      </c>
      <c r="G1146" s="496" t="s">
        <v>1970</v>
      </c>
      <c r="H1146" s="496" t="s">
        <v>558</v>
      </c>
      <c r="I1146" s="496" t="s">
        <v>1979</v>
      </c>
      <c r="J1146" s="496" t="s">
        <v>425</v>
      </c>
      <c r="K1146" s="497">
        <v>1</v>
      </c>
      <c r="L1146" s="496" t="s">
        <v>1980</v>
      </c>
      <c r="M1146" s="498">
        <v>2021</v>
      </c>
      <c r="N1146" s="499">
        <f>INDEX('[1]Table 5.1 Fleet population'!$L$4:$L$41,MATCH(G1146,'[1]Table 5.1 Fleet population'!$H$4:$H$41,0),1)</f>
        <v>1</v>
      </c>
      <c r="O1146" s="500">
        <v>1</v>
      </c>
      <c r="P1146" s="501">
        <f t="shared" si="68"/>
        <v>1</v>
      </c>
      <c r="Q1146" s="499">
        <v>0</v>
      </c>
      <c r="R1146" s="502">
        <f t="shared" si="69"/>
        <v>0</v>
      </c>
      <c r="S1146" s="502">
        <f t="shared" si="70"/>
        <v>0</v>
      </c>
      <c r="T1146" s="503">
        <f t="shared" si="71"/>
        <v>1</v>
      </c>
      <c r="U1146" s="496" t="s">
        <v>2004</v>
      </c>
    </row>
    <row r="1147" spans="1:21" s="359" customFormat="1" ht="15.75" customHeight="1" x14ac:dyDescent="0.25">
      <c r="A1147" s="496" t="s">
        <v>144</v>
      </c>
      <c r="B1147" s="496" t="s">
        <v>875</v>
      </c>
      <c r="C1147" s="496" t="s">
        <v>666</v>
      </c>
      <c r="D1147" s="496" t="s">
        <v>338</v>
      </c>
      <c r="E1147" s="496" t="s">
        <v>184</v>
      </c>
      <c r="F1147" s="496" t="s">
        <v>531</v>
      </c>
      <c r="G1147" s="496" t="s">
        <v>1967</v>
      </c>
      <c r="H1147" s="496" t="s">
        <v>559</v>
      </c>
      <c r="I1147" s="496" t="s">
        <v>1979</v>
      </c>
      <c r="J1147" s="496" t="s">
        <v>425</v>
      </c>
      <c r="K1147" s="497">
        <v>1</v>
      </c>
      <c r="L1147" s="496"/>
      <c r="M1147" s="498">
        <v>2021</v>
      </c>
      <c r="N1147" s="499">
        <f>INDEX('[1]Table 5.1 Fleet population'!$L$4:$L$41,MATCH(G1147,'[1]Table 5.1 Fleet population'!$H$4:$H$41,0),1)</f>
        <v>1</v>
      </c>
      <c r="O1147" s="500">
        <v>1</v>
      </c>
      <c r="P1147" s="501">
        <f t="shared" si="68"/>
        <v>1</v>
      </c>
      <c r="Q1147" s="499">
        <v>0</v>
      </c>
      <c r="R1147" s="502">
        <f t="shared" si="69"/>
        <v>0</v>
      </c>
      <c r="S1147" s="502">
        <f t="shared" si="70"/>
        <v>0</v>
      </c>
      <c r="T1147" s="503">
        <f t="shared" si="71"/>
        <v>1</v>
      </c>
      <c r="U1147" s="496" t="s">
        <v>2004</v>
      </c>
    </row>
    <row r="1148" spans="1:21" s="359" customFormat="1" ht="15.75" customHeight="1" x14ac:dyDescent="0.25">
      <c r="A1148" s="496" t="s">
        <v>144</v>
      </c>
      <c r="B1148" s="496" t="s">
        <v>875</v>
      </c>
      <c r="C1148" s="496" t="s">
        <v>666</v>
      </c>
      <c r="D1148" s="496" t="s">
        <v>338</v>
      </c>
      <c r="E1148" s="496" t="s">
        <v>184</v>
      </c>
      <c r="F1148" s="496" t="s">
        <v>531</v>
      </c>
      <c r="G1148" s="496" t="s">
        <v>1970</v>
      </c>
      <c r="H1148" s="496" t="s">
        <v>559</v>
      </c>
      <c r="I1148" s="496" t="s">
        <v>1979</v>
      </c>
      <c r="J1148" s="496" t="s">
        <v>425</v>
      </c>
      <c r="K1148" s="497">
        <v>1</v>
      </c>
      <c r="L1148" s="496" t="s">
        <v>1980</v>
      </c>
      <c r="M1148" s="498">
        <v>2021</v>
      </c>
      <c r="N1148" s="499">
        <f>INDEX('[1]Table 5.1 Fleet population'!$L$4:$L$41,MATCH(G1148,'[1]Table 5.1 Fleet population'!$H$4:$H$41,0),1)</f>
        <v>1</v>
      </c>
      <c r="O1148" s="500">
        <v>1</v>
      </c>
      <c r="P1148" s="501">
        <f t="shared" si="68"/>
        <v>1</v>
      </c>
      <c r="Q1148" s="499">
        <v>0</v>
      </c>
      <c r="R1148" s="502">
        <f t="shared" si="69"/>
        <v>0</v>
      </c>
      <c r="S1148" s="502">
        <f t="shared" si="70"/>
        <v>0</v>
      </c>
      <c r="T1148" s="503">
        <f t="shared" si="71"/>
        <v>1</v>
      </c>
      <c r="U1148" s="496" t="s">
        <v>2004</v>
      </c>
    </row>
    <row r="1149" spans="1:21" s="359" customFormat="1" ht="15.75" customHeight="1" x14ac:dyDescent="0.25">
      <c r="A1149" s="496" t="s">
        <v>144</v>
      </c>
      <c r="B1149" s="496" t="s">
        <v>875</v>
      </c>
      <c r="C1149" s="496" t="s">
        <v>666</v>
      </c>
      <c r="D1149" s="496" t="s">
        <v>338</v>
      </c>
      <c r="E1149" s="496" t="s">
        <v>184</v>
      </c>
      <c r="F1149" s="496" t="s">
        <v>531</v>
      </c>
      <c r="G1149" s="496" t="s">
        <v>1967</v>
      </c>
      <c r="H1149" s="496" t="s">
        <v>1991</v>
      </c>
      <c r="I1149" s="496" t="s">
        <v>1979</v>
      </c>
      <c r="J1149" s="496" t="s">
        <v>425</v>
      </c>
      <c r="K1149" s="497">
        <v>1</v>
      </c>
      <c r="L1149" s="496"/>
      <c r="M1149" s="498">
        <v>2021</v>
      </c>
      <c r="N1149" s="499">
        <f>INDEX('[1]Table 5.1 Fleet population'!$L$4:$L$41,MATCH(G1149,'[1]Table 5.1 Fleet population'!$H$4:$H$41,0),1)</f>
        <v>1</v>
      </c>
      <c r="O1149" s="500">
        <v>1</v>
      </c>
      <c r="P1149" s="501">
        <f t="shared" si="68"/>
        <v>1</v>
      </c>
      <c r="Q1149" s="499"/>
      <c r="R1149" s="502">
        <f t="shared" si="69"/>
        <v>0</v>
      </c>
      <c r="S1149" s="502">
        <f t="shared" si="70"/>
        <v>0</v>
      </c>
      <c r="T1149" s="503">
        <f t="shared" si="71"/>
        <v>1</v>
      </c>
      <c r="U1149" s="496" t="s">
        <v>2009</v>
      </c>
    </row>
    <row r="1150" spans="1:21" s="359" customFormat="1" ht="15.75" customHeight="1" x14ac:dyDescent="0.25">
      <c r="A1150" s="496" t="s">
        <v>144</v>
      </c>
      <c r="B1150" s="496" t="s">
        <v>875</v>
      </c>
      <c r="C1150" s="496" t="s">
        <v>666</v>
      </c>
      <c r="D1150" s="496" t="s">
        <v>338</v>
      </c>
      <c r="E1150" s="496" t="s">
        <v>184</v>
      </c>
      <c r="F1150" s="496" t="s">
        <v>531</v>
      </c>
      <c r="G1150" s="496" t="s">
        <v>1970</v>
      </c>
      <c r="H1150" s="496" t="s">
        <v>1991</v>
      </c>
      <c r="I1150" s="496" t="s">
        <v>1979</v>
      </c>
      <c r="J1150" s="496" t="s">
        <v>425</v>
      </c>
      <c r="K1150" s="497">
        <v>1</v>
      </c>
      <c r="L1150" s="496" t="s">
        <v>1980</v>
      </c>
      <c r="M1150" s="498">
        <v>2021</v>
      </c>
      <c r="N1150" s="499">
        <f>INDEX('[1]Table 5.1 Fleet population'!$L$4:$L$41,MATCH(G1150,'[1]Table 5.1 Fleet population'!$H$4:$H$41,0),1)</f>
        <v>1</v>
      </c>
      <c r="O1150" s="500">
        <v>1</v>
      </c>
      <c r="P1150" s="501">
        <f t="shared" si="68"/>
        <v>1</v>
      </c>
      <c r="Q1150" s="499"/>
      <c r="R1150" s="502">
        <f t="shared" si="69"/>
        <v>0</v>
      </c>
      <c r="S1150" s="502">
        <f t="shared" si="70"/>
        <v>0</v>
      </c>
      <c r="T1150" s="503">
        <f t="shared" si="71"/>
        <v>1</v>
      </c>
      <c r="U1150" s="496" t="s">
        <v>2009</v>
      </c>
    </row>
    <row r="1151" spans="1:21" s="359" customFormat="1" ht="15.75" customHeight="1" x14ac:dyDescent="0.25">
      <c r="A1151" s="496" t="s">
        <v>144</v>
      </c>
      <c r="B1151" s="496" t="s">
        <v>875</v>
      </c>
      <c r="C1151" s="496" t="s">
        <v>666</v>
      </c>
      <c r="D1151" s="496" t="s">
        <v>338</v>
      </c>
      <c r="E1151" s="496" t="s">
        <v>184</v>
      </c>
      <c r="F1151" s="496" t="s">
        <v>531</v>
      </c>
      <c r="G1151" s="496" t="s">
        <v>1970</v>
      </c>
      <c r="H1151" s="496" t="s">
        <v>561</v>
      </c>
      <c r="I1151" s="496" t="s">
        <v>1979</v>
      </c>
      <c r="J1151" s="496" t="s">
        <v>425</v>
      </c>
      <c r="K1151" s="497">
        <v>1</v>
      </c>
      <c r="L1151" s="496" t="s">
        <v>1980</v>
      </c>
      <c r="M1151" s="498">
        <v>2021</v>
      </c>
      <c r="N1151" s="499">
        <f>INDEX('[1]Table 5.1 Fleet population'!$L$4:$L$41,MATCH(G1151,'[1]Table 5.1 Fleet population'!$H$4:$H$41,0),1)</f>
        <v>1</v>
      </c>
      <c r="O1151" s="500">
        <v>1</v>
      </c>
      <c r="P1151" s="501">
        <f t="shared" si="68"/>
        <v>1</v>
      </c>
      <c r="Q1151" s="499">
        <v>0</v>
      </c>
      <c r="R1151" s="502">
        <f t="shared" si="69"/>
        <v>0</v>
      </c>
      <c r="S1151" s="502">
        <f t="shared" si="70"/>
        <v>0</v>
      </c>
      <c r="T1151" s="503">
        <f t="shared" si="71"/>
        <v>1</v>
      </c>
      <c r="U1151" s="496" t="s">
        <v>2004</v>
      </c>
    </row>
    <row r="1152" spans="1:21" s="359" customFormat="1" ht="15.75" customHeight="1" x14ac:dyDescent="0.25">
      <c r="A1152" s="496" t="s">
        <v>144</v>
      </c>
      <c r="B1152" s="496" t="s">
        <v>875</v>
      </c>
      <c r="C1152" s="496" t="s">
        <v>666</v>
      </c>
      <c r="D1152" s="496" t="s">
        <v>338</v>
      </c>
      <c r="E1152" s="496" t="s">
        <v>184</v>
      </c>
      <c r="F1152" s="496" t="s">
        <v>531</v>
      </c>
      <c r="G1152" s="496" t="s">
        <v>1969</v>
      </c>
      <c r="H1152" s="496" t="s">
        <v>530</v>
      </c>
      <c r="I1152" s="496" t="s">
        <v>1979</v>
      </c>
      <c r="J1152" s="496" t="s">
        <v>425</v>
      </c>
      <c r="K1152" s="497">
        <v>1</v>
      </c>
      <c r="L1152" s="496"/>
      <c r="M1152" s="498">
        <v>2021</v>
      </c>
      <c r="N1152" s="499">
        <f>INDEX('[1]Table 5.1 Fleet population'!$L$4:$L$41,MATCH(G1152,'[1]Table 5.1 Fleet population'!$H$4:$H$41,0),1)</f>
        <v>109</v>
      </c>
      <c r="O1152" s="500">
        <v>1</v>
      </c>
      <c r="P1152" s="501">
        <f t="shared" si="68"/>
        <v>109</v>
      </c>
      <c r="Q1152" s="499">
        <v>56.68</v>
      </c>
      <c r="R1152" s="502">
        <f t="shared" si="69"/>
        <v>0.52</v>
      </c>
      <c r="S1152" s="502">
        <f t="shared" si="70"/>
        <v>0.52</v>
      </c>
      <c r="T1152" s="503">
        <f t="shared" si="71"/>
        <v>1</v>
      </c>
      <c r="U1152" s="496" t="s">
        <v>2010</v>
      </c>
    </row>
    <row r="1153" spans="1:21" s="359" customFormat="1" ht="15.75" customHeight="1" x14ac:dyDescent="0.25">
      <c r="A1153" s="496" t="s">
        <v>144</v>
      </c>
      <c r="B1153" s="496" t="s">
        <v>875</v>
      </c>
      <c r="C1153" s="496" t="s">
        <v>666</v>
      </c>
      <c r="D1153" s="496" t="s">
        <v>338</v>
      </c>
      <c r="E1153" s="496" t="s">
        <v>184</v>
      </c>
      <c r="F1153" s="496" t="s">
        <v>531</v>
      </c>
      <c r="G1153" s="496" t="s">
        <v>1969</v>
      </c>
      <c r="H1153" s="496" t="s">
        <v>559</v>
      </c>
      <c r="I1153" s="496" t="s">
        <v>1979</v>
      </c>
      <c r="J1153" s="496" t="s">
        <v>425</v>
      </c>
      <c r="K1153" s="497">
        <v>1</v>
      </c>
      <c r="L1153" s="496"/>
      <c r="M1153" s="498">
        <v>2021</v>
      </c>
      <c r="N1153" s="499">
        <f>INDEX('[1]Table 5.1 Fleet population'!$L$4:$L$41,MATCH(G1153,'[1]Table 5.1 Fleet population'!$H$4:$H$41,0),1)</f>
        <v>109</v>
      </c>
      <c r="O1153" s="500">
        <v>1</v>
      </c>
      <c r="P1153" s="501">
        <f t="shared" si="68"/>
        <v>109</v>
      </c>
      <c r="Q1153" s="499">
        <v>56.68</v>
      </c>
      <c r="R1153" s="502">
        <f t="shared" si="69"/>
        <v>0.52</v>
      </c>
      <c r="S1153" s="502">
        <f t="shared" si="70"/>
        <v>0.52</v>
      </c>
      <c r="T1153" s="503">
        <f t="shared" si="71"/>
        <v>1</v>
      </c>
      <c r="U1153" s="496" t="s">
        <v>2010</v>
      </c>
    </row>
    <row r="1154" spans="1:21" s="359" customFormat="1" ht="15.75" customHeight="1" x14ac:dyDescent="0.25">
      <c r="A1154" s="496" t="s">
        <v>144</v>
      </c>
      <c r="B1154" s="496" t="s">
        <v>875</v>
      </c>
      <c r="C1154" s="496" t="s">
        <v>666</v>
      </c>
      <c r="D1154" s="496" t="s">
        <v>338</v>
      </c>
      <c r="E1154" s="496" t="s">
        <v>184</v>
      </c>
      <c r="F1154" s="496" t="s">
        <v>531</v>
      </c>
      <c r="G1154" s="496" t="s">
        <v>1967</v>
      </c>
      <c r="H1154" s="496" t="s">
        <v>510</v>
      </c>
      <c r="I1154" s="496" t="s">
        <v>1998</v>
      </c>
      <c r="J1154" s="496" t="s">
        <v>425</v>
      </c>
      <c r="K1154" s="497">
        <v>1</v>
      </c>
      <c r="L1154" s="496"/>
      <c r="M1154" s="498">
        <v>2021</v>
      </c>
      <c r="N1154" s="499">
        <f>INDEX('[1]Table 5.1 Fleet population'!$L$4:$L$41,MATCH(G1154,'[1]Table 5.1 Fleet population'!$H$4:$H$41,0),1)</f>
        <v>1</v>
      </c>
      <c r="O1154" s="500">
        <v>1</v>
      </c>
      <c r="P1154" s="501">
        <f t="shared" si="68"/>
        <v>1</v>
      </c>
      <c r="Q1154" s="499">
        <v>1</v>
      </c>
      <c r="R1154" s="502">
        <f t="shared" si="69"/>
        <v>1</v>
      </c>
      <c r="S1154" s="502">
        <f t="shared" si="70"/>
        <v>1</v>
      </c>
      <c r="T1154" s="503">
        <f t="shared" si="71"/>
        <v>1</v>
      </c>
      <c r="U1154" s="496" t="s">
        <v>1968</v>
      </c>
    </row>
    <row r="1155" spans="1:21" s="359" customFormat="1" ht="15.75" customHeight="1" x14ac:dyDescent="0.25">
      <c r="A1155" s="496" t="s">
        <v>144</v>
      </c>
      <c r="B1155" s="496" t="s">
        <v>875</v>
      </c>
      <c r="C1155" s="496" t="s">
        <v>666</v>
      </c>
      <c r="D1155" s="496" t="s">
        <v>338</v>
      </c>
      <c r="E1155" s="496" t="s">
        <v>184</v>
      </c>
      <c r="F1155" s="496" t="s">
        <v>531</v>
      </c>
      <c r="G1155" s="496" t="s">
        <v>1970</v>
      </c>
      <c r="H1155" s="496" t="s">
        <v>510</v>
      </c>
      <c r="I1155" s="496" t="s">
        <v>1998</v>
      </c>
      <c r="J1155" s="496" t="s">
        <v>425</v>
      </c>
      <c r="K1155" s="497">
        <v>1</v>
      </c>
      <c r="L1155" s="496" t="s">
        <v>1999</v>
      </c>
      <c r="M1155" s="498">
        <v>2021</v>
      </c>
      <c r="N1155" s="499">
        <f>INDEX('[1]Table 5.1 Fleet population'!$L$4:$L$41,MATCH(G1155,'[1]Table 5.1 Fleet population'!$H$4:$H$41,0),1)</f>
        <v>1</v>
      </c>
      <c r="O1155" s="500">
        <v>1</v>
      </c>
      <c r="P1155" s="501">
        <f t="shared" ref="P1155:P1198" si="72">ROUNDUP(N1155*O1155,0)</f>
        <v>1</v>
      </c>
      <c r="Q1155" s="499">
        <v>1</v>
      </c>
      <c r="R1155" s="502">
        <f t="shared" ref="R1155:R1198" si="73">Q1155/P1155</f>
        <v>1</v>
      </c>
      <c r="S1155" s="502">
        <f t="shared" ref="S1155:S1198" si="74">Q1155/N1155</f>
        <v>1</v>
      </c>
      <c r="T1155" s="503">
        <f t="shared" ref="T1155:T1198" si="75">O1155/K1155</f>
        <v>1</v>
      </c>
      <c r="U1155" s="496" t="s">
        <v>1968</v>
      </c>
    </row>
    <row r="1156" spans="1:21" s="359" customFormat="1" ht="15.75" customHeight="1" x14ac:dyDescent="0.25">
      <c r="A1156" s="496" t="s">
        <v>144</v>
      </c>
      <c r="B1156" s="496" t="s">
        <v>875</v>
      </c>
      <c r="C1156" s="496" t="s">
        <v>666</v>
      </c>
      <c r="D1156" s="496" t="s">
        <v>338</v>
      </c>
      <c r="E1156" s="496" t="s">
        <v>184</v>
      </c>
      <c r="F1156" s="496" t="s">
        <v>531</v>
      </c>
      <c r="G1156" s="496" t="s">
        <v>1967</v>
      </c>
      <c r="H1156" s="496" t="s">
        <v>534</v>
      </c>
      <c r="I1156" s="496" t="s">
        <v>1982</v>
      </c>
      <c r="J1156" s="496" t="s">
        <v>425</v>
      </c>
      <c r="K1156" s="497">
        <v>1</v>
      </c>
      <c r="L1156" s="496"/>
      <c r="M1156" s="498">
        <v>2021</v>
      </c>
      <c r="N1156" s="499">
        <f>INDEX('[1]Table 5.1 Fleet population'!$L$4:$L$41,MATCH(G1156,'[1]Table 5.1 Fleet population'!$H$4:$H$41,0),1)</f>
        <v>1</v>
      </c>
      <c r="O1156" s="500">
        <v>1</v>
      </c>
      <c r="P1156" s="501">
        <f t="shared" si="72"/>
        <v>1</v>
      </c>
      <c r="Q1156" s="499">
        <v>1</v>
      </c>
      <c r="R1156" s="502">
        <f t="shared" si="73"/>
        <v>1</v>
      </c>
      <c r="S1156" s="502">
        <f t="shared" si="74"/>
        <v>1</v>
      </c>
      <c r="T1156" s="503">
        <f t="shared" si="75"/>
        <v>1</v>
      </c>
      <c r="U1156" s="496" t="s">
        <v>1968</v>
      </c>
    </row>
    <row r="1157" spans="1:21" s="359" customFormat="1" ht="15.75" customHeight="1" x14ac:dyDescent="0.25">
      <c r="A1157" s="496" t="s">
        <v>144</v>
      </c>
      <c r="B1157" s="496" t="s">
        <v>875</v>
      </c>
      <c r="C1157" s="496" t="s">
        <v>666</v>
      </c>
      <c r="D1157" s="496" t="s">
        <v>338</v>
      </c>
      <c r="E1157" s="496" t="s">
        <v>184</v>
      </c>
      <c r="F1157" s="496" t="s">
        <v>531</v>
      </c>
      <c r="G1157" s="496" t="s">
        <v>1967</v>
      </c>
      <c r="H1157" s="496" t="s">
        <v>535</v>
      </c>
      <c r="I1157" s="496" t="s">
        <v>1979</v>
      </c>
      <c r="J1157" s="496" t="s">
        <v>425</v>
      </c>
      <c r="K1157" s="497">
        <v>1</v>
      </c>
      <c r="L1157" s="496"/>
      <c r="M1157" s="498">
        <v>2021</v>
      </c>
      <c r="N1157" s="499">
        <f>INDEX('[1]Table 5.1 Fleet population'!$L$4:$L$41,MATCH(G1157,'[1]Table 5.1 Fleet population'!$H$4:$H$41,0),1)</f>
        <v>1</v>
      </c>
      <c r="O1157" s="500">
        <v>1</v>
      </c>
      <c r="P1157" s="501">
        <f t="shared" si="72"/>
        <v>1</v>
      </c>
      <c r="Q1157" s="499">
        <v>1</v>
      </c>
      <c r="R1157" s="502">
        <f t="shared" si="73"/>
        <v>1</v>
      </c>
      <c r="S1157" s="502">
        <f t="shared" si="74"/>
        <v>1</v>
      </c>
      <c r="T1157" s="503">
        <f t="shared" si="75"/>
        <v>1</v>
      </c>
      <c r="U1157" s="496" t="s">
        <v>1968</v>
      </c>
    </row>
    <row r="1158" spans="1:21" s="359" customFormat="1" ht="15.75" customHeight="1" x14ac:dyDescent="0.25">
      <c r="A1158" s="496" t="s">
        <v>144</v>
      </c>
      <c r="B1158" s="496" t="s">
        <v>875</v>
      </c>
      <c r="C1158" s="496" t="s">
        <v>666</v>
      </c>
      <c r="D1158" s="496" t="s">
        <v>338</v>
      </c>
      <c r="E1158" s="496" t="s">
        <v>184</v>
      </c>
      <c r="F1158" s="496" t="s">
        <v>531</v>
      </c>
      <c r="G1158" s="496" t="s">
        <v>1967</v>
      </c>
      <c r="H1158" s="496" t="s">
        <v>536</v>
      </c>
      <c r="I1158" s="496" t="s">
        <v>1979</v>
      </c>
      <c r="J1158" s="496" t="s">
        <v>425</v>
      </c>
      <c r="K1158" s="497">
        <v>1</v>
      </c>
      <c r="L1158" s="496"/>
      <c r="M1158" s="498">
        <v>2021</v>
      </c>
      <c r="N1158" s="499">
        <f>INDEX('[1]Table 5.1 Fleet population'!$L$4:$L$41,MATCH(G1158,'[1]Table 5.1 Fleet population'!$H$4:$H$41,0),1)</f>
        <v>1</v>
      </c>
      <c r="O1158" s="500">
        <v>1</v>
      </c>
      <c r="P1158" s="501">
        <f t="shared" si="72"/>
        <v>1</v>
      </c>
      <c r="Q1158" s="499">
        <v>1</v>
      </c>
      <c r="R1158" s="502">
        <f t="shared" si="73"/>
        <v>1</v>
      </c>
      <c r="S1158" s="502">
        <f t="shared" si="74"/>
        <v>1</v>
      </c>
      <c r="T1158" s="503">
        <f t="shared" si="75"/>
        <v>1</v>
      </c>
      <c r="U1158" s="496" t="s">
        <v>1968</v>
      </c>
    </row>
    <row r="1159" spans="1:21" s="359" customFormat="1" ht="15.75" customHeight="1" x14ac:dyDescent="0.25">
      <c r="A1159" s="496" t="s">
        <v>144</v>
      </c>
      <c r="B1159" s="496" t="s">
        <v>875</v>
      </c>
      <c r="C1159" s="496" t="s">
        <v>666</v>
      </c>
      <c r="D1159" s="496" t="s">
        <v>338</v>
      </c>
      <c r="E1159" s="496" t="s">
        <v>184</v>
      </c>
      <c r="F1159" s="496" t="s">
        <v>531</v>
      </c>
      <c r="G1159" s="496" t="s">
        <v>1967</v>
      </c>
      <c r="H1159" s="496" t="s">
        <v>538</v>
      </c>
      <c r="I1159" s="496" t="s">
        <v>1998</v>
      </c>
      <c r="J1159" s="496" t="s">
        <v>425</v>
      </c>
      <c r="K1159" s="497">
        <v>1</v>
      </c>
      <c r="L1159" s="496"/>
      <c r="M1159" s="498">
        <v>2021</v>
      </c>
      <c r="N1159" s="499">
        <f>INDEX('[1]Table 5.1 Fleet population'!$L$4:$L$41,MATCH(G1159,'[1]Table 5.1 Fleet population'!$H$4:$H$41,0),1)</f>
        <v>1</v>
      </c>
      <c r="O1159" s="500">
        <v>1</v>
      </c>
      <c r="P1159" s="501">
        <f t="shared" si="72"/>
        <v>1</v>
      </c>
      <c r="Q1159" s="499">
        <v>1</v>
      </c>
      <c r="R1159" s="502">
        <f t="shared" si="73"/>
        <v>1</v>
      </c>
      <c r="S1159" s="502">
        <f t="shared" si="74"/>
        <v>1</v>
      </c>
      <c r="T1159" s="503">
        <f t="shared" si="75"/>
        <v>1</v>
      </c>
      <c r="U1159" s="496" t="s">
        <v>1968</v>
      </c>
    </row>
    <row r="1160" spans="1:21" s="359" customFormat="1" ht="15.75" customHeight="1" x14ac:dyDescent="0.25">
      <c r="A1160" s="496" t="s">
        <v>144</v>
      </c>
      <c r="B1160" s="496" t="s">
        <v>875</v>
      </c>
      <c r="C1160" s="496" t="s">
        <v>666</v>
      </c>
      <c r="D1160" s="496" t="s">
        <v>338</v>
      </c>
      <c r="E1160" s="496" t="s">
        <v>184</v>
      </c>
      <c r="F1160" s="496" t="s">
        <v>531</v>
      </c>
      <c r="G1160" s="496" t="s">
        <v>1970</v>
      </c>
      <c r="H1160" s="496" t="s">
        <v>538</v>
      </c>
      <c r="I1160" s="496" t="s">
        <v>1998</v>
      </c>
      <c r="J1160" s="496" t="s">
        <v>425</v>
      </c>
      <c r="K1160" s="497">
        <v>1</v>
      </c>
      <c r="L1160" s="496" t="s">
        <v>1999</v>
      </c>
      <c r="M1160" s="498">
        <v>2021</v>
      </c>
      <c r="N1160" s="499">
        <f>INDEX('[1]Table 5.1 Fleet population'!$L$4:$L$41,MATCH(G1160,'[1]Table 5.1 Fleet population'!$H$4:$H$41,0),1)</f>
        <v>1</v>
      </c>
      <c r="O1160" s="500">
        <v>1</v>
      </c>
      <c r="P1160" s="501">
        <f t="shared" si="72"/>
        <v>1</v>
      </c>
      <c r="Q1160" s="499">
        <v>1</v>
      </c>
      <c r="R1160" s="502">
        <f t="shared" si="73"/>
        <v>1</v>
      </c>
      <c r="S1160" s="502">
        <f t="shared" si="74"/>
        <v>1</v>
      </c>
      <c r="T1160" s="503">
        <f t="shared" si="75"/>
        <v>1</v>
      </c>
      <c r="U1160" s="496" t="s">
        <v>1968</v>
      </c>
    </row>
    <row r="1161" spans="1:21" s="359" customFormat="1" ht="15.75" customHeight="1" x14ac:dyDescent="0.25">
      <c r="A1161" s="496" t="s">
        <v>144</v>
      </c>
      <c r="B1161" s="496" t="s">
        <v>875</v>
      </c>
      <c r="C1161" s="496" t="s">
        <v>666</v>
      </c>
      <c r="D1161" s="496" t="s">
        <v>338</v>
      </c>
      <c r="E1161" s="496" t="s">
        <v>184</v>
      </c>
      <c r="F1161" s="496" t="s">
        <v>531</v>
      </c>
      <c r="G1161" s="496" t="s">
        <v>1967</v>
      </c>
      <c r="H1161" s="496" t="s">
        <v>542</v>
      </c>
      <c r="I1161" s="496" t="s">
        <v>234</v>
      </c>
      <c r="J1161" s="496" t="s">
        <v>425</v>
      </c>
      <c r="K1161" s="497">
        <v>1</v>
      </c>
      <c r="L1161" s="496"/>
      <c r="M1161" s="498">
        <v>2021</v>
      </c>
      <c r="N1161" s="499">
        <f>INDEX('[1]Table 5.1 Fleet population'!$L$4:$L$41,MATCH(G1161,'[1]Table 5.1 Fleet population'!$H$4:$H$41,0),1)</f>
        <v>1</v>
      </c>
      <c r="O1161" s="500">
        <v>1</v>
      </c>
      <c r="P1161" s="501">
        <f t="shared" si="72"/>
        <v>1</v>
      </c>
      <c r="Q1161" s="499">
        <v>1</v>
      </c>
      <c r="R1161" s="502">
        <f t="shared" si="73"/>
        <v>1</v>
      </c>
      <c r="S1161" s="502">
        <f t="shared" si="74"/>
        <v>1</v>
      </c>
      <c r="T1161" s="503">
        <f t="shared" si="75"/>
        <v>1</v>
      </c>
      <c r="U1161" s="496" t="s">
        <v>1968</v>
      </c>
    </row>
    <row r="1162" spans="1:21" s="359" customFormat="1" ht="15.75" customHeight="1" x14ac:dyDescent="0.25">
      <c r="A1162" s="496" t="s">
        <v>144</v>
      </c>
      <c r="B1162" s="496" t="s">
        <v>875</v>
      </c>
      <c r="C1162" s="496" t="s">
        <v>666</v>
      </c>
      <c r="D1162" s="496" t="s">
        <v>338</v>
      </c>
      <c r="E1162" s="496" t="s">
        <v>184</v>
      </c>
      <c r="F1162" s="496" t="s">
        <v>531</v>
      </c>
      <c r="G1162" s="496" t="s">
        <v>1969</v>
      </c>
      <c r="H1162" s="496" t="s">
        <v>542</v>
      </c>
      <c r="I1162" s="496" t="s">
        <v>234</v>
      </c>
      <c r="J1162" s="496" t="s">
        <v>425</v>
      </c>
      <c r="K1162" s="497">
        <v>1</v>
      </c>
      <c r="L1162" s="496"/>
      <c r="M1162" s="498">
        <v>2021</v>
      </c>
      <c r="N1162" s="499">
        <f>INDEX('[1]Table 5.1 Fleet population'!$L$4:$L$41,MATCH(G1162,'[1]Table 5.1 Fleet population'!$H$4:$H$41,0),1)</f>
        <v>109</v>
      </c>
      <c r="O1162" s="500">
        <v>1</v>
      </c>
      <c r="P1162" s="501">
        <f t="shared" si="72"/>
        <v>109</v>
      </c>
      <c r="Q1162" s="499">
        <v>109</v>
      </c>
      <c r="R1162" s="502">
        <f t="shared" si="73"/>
        <v>1</v>
      </c>
      <c r="S1162" s="502">
        <f t="shared" si="74"/>
        <v>1</v>
      </c>
      <c r="T1162" s="503">
        <f t="shared" si="75"/>
        <v>1</v>
      </c>
      <c r="U1162" s="496" t="s">
        <v>1968</v>
      </c>
    </row>
    <row r="1163" spans="1:21" s="359" customFormat="1" ht="15.75" customHeight="1" x14ac:dyDescent="0.25">
      <c r="A1163" s="496" t="s">
        <v>144</v>
      </c>
      <c r="B1163" s="496" t="s">
        <v>875</v>
      </c>
      <c r="C1163" s="496" t="s">
        <v>666</v>
      </c>
      <c r="D1163" s="496" t="s">
        <v>338</v>
      </c>
      <c r="E1163" s="496" t="s">
        <v>184</v>
      </c>
      <c r="F1163" s="496" t="s">
        <v>531</v>
      </c>
      <c r="G1163" s="496" t="s">
        <v>1970</v>
      </c>
      <c r="H1163" s="496" t="s">
        <v>542</v>
      </c>
      <c r="I1163" s="496" t="s">
        <v>234</v>
      </c>
      <c r="J1163" s="496" t="s">
        <v>425</v>
      </c>
      <c r="K1163" s="497">
        <v>1</v>
      </c>
      <c r="L1163" s="496" t="s">
        <v>1999</v>
      </c>
      <c r="M1163" s="498">
        <v>2021</v>
      </c>
      <c r="N1163" s="499">
        <f>INDEX('[1]Table 5.1 Fleet population'!$L$4:$L$41,MATCH(G1163,'[1]Table 5.1 Fleet population'!$H$4:$H$41,0),1)</f>
        <v>1</v>
      </c>
      <c r="O1163" s="500">
        <v>1</v>
      </c>
      <c r="P1163" s="501">
        <f t="shared" si="72"/>
        <v>1</v>
      </c>
      <c r="Q1163" s="499">
        <v>1</v>
      </c>
      <c r="R1163" s="502">
        <f t="shared" si="73"/>
        <v>1</v>
      </c>
      <c r="S1163" s="502">
        <f t="shared" si="74"/>
        <v>1</v>
      </c>
      <c r="T1163" s="503">
        <f t="shared" si="75"/>
        <v>1</v>
      </c>
      <c r="U1163" s="496" t="s">
        <v>1968</v>
      </c>
    </row>
    <row r="1164" spans="1:21" s="359" customFormat="1" ht="15.75" customHeight="1" x14ac:dyDescent="0.25">
      <c r="A1164" s="496" t="s">
        <v>144</v>
      </c>
      <c r="B1164" s="496" t="s">
        <v>875</v>
      </c>
      <c r="C1164" s="496" t="s">
        <v>666</v>
      </c>
      <c r="D1164" s="496" t="s">
        <v>338</v>
      </c>
      <c r="E1164" s="496" t="s">
        <v>184</v>
      </c>
      <c r="F1164" s="496" t="s">
        <v>531</v>
      </c>
      <c r="G1164" s="496" t="s">
        <v>1967</v>
      </c>
      <c r="H1164" s="496" t="s">
        <v>543</v>
      </c>
      <c r="I1164" s="496" t="s">
        <v>234</v>
      </c>
      <c r="J1164" s="496" t="s">
        <v>425</v>
      </c>
      <c r="K1164" s="497">
        <v>1</v>
      </c>
      <c r="L1164" s="496"/>
      <c r="M1164" s="498">
        <v>2021</v>
      </c>
      <c r="N1164" s="499">
        <f>INDEX('[1]Table 5.1 Fleet population'!$L$4:$L$41,MATCH(G1164,'[1]Table 5.1 Fleet population'!$H$4:$H$41,0),1)</f>
        <v>1</v>
      </c>
      <c r="O1164" s="500">
        <v>1</v>
      </c>
      <c r="P1164" s="501">
        <f t="shared" si="72"/>
        <v>1</v>
      </c>
      <c r="Q1164" s="499">
        <v>1</v>
      </c>
      <c r="R1164" s="502">
        <f t="shared" si="73"/>
        <v>1</v>
      </c>
      <c r="S1164" s="502">
        <f t="shared" si="74"/>
        <v>1</v>
      </c>
      <c r="T1164" s="503">
        <f t="shared" si="75"/>
        <v>1</v>
      </c>
      <c r="U1164" s="496" t="s">
        <v>1968</v>
      </c>
    </row>
    <row r="1165" spans="1:21" s="359" customFormat="1" ht="15.75" customHeight="1" x14ac:dyDescent="0.25">
      <c r="A1165" s="496" t="s">
        <v>144</v>
      </c>
      <c r="B1165" s="496" t="s">
        <v>875</v>
      </c>
      <c r="C1165" s="496" t="s">
        <v>666</v>
      </c>
      <c r="D1165" s="496" t="s">
        <v>338</v>
      </c>
      <c r="E1165" s="496" t="s">
        <v>184</v>
      </c>
      <c r="F1165" s="496" t="s">
        <v>531</v>
      </c>
      <c r="G1165" s="496" t="s">
        <v>1969</v>
      </c>
      <c r="H1165" s="496" t="s">
        <v>543</v>
      </c>
      <c r="I1165" s="496" t="s">
        <v>234</v>
      </c>
      <c r="J1165" s="496" t="s">
        <v>425</v>
      </c>
      <c r="K1165" s="497">
        <v>1</v>
      </c>
      <c r="L1165" s="496"/>
      <c r="M1165" s="498">
        <v>2021</v>
      </c>
      <c r="N1165" s="499">
        <f>INDEX('[1]Table 5.1 Fleet population'!$L$4:$L$41,MATCH(G1165,'[1]Table 5.1 Fleet population'!$H$4:$H$41,0),1)</f>
        <v>109</v>
      </c>
      <c r="O1165" s="500">
        <v>1</v>
      </c>
      <c r="P1165" s="501">
        <f t="shared" si="72"/>
        <v>109</v>
      </c>
      <c r="Q1165" s="499">
        <v>109</v>
      </c>
      <c r="R1165" s="502">
        <f t="shared" si="73"/>
        <v>1</v>
      </c>
      <c r="S1165" s="502">
        <f t="shared" si="74"/>
        <v>1</v>
      </c>
      <c r="T1165" s="503">
        <f t="shared" si="75"/>
        <v>1</v>
      </c>
      <c r="U1165" s="496" t="s">
        <v>1968</v>
      </c>
    </row>
    <row r="1166" spans="1:21" s="359" customFormat="1" ht="15.75" customHeight="1" x14ac:dyDescent="0.25">
      <c r="A1166" s="496" t="s">
        <v>144</v>
      </c>
      <c r="B1166" s="496" t="s">
        <v>875</v>
      </c>
      <c r="C1166" s="496" t="s">
        <v>666</v>
      </c>
      <c r="D1166" s="496" t="s">
        <v>338</v>
      </c>
      <c r="E1166" s="496" t="s">
        <v>184</v>
      </c>
      <c r="F1166" s="496" t="s">
        <v>531</v>
      </c>
      <c r="G1166" s="496" t="s">
        <v>1970</v>
      </c>
      <c r="H1166" s="496" t="s">
        <v>543</v>
      </c>
      <c r="I1166" s="496" t="s">
        <v>234</v>
      </c>
      <c r="J1166" s="496" t="s">
        <v>425</v>
      </c>
      <c r="K1166" s="497">
        <v>1</v>
      </c>
      <c r="L1166" s="496" t="s">
        <v>1999</v>
      </c>
      <c r="M1166" s="498">
        <v>2021</v>
      </c>
      <c r="N1166" s="499">
        <f>INDEX('[1]Table 5.1 Fleet population'!$L$4:$L$41,MATCH(G1166,'[1]Table 5.1 Fleet population'!$H$4:$H$41,0),1)</f>
        <v>1</v>
      </c>
      <c r="O1166" s="500">
        <v>1</v>
      </c>
      <c r="P1166" s="501">
        <f t="shared" si="72"/>
        <v>1</v>
      </c>
      <c r="Q1166" s="499">
        <v>1</v>
      </c>
      <c r="R1166" s="502">
        <f t="shared" si="73"/>
        <v>1</v>
      </c>
      <c r="S1166" s="502">
        <f t="shared" si="74"/>
        <v>1</v>
      </c>
      <c r="T1166" s="503">
        <f t="shared" si="75"/>
        <v>1</v>
      </c>
      <c r="U1166" s="496" t="s">
        <v>1968</v>
      </c>
    </row>
    <row r="1167" spans="1:21" s="359" customFormat="1" ht="15.75" customHeight="1" x14ac:dyDescent="0.25">
      <c r="A1167" s="496" t="s">
        <v>144</v>
      </c>
      <c r="B1167" s="496" t="s">
        <v>875</v>
      </c>
      <c r="C1167" s="496" t="s">
        <v>666</v>
      </c>
      <c r="D1167" s="496" t="s">
        <v>338</v>
      </c>
      <c r="E1167" s="496" t="s">
        <v>184</v>
      </c>
      <c r="F1167" s="496" t="s">
        <v>531</v>
      </c>
      <c r="G1167" s="496" t="s">
        <v>1967</v>
      </c>
      <c r="H1167" s="496" t="s">
        <v>2000</v>
      </c>
      <c r="I1167" s="496" t="s">
        <v>234</v>
      </c>
      <c r="J1167" s="496" t="s">
        <v>425</v>
      </c>
      <c r="K1167" s="497">
        <v>1</v>
      </c>
      <c r="L1167" s="496"/>
      <c r="M1167" s="498">
        <v>2021</v>
      </c>
      <c r="N1167" s="499">
        <f>INDEX('[1]Table 5.1 Fleet population'!$L$4:$L$41,MATCH(G1167,'[1]Table 5.1 Fleet population'!$H$4:$H$41,0),1)</f>
        <v>1</v>
      </c>
      <c r="O1167" s="500">
        <v>1</v>
      </c>
      <c r="P1167" s="501">
        <f t="shared" si="72"/>
        <v>1</v>
      </c>
      <c r="Q1167" s="499">
        <v>1</v>
      </c>
      <c r="R1167" s="502">
        <f t="shared" si="73"/>
        <v>1</v>
      </c>
      <c r="S1167" s="502">
        <f t="shared" si="74"/>
        <v>1</v>
      </c>
      <c r="T1167" s="503">
        <f t="shared" si="75"/>
        <v>1</v>
      </c>
      <c r="U1167" s="496" t="s">
        <v>1968</v>
      </c>
    </row>
    <row r="1168" spans="1:21" s="359" customFormat="1" ht="15.75" customHeight="1" x14ac:dyDescent="0.25">
      <c r="A1168" s="496" t="s">
        <v>144</v>
      </c>
      <c r="B1168" s="496" t="s">
        <v>875</v>
      </c>
      <c r="C1168" s="496" t="s">
        <v>666</v>
      </c>
      <c r="D1168" s="496" t="s">
        <v>338</v>
      </c>
      <c r="E1168" s="496" t="s">
        <v>184</v>
      </c>
      <c r="F1168" s="496" t="s">
        <v>531</v>
      </c>
      <c r="G1168" s="496" t="s">
        <v>1970</v>
      </c>
      <c r="H1168" s="496" t="s">
        <v>2000</v>
      </c>
      <c r="I1168" s="496" t="s">
        <v>234</v>
      </c>
      <c r="J1168" s="496" t="s">
        <v>425</v>
      </c>
      <c r="K1168" s="497">
        <v>1</v>
      </c>
      <c r="L1168" s="496" t="s">
        <v>1980</v>
      </c>
      <c r="M1168" s="498">
        <v>2021</v>
      </c>
      <c r="N1168" s="499">
        <f>INDEX('[1]Table 5.1 Fleet population'!$L$4:$L$41,MATCH(G1168,'[1]Table 5.1 Fleet population'!$H$4:$H$41,0),1)</f>
        <v>1</v>
      </c>
      <c r="O1168" s="500">
        <v>1</v>
      </c>
      <c r="P1168" s="501">
        <f t="shared" si="72"/>
        <v>1</v>
      </c>
      <c r="Q1168" s="499">
        <v>1</v>
      </c>
      <c r="R1168" s="502">
        <f t="shared" si="73"/>
        <v>1</v>
      </c>
      <c r="S1168" s="502">
        <f t="shared" si="74"/>
        <v>1</v>
      </c>
      <c r="T1168" s="503">
        <f t="shared" si="75"/>
        <v>1</v>
      </c>
      <c r="U1168" s="496" t="s">
        <v>1968</v>
      </c>
    </row>
    <row r="1169" spans="1:21" s="359" customFormat="1" ht="15.75" customHeight="1" x14ac:dyDescent="0.25">
      <c r="A1169" s="496" t="s">
        <v>144</v>
      </c>
      <c r="B1169" s="496" t="s">
        <v>875</v>
      </c>
      <c r="C1169" s="496" t="s">
        <v>666</v>
      </c>
      <c r="D1169" s="496" t="s">
        <v>338</v>
      </c>
      <c r="E1169" s="496" t="s">
        <v>184</v>
      </c>
      <c r="F1169" s="496" t="s">
        <v>531</v>
      </c>
      <c r="G1169" s="496" t="s">
        <v>1967</v>
      </c>
      <c r="H1169" s="496" t="s">
        <v>505</v>
      </c>
      <c r="I1169" s="496" t="s">
        <v>234</v>
      </c>
      <c r="J1169" s="496" t="s">
        <v>425</v>
      </c>
      <c r="K1169" s="497">
        <v>1</v>
      </c>
      <c r="L1169" s="496"/>
      <c r="M1169" s="498">
        <v>2021</v>
      </c>
      <c r="N1169" s="499">
        <f>INDEX('[1]Table 5.1 Fleet population'!$L$4:$L$41,MATCH(G1169,'[1]Table 5.1 Fleet population'!$H$4:$H$41,0),1)</f>
        <v>1</v>
      </c>
      <c r="O1169" s="500">
        <v>1</v>
      </c>
      <c r="P1169" s="501">
        <f t="shared" si="72"/>
        <v>1</v>
      </c>
      <c r="Q1169" s="499">
        <v>1</v>
      </c>
      <c r="R1169" s="502">
        <f t="shared" si="73"/>
        <v>1</v>
      </c>
      <c r="S1169" s="502">
        <f t="shared" si="74"/>
        <v>1</v>
      </c>
      <c r="T1169" s="503">
        <f t="shared" si="75"/>
        <v>1</v>
      </c>
      <c r="U1169" s="496" t="s">
        <v>1968</v>
      </c>
    </row>
    <row r="1170" spans="1:21" s="359" customFormat="1" ht="15.75" customHeight="1" x14ac:dyDescent="0.25">
      <c r="A1170" s="496" t="s">
        <v>144</v>
      </c>
      <c r="B1170" s="496" t="s">
        <v>875</v>
      </c>
      <c r="C1170" s="496" t="s">
        <v>666</v>
      </c>
      <c r="D1170" s="496" t="s">
        <v>338</v>
      </c>
      <c r="E1170" s="496" t="s">
        <v>184</v>
      </c>
      <c r="F1170" s="496" t="s">
        <v>531</v>
      </c>
      <c r="G1170" s="496" t="s">
        <v>1969</v>
      </c>
      <c r="H1170" s="496" t="s">
        <v>505</v>
      </c>
      <c r="I1170" s="496" t="s">
        <v>234</v>
      </c>
      <c r="J1170" s="496" t="s">
        <v>425</v>
      </c>
      <c r="K1170" s="497">
        <v>1</v>
      </c>
      <c r="L1170" s="496"/>
      <c r="M1170" s="498">
        <v>2021</v>
      </c>
      <c r="N1170" s="499">
        <f>INDEX('[1]Table 5.1 Fleet population'!$L$4:$L$41,MATCH(G1170,'[1]Table 5.1 Fleet population'!$H$4:$H$41,0),1)</f>
        <v>109</v>
      </c>
      <c r="O1170" s="500">
        <v>1</v>
      </c>
      <c r="P1170" s="501">
        <f t="shared" si="72"/>
        <v>109</v>
      </c>
      <c r="Q1170" s="499">
        <v>109</v>
      </c>
      <c r="R1170" s="502">
        <f t="shared" si="73"/>
        <v>1</v>
      </c>
      <c r="S1170" s="502">
        <f t="shared" si="74"/>
        <v>1</v>
      </c>
      <c r="T1170" s="503">
        <f t="shared" si="75"/>
        <v>1</v>
      </c>
      <c r="U1170" s="496" t="s">
        <v>1968</v>
      </c>
    </row>
    <row r="1171" spans="1:21" s="359" customFormat="1" ht="15.75" customHeight="1" x14ac:dyDescent="0.25">
      <c r="A1171" s="496" t="s">
        <v>144</v>
      </c>
      <c r="B1171" s="496" t="s">
        <v>875</v>
      </c>
      <c r="C1171" s="496" t="s">
        <v>666</v>
      </c>
      <c r="D1171" s="496" t="s">
        <v>338</v>
      </c>
      <c r="E1171" s="496" t="s">
        <v>184</v>
      </c>
      <c r="F1171" s="496" t="s">
        <v>531</v>
      </c>
      <c r="G1171" s="496" t="s">
        <v>1970</v>
      </c>
      <c r="H1171" s="496" t="s">
        <v>505</v>
      </c>
      <c r="I1171" s="496" t="s">
        <v>234</v>
      </c>
      <c r="J1171" s="496" t="s">
        <v>425</v>
      </c>
      <c r="K1171" s="497">
        <v>1</v>
      </c>
      <c r="L1171" s="496" t="s">
        <v>1999</v>
      </c>
      <c r="M1171" s="498">
        <v>2021</v>
      </c>
      <c r="N1171" s="499">
        <f>INDEX('[1]Table 5.1 Fleet population'!$L$4:$L$41,MATCH(G1171,'[1]Table 5.1 Fleet population'!$H$4:$H$41,0),1)</f>
        <v>1</v>
      </c>
      <c r="O1171" s="500">
        <v>1</v>
      </c>
      <c r="P1171" s="501">
        <f t="shared" si="72"/>
        <v>1</v>
      </c>
      <c r="Q1171" s="499">
        <v>1</v>
      </c>
      <c r="R1171" s="502">
        <f t="shared" si="73"/>
        <v>1</v>
      </c>
      <c r="S1171" s="502">
        <f t="shared" si="74"/>
        <v>1</v>
      </c>
      <c r="T1171" s="503">
        <f t="shared" si="75"/>
        <v>1</v>
      </c>
      <c r="U1171" s="496" t="s">
        <v>1968</v>
      </c>
    </row>
    <row r="1172" spans="1:21" s="359" customFormat="1" ht="15.75" customHeight="1" x14ac:dyDescent="0.25">
      <c r="A1172" s="496" t="s">
        <v>144</v>
      </c>
      <c r="B1172" s="496" t="s">
        <v>875</v>
      </c>
      <c r="C1172" s="496" t="s">
        <v>666</v>
      </c>
      <c r="D1172" s="496" t="s">
        <v>338</v>
      </c>
      <c r="E1172" s="496" t="s">
        <v>184</v>
      </c>
      <c r="F1172" s="496" t="s">
        <v>531</v>
      </c>
      <c r="G1172" s="496" t="s">
        <v>1967</v>
      </c>
      <c r="H1172" s="496" t="s">
        <v>1987</v>
      </c>
      <c r="I1172" s="496" t="s">
        <v>1979</v>
      </c>
      <c r="J1172" s="496" t="s">
        <v>425</v>
      </c>
      <c r="K1172" s="497">
        <v>1</v>
      </c>
      <c r="L1172" s="496"/>
      <c r="M1172" s="498">
        <v>2021</v>
      </c>
      <c r="N1172" s="499">
        <f>INDEX('[1]Table 5.1 Fleet population'!$L$4:$L$41,MATCH(G1172,'[1]Table 5.1 Fleet population'!$H$4:$H$41,0),1)</f>
        <v>1</v>
      </c>
      <c r="O1172" s="500">
        <v>1</v>
      </c>
      <c r="P1172" s="501">
        <f t="shared" si="72"/>
        <v>1</v>
      </c>
      <c r="Q1172" s="499">
        <v>1</v>
      </c>
      <c r="R1172" s="502">
        <f t="shared" si="73"/>
        <v>1</v>
      </c>
      <c r="S1172" s="502">
        <f t="shared" si="74"/>
        <v>1</v>
      </c>
      <c r="T1172" s="503">
        <f t="shared" si="75"/>
        <v>1</v>
      </c>
      <c r="U1172" s="496" t="s">
        <v>1968</v>
      </c>
    </row>
    <row r="1173" spans="1:21" s="359" customFormat="1" ht="15.75" customHeight="1" x14ac:dyDescent="0.25">
      <c r="A1173" s="496" t="s">
        <v>144</v>
      </c>
      <c r="B1173" s="496" t="s">
        <v>875</v>
      </c>
      <c r="C1173" s="496" t="s">
        <v>666</v>
      </c>
      <c r="D1173" s="496" t="s">
        <v>338</v>
      </c>
      <c r="E1173" s="496" t="s">
        <v>184</v>
      </c>
      <c r="F1173" s="496" t="s">
        <v>531</v>
      </c>
      <c r="G1173" s="496" t="s">
        <v>1967</v>
      </c>
      <c r="H1173" s="496" t="s">
        <v>1988</v>
      </c>
      <c r="I1173" s="496" t="s">
        <v>1979</v>
      </c>
      <c r="J1173" s="496" t="s">
        <v>425</v>
      </c>
      <c r="K1173" s="497">
        <v>1</v>
      </c>
      <c r="L1173" s="496"/>
      <c r="M1173" s="498">
        <v>2021</v>
      </c>
      <c r="N1173" s="499">
        <f>INDEX('[1]Table 5.1 Fleet population'!$L$4:$L$41,MATCH(G1173,'[1]Table 5.1 Fleet population'!$H$4:$H$41,0),1)</f>
        <v>1</v>
      </c>
      <c r="O1173" s="500">
        <v>1</v>
      </c>
      <c r="P1173" s="501">
        <f t="shared" si="72"/>
        <v>1</v>
      </c>
      <c r="Q1173" s="499">
        <v>1</v>
      </c>
      <c r="R1173" s="502">
        <f t="shared" si="73"/>
        <v>1</v>
      </c>
      <c r="S1173" s="502">
        <f t="shared" si="74"/>
        <v>1</v>
      </c>
      <c r="T1173" s="503">
        <f t="shared" si="75"/>
        <v>1</v>
      </c>
      <c r="U1173" s="496" t="s">
        <v>1968</v>
      </c>
    </row>
    <row r="1174" spans="1:21" s="359" customFormat="1" ht="15.75" customHeight="1" x14ac:dyDescent="0.25">
      <c r="A1174" s="496" t="s">
        <v>144</v>
      </c>
      <c r="B1174" s="496" t="s">
        <v>875</v>
      </c>
      <c r="C1174" s="496" t="s">
        <v>666</v>
      </c>
      <c r="D1174" s="496" t="s">
        <v>338</v>
      </c>
      <c r="E1174" s="496" t="s">
        <v>184</v>
      </c>
      <c r="F1174" s="496" t="s">
        <v>531</v>
      </c>
      <c r="G1174" s="496" t="s">
        <v>1967</v>
      </c>
      <c r="H1174" s="496" t="s">
        <v>1989</v>
      </c>
      <c r="I1174" s="496" t="s">
        <v>1979</v>
      </c>
      <c r="J1174" s="496" t="s">
        <v>425</v>
      </c>
      <c r="K1174" s="497">
        <v>1</v>
      </c>
      <c r="L1174" s="496"/>
      <c r="M1174" s="498">
        <v>2021</v>
      </c>
      <c r="N1174" s="499">
        <f>INDEX('[1]Table 5.1 Fleet population'!$L$4:$L$41,MATCH(G1174,'[1]Table 5.1 Fleet population'!$H$4:$H$41,0),1)</f>
        <v>1</v>
      </c>
      <c r="O1174" s="500">
        <v>1</v>
      </c>
      <c r="P1174" s="501">
        <f t="shared" si="72"/>
        <v>1</v>
      </c>
      <c r="Q1174" s="499">
        <v>1</v>
      </c>
      <c r="R1174" s="502">
        <f t="shared" si="73"/>
        <v>1</v>
      </c>
      <c r="S1174" s="502">
        <f t="shared" si="74"/>
        <v>1</v>
      </c>
      <c r="T1174" s="503">
        <f t="shared" si="75"/>
        <v>1</v>
      </c>
      <c r="U1174" s="496" t="s">
        <v>1968</v>
      </c>
    </row>
    <row r="1175" spans="1:21" s="359" customFormat="1" ht="15.75" customHeight="1" x14ac:dyDescent="0.25">
      <c r="A1175" s="496" t="s">
        <v>144</v>
      </c>
      <c r="B1175" s="496" t="s">
        <v>875</v>
      </c>
      <c r="C1175" s="496" t="s">
        <v>666</v>
      </c>
      <c r="D1175" s="496" t="s">
        <v>338</v>
      </c>
      <c r="E1175" s="496" t="s">
        <v>184</v>
      </c>
      <c r="F1175" s="496" t="s">
        <v>531</v>
      </c>
      <c r="G1175" s="496" t="s">
        <v>1967</v>
      </c>
      <c r="H1175" s="496" t="s">
        <v>551</v>
      </c>
      <c r="I1175" s="496" t="s">
        <v>1979</v>
      </c>
      <c r="J1175" s="496" t="s">
        <v>425</v>
      </c>
      <c r="K1175" s="497">
        <v>1</v>
      </c>
      <c r="L1175" s="496"/>
      <c r="M1175" s="498">
        <v>2021</v>
      </c>
      <c r="N1175" s="499">
        <f>INDEX('[1]Table 5.1 Fleet population'!$L$4:$L$41,MATCH(G1175,'[1]Table 5.1 Fleet population'!$H$4:$H$41,0),1)</f>
        <v>1</v>
      </c>
      <c r="O1175" s="500">
        <v>1</v>
      </c>
      <c r="P1175" s="501">
        <f t="shared" si="72"/>
        <v>1</v>
      </c>
      <c r="Q1175" s="499">
        <v>1</v>
      </c>
      <c r="R1175" s="502">
        <f t="shared" si="73"/>
        <v>1</v>
      </c>
      <c r="S1175" s="502">
        <f t="shared" si="74"/>
        <v>1</v>
      </c>
      <c r="T1175" s="503">
        <f t="shared" si="75"/>
        <v>1</v>
      </c>
      <c r="U1175" s="496" t="s">
        <v>1968</v>
      </c>
    </row>
    <row r="1176" spans="1:21" s="359" customFormat="1" ht="15.75" customHeight="1" x14ac:dyDescent="0.25">
      <c r="A1176" s="496" t="s">
        <v>144</v>
      </c>
      <c r="B1176" s="496" t="s">
        <v>875</v>
      </c>
      <c r="C1176" s="496" t="s">
        <v>666</v>
      </c>
      <c r="D1176" s="496" t="s">
        <v>338</v>
      </c>
      <c r="E1176" s="496" t="s">
        <v>184</v>
      </c>
      <c r="F1176" s="496" t="s">
        <v>531</v>
      </c>
      <c r="G1176" s="496" t="s">
        <v>1967</v>
      </c>
      <c r="H1176" s="496" t="s">
        <v>553</v>
      </c>
      <c r="I1176" s="496" t="s">
        <v>1979</v>
      </c>
      <c r="J1176" s="496" t="s">
        <v>425</v>
      </c>
      <c r="K1176" s="497">
        <v>1</v>
      </c>
      <c r="L1176" s="496"/>
      <c r="M1176" s="498">
        <v>2021</v>
      </c>
      <c r="N1176" s="499">
        <f>INDEX('[1]Table 5.1 Fleet population'!$L$4:$L$41,MATCH(G1176,'[1]Table 5.1 Fleet population'!$H$4:$H$41,0),1)</f>
        <v>1</v>
      </c>
      <c r="O1176" s="500">
        <v>1</v>
      </c>
      <c r="P1176" s="501">
        <f t="shared" si="72"/>
        <v>1</v>
      </c>
      <c r="Q1176" s="499">
        <v>1</v>
      </c>
      <c r="R1176" s="502">
        <f t="shared" si="73"/>
        <v>1</v>
      </c>
      <c r="S1176" s="502">
        <f t="shared" si="74"/>
        <v>1</v>
      </c>
      <c r="T1176" s="503">
        <f t="shared" si="75"/>
        <v>1</v>
      </c>
      <c r="U1176" s="496" t="s">
        <v>1968</v>
      </c>
    </row>
    <row r="1177" spans="1:21" s="359" customFormat="1" ht="15.75" customHeight="1" x14ac:dyDescent="0.25">
      <c r="A1177" s="496" t="s">
        <v>144</v>
      </c>
      <c r="B1177" s="496" t="s">
        <v>875</v>
      </c>
      <c r="C1177" s="496" t="s">
        <v>666</v>
      </c>
      <c r="D1177" s="496" t="s">
        <v>338</v>
      </c>
      <c r="E1177" s="496" t="s">
        <v>184</v>
      </c>
      <c r="F1177" s="496" t="s">
        <v>531</v>
      </c>
      <c r="G1177" s="496" t="s">
        <v>1967</v>
      </c>
      <c r="H1177" s="496" t="s">
        <v>556</v>
      </c>
      <c r="I1177" s="496" t="s">
        <v>234</v>
      </c>
      <c r="J1177" s="496" t="s">
        <v>425</v>
      </c>
      <c r="K1177" s="497">
        <v>1</v>
      </c>
      <c r="L1177" s="496"/>
      <c r="M1177" s="498">
        <v>2021</v>
      </c>
      <c r="N1177" s="499">
        <f>INDEX('[1]Table 5.1 Fleet population'!$L$4:$L$41,MATCH(G1177,'[1]Table 5.1 Fleet population'!$H$4:$H$41,0),1)</f>
        <v>1</v>
      </c>
      <c r="O1177" s="500">
        <v>1</v>
      </c>
      <c r="P1177" s="501">
        <f t="shared" si="72"/>
        <v>1</v>
      </c>
      <c r="Q1177" s="499">
        <v>1</v>
      </c>
      <c r="R1177" s="502">
        <f t="shared" si="73"/>
        <v>1</v>
      </c>
      <c r="S1177" s="502">
        <f t="shared" si="74"/>
        <v>1</v>
      </c>
      <c r="T1177" s="503">
        <f t="shared" si="75"/>
        <v>1</v>
      </c>
      <c r="U1177" s="496" t="s">
        <v>1968</v>
      </c>
    </row>
    <row r="1178" spans="1:21" s="359" customFormat="1" ht="15.75" customHeight="1" x14ac:dyDescent="0.25">
      <c r="A1178" s="496" t="s">
        <v>144</v>
      </c>
      <c r="B1178" s="496" t="s">
        <v>875</v>
      </c>
      <c r="C1178" s="496" t="s">
        <v>666</v>
      </c>
      <c r="D1178" s="496" t="s">
        <v>338</v>
      </c>
      <c r="E1178" s="496" t="s">
        <v>184</v>
      </c>
      <c r="F1178" s="496" t="s">
        <v>531</v>
      </c>
      <c r="G1178" s="496" t="s">
        <v>1969</v>
      </c>
      <c r="H1178" s="496" t="s">
        <v>556</v>
      </c>
      <c r="I1178" s="496" t="s">
        <v>234</v>
      </c>
      <c r="J1178" s="496" t="s">
        <v>425</v>
      </c>
      <c r="K1178" s="497">
        <v>1</v>
      </c>
      <c r="L1178" s="496"/>
      <c r="M1178" s="498">
        <v>2021</v>
      </c>
      <c r="N1178" s="499">
        <f>INDEX('[1]Table 5.1 Fleet population'!$L$4:$L$41,MATCH(G1178,'[1]Table 5.1 Fleet population'!$H$4:$H$41,0),1)</f>
        <v>109</v>
      </c>
      <c r="O1178" s="500">
        <v>1</v>
      </c>
      <c r="P1178" s="501">
        <f t="shared" si="72"/>
        <v>109</v>
      </c>
      <c r="Q1178" s="499">
        <v>109</v>
      </c>
      <c r="R1178" s="502">
        <f t="shared" si="73"/>
        <v>1</v>
      </c>
      <c r="S1178" s="502">
        <f t="shared" si="74"/>
        <v>1</v>
      </c>
      <c r="T1178" s="503">
        <f t="shared" si="75"/>
        <v>1</v>
      </c>
      <c r="U1178" s="496" t="s">
        <v>1968</v>
      </c>
    </row>
    <row r="1179" spans="1:21" s="359" customFormat="1" ht="15.75" customHeight="1" x14ac:dyDescent="0.25">
      <c r="A1179" s="496" t="s">
        <v>144</v>
      </c>
      <c r="B1179" s="496" t="s">
        <v>875</v>
      </c>
      <c r="C1179" s="496" t="s">
        <v>666</v>
      </c>
      <c r="D1179" s="496" t="s">
        <v>338</v>
      </c>
      <c r="E1179" s="496" t="s">
        <v>184</v>
      </c>
      <c r="F1179" s="496" t="s">
        <v>531</v>
      </c>
      <c r="G1179" s="496" t="s">
        <v>1970</v>
      </c>
      <c r="H1179" s="496" t="s">
        <v>556</v>
      </c>
      <c r="I1179" s="496" t="s">
        <v>234</v>
      </c>
      <c r="J1179" s="496" t="s">
        <v>425</v>
      </c>
      <c r="K1179" s="497">
        <v>1</v>
      </c>
      <c r="L1179" s="496" t="s">
        <v>1999</v>
      </c>
      <c r="M1179" s="498">
        <v>2021</v>
      </c>
      <c r="N1179" s="499">
        <f>INDEX('[1]Table 5.1 Fleet population'!$L$4:$L$41,MATCH(G1179,'[1]Table 5.1 Fleet population'!$H$4:$H$41,0),1)</f>
        <v>1</v>
      </c>
      <c r="O1179" s="500">
        <v>1</v>
      </c>
      <c r="P1179" s="501">
        <f t="shared" si="72"/>
        <v>1</v>
      </c>
      <c r="Q1179" s="499">
        <v>1</v>
      </c>
      <c r="R1179" s="502">
        <f t="shared" si="73"/>
        <v>1</v>
      </c>
      <c r="S1179" s="502">
        <f t="shared" si="74"/>
        <v>1</v>
      </c>
      <c r="T1179" s="503">
        <f t="shared" si="75"/>
        <v>1</v>
      </c>
      <c r="U1179" s="496" t="s">
        <v>1968</v>
      </c>
    </row>
    <row r="1180" spans="1:21" s="359" customFormat="1" ht="15.75" customHeight="1" x14ac:dyDescent="0.25">
      <c r="A1180" s="496" t="s">
        <v>144</v>
      </c>
      <c r="B1180" s="496" t="s">
        <v>875</v>
      </c>
      <c r="C1180" s="496" t="s">
        <v>666</v>
      </c>
      <c r="D1180" s="496" t="s">
        <v>338</v>
      </c>
      <c r="E1180" s="496" t="s">
        <v>184</v>
      </c>
      <c r="F1180" s="496" t="s">
        <v>531</v>
      </c>
      <c r="G1180" s="496" t="s">
        <v>1967</v>
      </c>
      <c r="H1180" s="496" t="s">
        <v>557</v>
      </c>
      <c r="I1180" s="496" t="s">
        <v>234</v>
      </c>
      <c r="J1180" s="496" t="s">
        <v>425</v>
      </c>
      <c r="K1180" s="497">
        <v>1</v>
      </c>
      <c r="L1180" s="496"/>
      <c r="M1180" s="498">
        <v>2021</v>
      </c>
      <c r="N1180" s="499">
        <f>INDEX('[1]Table 5.1 Fleet population'!$L$4:$L$41,MATCH(G1180,'[1]Table 5.1 Fleet population'!$H$4:$H$41,0),1)</f>
        <v>1</v>
      </c>
      <c r="O1180" s="500">
        <v>1</v>
      </c>
      <c r="P1180" s="501">
        <f t="shared" si="72"/>
        <v>1</v>
      </c>
      <c r="Q1180" s="499">
        <v>1</v>
      </c>
      <c r="R1180" s="502">
        <f t="shared" si="73"/>
        <v>1</v>
      </c>
      <c r="S1180" s="502">
        <f t="shared" si="74"/>
        <v>1</v>
      </c>
      <c r="T1180" s="503">
        <f t="shared" si="75"/>
        <v>1</v>
      </c>
      <c r="U1180" s="496" t="s">
        <v>1968</v>
      </c>
    </row>
    <row r="1181" spans="1:21" s="359" customFormat="1" ht="15.75" customHeight="1" x14ac:dyDescent="0.25">
      <c r="A1181" s="496" t="s">
        <v>144</v>
      </c>
      <c r="B1181" s="496" t="s">
        <v>875</v>
      </c>
      <c r="C1181" s="496" t="s">
        <v>666</v>
      </c>
      <c r="D1181" s="496" t="s">
        <v>338</v>
      </c>
      <c r="E1181" s="496" t="s">
        <v>184</v>
      </c>
      <c r="F1181" s="496" t="s">
        <v>531</v>
      </c>
      <c r="G1181" s="496" t="s">
        <v>1969</v>
      </c>
      <c r="H1181" s="496" t="s">
        <v>557</v>
      </c>
      <c r="I1181" s="496" t="s">
        <v>234</v>
      </c>
      <c r="J1181" s="496" t="s">
        <v>425</v>
      </c>
      <c r="K1181" s="497">
        <v>1</v>
      </c>
      <c r="L1181" s="496"/>
      <c r="M1181" s="498">
        <v>2021</v>
      </c>
      <c r="N1181" s="499">
        <f>INDEX('[1]Table 5.1 Fleet population'!$L$4:$L$41,MATCH(G1181,'[1]Table 5.1 Fleet population'!$H$4:$H$41,0),1)</f>
        <v>109</v>
      </c>
      <c r="O1181" s="500">
        <v>1</v>
      </c>
      <c r="P1181" s="501">
        <f t="shared" si="72"/>
        <v>109</v>
      </c>
      <c r="Q1181" s="499">
        <v>109</v>
      </c>
      <c r="R1181" s="502">
        <f t="shared" si="73"/>
        <v>1</v>
      </c>
      <c r="S1181" s="502">
        <f t="shared" si="74"/>
        <v>1</v>
      </c>
      <c r="T1181" s="503">
        <f t="shared" si="75"/>
        <v>1</v>
      </c>
      <c r="U1181" s="496" t="s">
        <v>1968</v>
      </c>
    </row>
    <row r="1182" spans="1:21" s="359" customFormat="1" ht="15.75" customHeight="1" x14ac:dyDescent="0.25">
      <c r="A1182" s="496" t="s">
        <v>144</v>
      </c>
      <c r="B1182" s="496" t="s">
        <v>875</v>
      </c>
      <c r="C1182" s="496" t="s">
        <v>666</v>
      </c>
      <c r="D1182" s="496" t="s">
        <v>338</v>
      </c>
      <c r="E1182" s="496" t="s">
        <v>184</v>
      </c>
      <c r="F1182" s="496" t="s">
        <v>531</v>
      </c>
      <c r="G1182" s="496" t="s">
        <v>1970</v>
      </c>
      <c r="H1182" s="496" t="s">
        <v>557</v>
      </c>
      <c r="I1182" s="496" t="s">
        <v>234</v>
      </c>
      <c r="J1182" s="496" t="s">
        <v>425</v>
      </c>
      <c r="K1182" s="497">
        <v>1</v>
      </c>
      <c r="L1182" s="496" t="s">
        <v>1999</v>
      </c>
      <c r="M1182" s="498">
        <v>2021</v>
      </c>
      <c r="N1182" s="499">
        <f>INDEX('[1]Table 5.1 Fleet population'!$L$4:$L$41,MATCH(G1182,'[1]Table 5.1 Fleet population'!$H$4:$H$41,0),1)</f>
        <v>1</v>
      </c>
      <c r="O1182" s="500">
        <v>1</v>
      </c>
      <c r="P1182" s="501">
        <f t="shared" si="72"/>
        <v>1</v>
      </c>
      <c r="Q1182" s="499">
        <v>1</v>
      </c>
      <c r="R1182" s="502">
        <f t="shared" si="73"/>
        <v>1</v>
      </c>
      <c r="S1182" s="502">
        <f t="shared" si="74"/>
        <v>1</v>
      </c>
      <c r="T1182" s="503">
        <f t="shared" si="75"/>
        <v>1</v>
      </c>
      <c r="U1182" s="496" t="s">
        <v>1968</v>
      </c>
    </row>
    <row r="1183" spans="1:21" s="359" customFormat="1" ht="15.75" customHeight="1" x14ac:dyDescent="0.25">
      <c r="A1183" s="496" t="s">
        <v>144</v>
      </c>
      <c r="B1183" s="496" t="s">
        <v>875</v>
      </c>
      <c r="C1183" s="496" t="s">
        <v>666</v>
      </c>
      <c r="D1183" s="496" t="s">
        <v>338</v>
      </c>
      <c r="E1183" s="496" t="s">
        <v>184</v>
      </c>
      <c r="F1183" s="496" t="s">
        <v>531</v>
      </c>
      <c r="G1183" s="496" t="s">
        <v>1967</v>
      </c>
      <c r="H1183" s="496" t="s">
        <v>558</v>
      </c>
      <c r="I1183" s="496" t="s">
        <v>1979</v>
      </c>
      <c r="J1183" s="496" t="s">
        <v>425</v>
      </c>
      <c r="K1183" s="497">
        <v>1</v>
      </c>
      <c r="L1183" s="496"/>
      <c r="M1183" s="498">
        <v>2021</v>
      </c>
      <c r="N1183" s="499">
        <f>INDEX('[1]Table 5.1 Fleet population'!$L$4:$L$41,MATCH(G1183,'[1]Table 5.1 Fleet population'!$H$4:$H$41,0),1)</f>
        <v>1</v>
      </c>
      <c r="O1183" s="500">
        <v>1</v>
      </c>
      <c r="P1183" s="501">
        <f t="shared" si="72"/>
        <v>1</v>
      </c>
      <c r="Q1183" s="499">
        <v>1</v>
      </c>
      <c r="R1183" s="502">
        <f t="shared" si="73"/>
        <v>1</v>
      </c>
      <c r="S1183" s="502">
        <f t="shared" si="74"/>
        <v>1</v>
      </c>
      <c r="T1183" s="503">
        <f t="shared" si="75"/>
        <v>1</v>
      </c>
      <c r="U1183" s="496" t="s">
        <v>1968</v>
      </c>
    </row>
    <row r="1184" spans="1:21" s="359" customFormat="1" ht="15.75" customHeight="1" x14ac:dyDescent="0.25">
      <c r="A1184" s="496" t="s">
        <v>144</v>
      </c>
      <c r="B1184" s="496" t="s">
        <v>875</v>
      </c>
      <c r="C1184" s="496" t="s">
        <v>666</v>
      </c>
      <c r="D1184" s="496" t="s">
        <v>338</v>
      </c>
      <c r="E1184" s="496" t="s">
        <v>184</v>
      </c>
      <c r="F1184" s="496" t="s">
        <v>531</v>
      </c>
      <c r="G1184" s="496" t="s">
        <v>1967</v>
      </c>
      <c r="H1184" s="496" t="s">
        <v>561</v>
      </c>
      <c r="I1184" s="496" t="s">
        <v>1979</v>
      </c>
      <c r="J1184" s="496" t="s">
        <v>425</v>
      </c>
      <c r="K1184" s="497">
        <v>1</v>
      </c>
      <c r="L1184" s="496"/>
      <c r="M1184" s="498">
        <v>2021</v>
      </c>
      <c r="N1184" s="499">
        <f>INDEX('[1]Table 5.1 Fleet population'!$L$4:$L$41,MATCH(G1184,'[1]Table 5.1 Fleet population'!$H$4:$H$41,0),1)</f>
        <v>1</v>
      </c>
      <c r="O1184" s="500">
        <v>1</v>
      </c>
      <c r="P1184" s="501">
        <f t="shared" si="72"/>
        <v>1</v>
      </c>
      <c r="Q1184" s="499">
        <v>1</v>
      </c>
      <c r="R1184" s="502">
        <f t="shared" si="73"/>
        <v>1</v>
      </c>
      <c r="S1184" s="502">
        <f t="shared" si="74"/>
        <v>1</v>
      </c>
      <c r="T1184" s="503">
        <f t="shared" si="75"/>
        <v>1</v>
      </c>
      <c r="U1184" s="496" t="s">
        <v>1968</v>
      </c>
    </row>
    <row r="1185" spans="1:21" s="359" customFormat="1" ht="15.75" customHeight="1" x14ac:dyDescent="0.25">
      <c r="A1185" s="496" t="s">
        <v>144</v>
      </c>
      <c r="B1185" s="496" t="s">
        <v>875</v>
      </c>
      <c r="C1185" s="496" t="s">
        <v>666</v>
      </c>
      <c r="D1185" s="496" t="s">
        <v>338</v>
      </c>
      <c r="E1185" s="496" t="s">
        <v>184</v>
      </c>
      <c r="F1185" s="496" t="s">
        <v>564</v>
      </c>
      <c r="G1185" s="496" t="s">
        <v>1967</v>
      </c>
      <c r="H1185" s="496" t="s">
        <v>563</v>
      </c>
      <c r="I1185" s="496" t="s">
        <v>1982</v>
      </c>
      <c r="J1185" s="496" t="s">
        <v>425</v>
      </c>
      <c r="K1185" s="497">
        <v>1</v>
      </c>
      <c r="L1185" s="496" t="s">
        <v>2001</v>
      </c>
      <c r="M1185" s="498"/>
      <c r="N1185" s="499"/>
      <c r="O1185" s="500">
        <v>0</v>
      </c>
      <c r="P1185" s="501">
        <f t="shared" si="72"/>
        <v>0</v>
      </c>
      <c r="Q1185" s="499">
        <v>0</v>
      </c>
      <c r="R1185" s="502" t="e">
        <f t="shared" si="73"/>
        <v>#DIV/0!</v>
      </c>
      <c r="S1185" s="502" t="e">
        <f t="shared" si="74"/>
        <v>#DIV/0!</v>
      </c>
      <c r="T1185" s="503">
        <f t="shared" si="75"/>
        <v>0</v>
      </c>
      <c r="U1185" s="496" t="s">
        <v>2011</v>
      </c>
    </row>
    <row r="1186" spans="1:21" s="359" customFormat="1" ht="15.75" customHeight="1" x14ac:dyDescent="0.25">
      <c r="A1186" s="496" t="s">
        <v>144</v>
      </c>
      <c r="B1186" s="496" t="s">
        <v>875</v>
      </c>
      <c r="C1186" s="496" t="s">
        <v>666</v>
      </c>
      <c r="D1186" s="496" t="s">
        <v>338</v>
      </c>
      <c r="E1186" s="496" t="s">
        <v>184</v>
      </c>
      <c r="F1186" s="496" t="s">
        <v>564</v>
      </c>
      <c r="G1186" s="496" t="s">
        <v>1970</v>
      </c>
      <c r="H1186" s="496" t="s">
        <v>563</v>
      </c>
      <c r="I1186" s="496" t="s">
        <v>1982</v>
      </c>
      <c r="J1186" s="496" t="s">
        <v>425</v>
      </c>
      <c r="K1186" s="497">
        <v>1</v>
      </c>
      <c r="L1186" s="496" t="s">
        <v>2003</v>
      </c>
      <c r="M1186" s="498"/>
      <c r="N1186" s="499"/>
      <c r="O1186" s="500">
        <v>0</v>
      </c>
      <c r="P1186" s="501">
        <f t="shared" si="72"/>
        <v>0</v>
      </c>
      <c r="Q1186" s="499">
        <v>0</v>
      </c>
      <c r="R1186" s="502" t="e">
        <f t="shared" si="73"/>
        <v>#DIV/0!</v>
      </c>
      <c r="S1186" s="502" t="e">
        <f t="shared" si="74"/>
        <v>#DIV/0!</v>
      </c>
      <c r="T1186" s="503">
        <f t="shared" si="75"/>
        <v>0</v>
      </c>
      <c r="U1186" s="496" t="s">
        <v>2011</v>
      </c>
    </row>
    <row r="1187" spans="1:21" s="359" customFormat="1" ht="15.75" customHeight="1" x14ac:dyDescent="0.25">
      <c r="A1187" s="496" t="s">
        <v>144</v>
      </c>
      <c r="B1187" s="496" t="s">
        <v>875</v>
      </c>
      <c r="C1187" s="496" t="s">
        <v>666</v>
      </c>
      <c r="D1187" s="496" t="s">
        <v>338</v>
      </c>
      <c r="E1187" s="496" t="s">
        <v>184</v>
      </c>
      <c r="F1187" s="496" t="s">
        <v>564</v>
      </c>
      <c r="G1187" s="496" t="s">
        <v>1967</v>
      </c>
      <c r="H1187" s="496" t="s">
        <v>565</v>
      </c>
      <c r="I1187" s="496" t="s">
        <v>1982</v>
      </c>
      <c r="J1187" s="496" t="s">
        <v>425</v>
      </c>
      <c r="K1187" s="497">
        <v>1</v>
      </c>
      <c r="L1187" s="496" t="s">
        <v>2001</v>
      </c>
      <c r="M1187" s="498"/>
      <c r="N1187" s="499"/>
      <c r="O1187" s="500">
        <v>0</v>
      </c>
      <c r="P1187" s="501">
        <f t="shared" si="72"/>
        <v>0</v>
      </c>
      <c r="Q1187" s="499">
        <v>0</v>
      </c>
      <c r="R1187" s="502" t="e">
        <f t="shared" si="73"/>
        <v>#DIV/0!</v>
      </c>
      <c r="S1187" s="502" t="e">
        <f t="shared" si="74"/>
        <v>#DIV/0!</v>
      </c>
      <c r="T1187" s="503">
        <f t="shared" si="75"/>
        <v>0</v>
      </c>
      <c r="U1187" s="496" t="s">
        <v>2011</v>
      </c>
    </row>
    <row r="1188" spans="1:21" s="359" customFormat="1" ht="15.75" customHeight="1" x14ac:dyDescent="0.25">
      <c r="A1188" s="496" t="s">
        <v>144</v>
      </c>
      <c r="B1188" s="496" t="s">
        <v>875</v>
      </c>
      <c r="C1188" s="496" t="s">
        <v>666</v>
      </c>
      <c r="D1188" s="496" t="s">
        <v>338</v>
      </c>
      <c r="E1188" s="496" t="s">
        <v>184</v>
      </c>
      <c r="F1188" s="496" t="s">
        <v>564</v>
      </c>
      <c r="G1188" s="496" t="s">
        <v>1970</v>
      </c>
      <c r="H1188" s="496" t="s">
        <v>565</v>
      </c>
      <c r="I1188" s="496" t="s">
        <v>1982</v>
      </c>
      <c r="J1188" s="496" t="s">
        <v>425</v>
      </c>
      <c r="K1188" s="497">
        <v>1</v>
      </c>
      <c r="L1188" s="496" t="s">
        <v>2003</v>
      </c>
      <c r="M1188" s="498"/>
      <c r="N1188" s="499"/>
      <c r="O1188" s="500">
        <v>0</v>
      </c>
      <c r="P1188" s="501">
        <f t="shared" si="72"/>
        <v>0</v>
      </c>
      <c r="Q1188" s="499">
        <v>0</v>
      </c>
      <c r="R1188" s="502" t="e">
        <f t="shared" si="73"/>
        <v>#DIV/0!</v>
      </c>
      <c r="S1188" s="502" t="e">
        <f t="shared" si="74"/>
        <v>#DIV/0!</v>
      </c>
      <c r="T1188" s="503">
        <f t="shared" si="75"/>
        <v>0</v>
      </c>
      <c r="U1188" s="496" t="s">
        <v>2011</v>
      </c>
    </row>
    <row r="1189" spans="1:21" s="359" customFormat="1" ht="15.75" customHeight="1" x14ac:dyDescent="0.25">
      <c r="A1189" s="496" t="s">
        <v>144</v>
      </c>
      <c r="B1189" s="496" t="s">
        <v>875</v>
      </c>
      <c r="C1189" s="496" t="s">
        <v>666</v>
      </c>
      <c r="D1189" s="496" t="s">
        <v>338</v>
      </c>
      <c r="E1189" s="496" t="s">
        <v>184</v>
      </c>
      <c r="F1189" s="496" t="s">
        <v>564</v>
      </c>
      <c r="G1189" s="496" t="s">
        <v>1967</v>
      </c>
      <c r="H1189" s="496" t="s">
        <v>566</v>
      </c>
      <c r="I1189" s="496" t="s">
        <v>1982</v>
      </c>
      <c r="J1189" s="496" t="s">
        <v>425</v>
      </c>
      <c r="K1189" s="497">
        <v>1</v>
      </c>
      <c r="L1189" s="496" t="s">
        <v>2001</v>
      </c>
      <c r="M1189" s="498"/>
      <c r="N1189" s="499"/>
      <c r="O1189" s="500">
        <v>0</v>
      </c>
      <c r="P1189" s="501">
        <f t="shared" si="72"/>
        <v>0</v>
      </c>
      <c r="Q1189" s="499">
        <v>0</v>
      </c>
      <c r="R1189" s="502" t="e">
        <f t="shared" si="73"/>
        <v>#DIV/0!</v>
      </c>
      <c r="S1189" s="502" t="e">
        <f t="shared" si="74"/>
        <v>#DIV/0!</v>
      </c>
      <c r="T1189" s="503">
        <f t="shared" si="75"/>
        <v>0</v>
      </c>
      <c r="U1189" s="496" t="s">
        <v>2011</v>
      </c>
    </row>
    <row r="1190" spans="1:21" s="359" customFormat="1" ht="15.75" customHeight="1" x14ac:dyDescent="0.25">
      <c r="A1190" s="496" t="s">
        <v>144</v>
      </c>
      <c r="B1190" s="496" t="s">
        <v>875</v>
      </c>
      <c r="C1190" s="496" t="s">
        <v>666</v>
      </c>
      <c r="D1190" s="496" t="s">
        <v>338</v>
      </c>
      <c r="E1190" s="496" t="s">
        <v>184</v>
      </c>
      <c r="F1190" s="496" t="s">
        <v>564</v>
      </c>
      <c r="G1190" s="496" t="s">
        <v>1970</v>
      </c>
      <c r="H1190" s="496" t="s">
        <v>566</v>
      </c>
      <c r="I1190" s="496" t="s">
        <v>1982</v>
      </c>
      <c r="J1190" s="496" t="s">
        <v>425</v>
      </c>
      <c r="K1190" s="497">
        <v>1</v>
      </c>
      <c r="L1190" s="496" t="s">
        <v>2003</v>
      </c>
      <c r="M1190" s="498"/>
      <c r="N1190" s="499"/>
      <c r="O1190" s="500">
        <v>0</v>
      </c>
      <c r="P1190" s="501">
        <f t="shared" si="72"/>
        <v>0</v>
      </c>
      <c r="Q1190" s="499">
        <v>0</v>
      </c>
      <c r="R1190" s="502" t="e">
        <f t="shared" si="73"/>
        <v>#DIV/0!</v>
      </c>
      <c r="S1190" s="502" t="e">
        <f t="shared" si="74"/>
        <v>#DIV/0!</v>
      </c>
      <c r="T1190" s="503">
        <f t="shared" si="75"/>
        <v>0</v>
      </c>
      <c r="U1190" s="496" t="s">
        <v>2011</v>
      </c>
    </row>
    <row r="1191" spans="1:21" s="359" customFormat="1" ht="15.75" customHeight="1" x14ac:dyDescent="0.25">
      <c r="A1191" s="496" t="s">
        <v>144</v>
      </c>
      <c r="B1191" s="496" t="s">
        <v>875</v>
      </c>
      <c r="C1191" s="496" t="s">
        <v>666</v>
      </c>
      <c r="D1191" s="496" t="s">
        <v>338</v>
      </c>
      <c r="E1191" s="496" t="s">
        <v>184</v>
      </c>
      <c r="F1191" s="496" t="s">
        <v>564</v>
      </c>
      <c r="G1191" s="496" t="s">
        <v>1967</v>
      </c>
      <c r="H1191" s="496" t="s">
        <v>567</v>
      </c>
      <c r="I1191" s="496" t="s">
        <v>1982</v>
      </c>
      <c r="J1191" s="496" t="s">
        <v>425</v>
      </c>
      <c r="K1191" s="497">
        <v>1</v>
      </c>
      <c r="L1191" s="496" t="s">
        <v>2001</v>
      </c>
      <c r="M1191" s="498"/>
      <c r="N1191" s="499"/>
      <c r="O1191" s="500">
        <v>0</v>
      </c>
      <c r="P1191" s="501">
        <f t="shared" si="72"/>
        <v>0</v>
      </c>
      <c r="Q1191" s="499">
        <v>0</v>
      </c>
      <c r="R1191" s="502" t="e">
        <f t="shared" si="73"/>
        <v>#DIV/0!</v>
      </c>
      <c r="S1191" s="502" t="e">
        <f t="shared" si="74"/>
        <v>#DIV/0!</v>
      </c>
      <c r="T1191" s="503">
        <f t="shared" si="75"/>
        <v>0</v>
      </c>
      <c r="U1191" s="496" t="s">
        <v>2011</v>
      </c>
    </row>
    <row r="1192" spans="1:21" s="359" customFormat="1" ht="15.75" customHeight="1" x14ac:dyDescent="0.25">
      <c r="A1192" s="496" t="s">
        <v>144</v>
      </c>
      <c r="B1192" s="496" t="s">
        <v>875</v>
      </c>
      <c r="C1192" s="496" t="s">
        <v>666</v>
      </c>
      <c r="D1192" s="496" t="s">
        <v>338</v>
      </c>
      <c r="E1192" s="496" t="s">
        <v>184</v>
      </c>
      <c r="F1192" s="496" t="s">
        <v>564</v>
      </c>
      <c r="G1192" s="496" t="s">
        <v>1970</v>
      </c>
      <c r="H1192" s="496" t="s">
        <v>567</v>
      </c>
      <c r="I1192" s="496" t="s">
        <v>1982</v>
      </c>
      <c r="J1192" s="496" t="s">
        <v>425</v>
      </c>
      <c r="K1192" s="497">
        <v>1</v>
      </c>
      <c r="L1192" s="496" t="s">
        <v>2003</v>
      </c>
      <c r="M1192" s="498"/>
      <c r="N1192" s="499"/>
      <c r="O1192" s="500">
        <v>0</v>
      </c>
      <c r="P1192" s="501">
        <f t="shared" si="72"/>
        <v>0</v>
      </c>
      <c r="Q1192" s="499">
        <v>0</v>
      </c>
      <c r="R1192" s="502" t="e">
        <f t="shared" si="73"/>
        <v>#DIV/0!</v>
      </c>
      <c r="S1192" s="502" t="e">
        <f t="shared" si="74"/>
        <v>#DIV/0!</v>
      </c>
      <c r="T1192" s="503">
        <f t="shared" si="75"/>
        <v>0</v>
      </c>
      <c r="U1192" s="496" t="s">
        <v>2011</v>
      </c>
    </row>
    <row r="1193" spans="1:21" s="359" customFormat="1" ht="15.75" customHeight="1" x14ac:dyDescent="0.25">
      <c r="A1193" s="496" t="s">
        <v>144</v>
      </c>
      <c r="B1193" s="496" t="s">
        <v>875</v>
      </c>
      <c r="C1193" s="496" t="s">
        <v>666</v>
      </c>
      <c r="D1193" s="496" t="s">
        <v>338</v>
      </c>
      <c r="E1193" s="496" t="s">
        <v>184</v>
      </c>
      <c r="F1193" s="496" t="s">
        <v>564</v>
      </c>
      <c r="G1193" s="496" t="s">
        <v>1967</v>
      </c>
      <c r="H1193" s="496" t="s">
        <v>568</v>
      </c>
      <c r="I1193" s="496" t="s">
        <v>1982</v>
      </c>
      <c r="J1193" s="496" t="s">
        <v>425</v>
      </c>
      <c r="K1193" s="497">
        <v>1</v>
      </c>
      <c r="L1193" s="496" t="s">
        <v>2001</v>
      </c>
      <c r="M1193" s="498"/>
      <c r="N1193" s="499"/>
      <c r="O1193" s="500">
        <v>0</v>
      </c>
      <c r="P1193" s="501">
        <f t="shared" si="72"/>
        <v>0</v>
      </c>
      <c r="Q1193" s="499">
        <v>0</v>
      </c>
      <c r="R1193" s="502" t="e">
        <f t="shared" si="73"/>
        <v>#DIV/0!</v>
      </c>
      <c r="S1193" s="502" t="e">
        <f t="shared" si="74"/>
        <v>#DIV/0!</v>
      </c>
      <c r="T1193" s="503">
        <f t="shared" si="75"/>
        <v>0</v>
      </c>
      <c r="U1193" s="496" t="s">
        <v>2011</v>
      </c>
    </row>
    <row r="1194" spans="1:21" s="359" customFormat="1" ht="15.75" customHeight="1" x14ac:dyDescent="0.25">
      <c r="A1194" s="496" t="s">
        <v>144</v>
      </c>
      <c r="B1194" s="496" t="s">
        <v>875</v>
      </c>
      <c r="C1194" s="496" t="s">
        <v>666</v>
      </c>
      <c r="D1194" s="496" t="s">
        <v>338</v>
      </c>
      <c r="E1194" s="496" t="s">
        <v>184</v>
      </c>
      <c r="F1194" s="496" t="s">
        <v>564</v>
      </c>
      <c r="G1194" s="496" t="s">
        <v>1970</v>
      </c>
      <c r="H1194" s="496" t="s">
        <v>568</v>
      </c>
      <c r="I1194" s="496" t="s">
        <v>1982</v>
      </c>
      <c r="J1194" s="496" t="s">
        <v>425</v>
      </c>
      <c r="K1194" s="497">
        <v>1</v>
      </c>
      <c r="L1194" s="496" t="s">
        <v>2003</v>
      </c>
      <c r="M1194" s="498"/>
      <c r="N1194" s="499"/>
      <c r="O1194" s="500">
        <v>0</v>
      </c>
      <c r="P1194" s="501">
        <f t="shared" si="72"/>
        <v>0</v>
      </c>
      <c r="Q1194" s="499">
        <v>0</v>
      </c>
      <c r="R1194" s="502" t="e">
        <f t="shared" si="73"/>
        <v>#DIV/0!</v>
      </c>
      <c r="S1194" s="502" t="e">
        <f t="shared" si="74"/>
        <v>#DIV/0!</v>
      </c>
      <c r="T1194" s="503">
        <f t="shared" si="75"/>
        <v>0</v>
      </c>
      <c r="U1194" s="496" t="s">
        <v>2011</v>
      </c>
    </row>
    <row r="1195" spans="1:21" s="359" customFormat="1" ht="15.75" customHeight="1" x14ac:dyDescent="0.25">
      <c r="A1195" s="496" t="s">
        <v>144</v>
      </c>
      <c r="B1195" s="496" t="s">
        <v>875</v>
      </c>
      <c r="C1195" s="496" t="s">
        <v>666</v>
      </c>
      <c r="D1195" s="496" t="s">
        <v>338</v>
      </c>
      <c r="E1195" s="496" t="s">
        <v>184</v>
      </c>
      <c r="F1195" s="496" t="s">
        <v>564</v>
      </c>
      <c r="G1195" s="496" t="s">
        <v>1967</v>
      </c>
      <c r="H1195" s="496" t="s">
        <v>569</v>
      </c>
      <c r="I1195" s="496" t="s">
        <v>1982</v>
      </c>
      <c r="J1195" s="496" t="s">
        <v>425</v>
      </c>
      <c r="K1195" s="497">
        <v>1</v>
      </c>
      <c r="L1195" s="496" t="s">
        <v>2001</v>
      </c>
      <c r="M1195" s="498"/>
      <c r="N1195" s="499"/>
      <c r="O1195" s="500">
        <v>0</v>
      </c>
      <c r="P1195" s="501">
        <f t="shared" si="72"/>
        <v>0</v>
      </c>
      <c r="Q1195" s="499">
        <v>0</v>
      </c>
      <c r="R1195" s="502" t="e">
        <f t="shared" si="73"/>
        <v>#DIV/0!</v>
      </c>
      <c r="S1195" s="502" t="e">
        <f t="shared" si="74"/>
        <v>#DIV/0!</v>
      </c>
      <c r="T1195" s="503">
        <f t="shared" si="75"/>
        <v>0</v>
      </c>
      <c r="U1195" s="496" t="s">
        <v>2011</v>
      </c>
    </row>
    <row r="1196" spans="1:21" s="359" customFormat="1" ht="15.75" customHeight="1" x14ac:dyDescent="0.25">
      <c r="A1196" s="496" t="s">
        <v>144</v>
      </c>
      <c r="B1196" s="496" t="s">
        <v>875</v>
      </c>
      <c r="C1196" s="496" t="s">
        <v>666</v>
      </c>
      <c r="D1196" s="496" t="s">
        <v>338</v>
      </c>
      <c r="E1196" s="496" t="s">
        <v>184</v>
      </c>
      <c r="F1196" s="496" t="s">
        <v>564</v>
      </c>
      <c r="G1196" s="496" t="s">
        <v>1970</v>
      </c>
      <c r="H1196" s="496" t="s">
        <v>569</v>
      </c>
      <c r="I1196" s="496" t="s">
        <v>1982</v>
      </c>
      <c r="J1196" s="496" t="s">
        <v>425</v>
      </c>
      <c r="K1196" s="497">
        <v>1</v>
      </c>
      <c r="L1196" s="496" t="s">
        <v>2003</v>
      </c>
      <c r="M1196" s="498"/>
      <c r="N1196" s="499"/>
      <c r="O1196" s="500">
        <v>0</v>
      </c>
      <c r="P1196" s="501">
        <f t="shared" si="72"/>
        <v>0</v>
      </c>
      <c r="Q1196" s="499">
        <v>0</v>
      </c>
      <c r="R1196" s="502" t="e">
        <f t="shared" si="73"/>
        <v>#DIV/0!</v>
      </c>
      <c r="S1196" s="502" t="e">
        <f t="shared" si="74"/>
        <v>#DIV/0!</v>
      </c>
      <c r="T1196" s="503">
        <f t="shared" si="75"/>
        <v>0</v>
      </c>
      <c r="U1196" s="496" t="s">
        <v>2011</v>
      </c>
    </row>
    <row r="1197" spans="1:21" s="359" customFormat="1" ht="15.75" customHeight="1" x14ac:dyDescent="0.25">
      <c r="A1197" s="496" t="s">
        <v>144</v>
      </c>
      <c r="B1197" s="496" t="s">
        <v>875</v>
      </c>
      <c r="C1197" s="496" t="s">
        <v>666</v>
      </c>
      <c r="D1197" s="496" t="s">
        <v>338</v>
      </c>
      <c r="E1197" s="496" t="s">
        <v>184</v>
      </c>
      <c r="F1197" s="496" t="s">
        <v>564</v>
      </c>
      <c r="G1197" s="496" t="s">
        <v>1967</v>
      </c>
      <c r="H1197" s="496" t="s">
        <v>570</v>
      </c>
      <c r="I1197" s="496" t="s">
        <v>1982</v>
      </c>
      <c r="J1197" s="496" t="s">
        <v>425</v>
      </c>
      <c r="K1197" s="497">
        <v>1</v>
      </c>
      <c r="L1197" s="496" t="s">
        <v>2001</v>
      </c>
      <c r="M1197" s="498"/>
      <c r="N1197" s="499">
        <f>INDEX('[1]Table 5.1 Fleet population'!$L$4:$L$41,MATCH(G1197,'[1]Table 5.1 Fleet population'!$H$4:$H$41,0),1)</f>
        <v>1</v>
      </c>
      <c r="O1197" s="500">
        <v>0</v>
      </c>
      <c r="P1197" s="501">
        <f t="shared" si="72"/>
        <v>0</v>
      </c>
      <c r="Q1197" s="499">
        <v>0</v>
      </c>
      <c r="R1197" s="502" t="e">
        <f t="shared" si="73"/>
        <v>#DIV/0!</v>
      </c>
      <c r="S1197" s="502">
        <f t="shared" si="74"/>
        <v>0</v>
      </c>
      <c r="T1197" s="503">
        <f t="shared" si="75"/>
        <v>0</v>
      </c>
      <c r="U1197" s="496" t="s">
        <v>2011</v>
      </c>
    </row>
    <row r="1198" spans="1:21" s="359" customFormat="1" ht="15.75" customHeight="1" x14ac:dyDescent="0.25">
      <c r="A1198" s="496" t="s">
        <v>144</v>
      </c>
      <c r="B1198" s="496" t="s">
        <v>875</v>
      </c>
      <c r="C1198" s="496" t="s">
        <v>666</v>
      </c>
      <c r="D1198" s="496" t="s">
        <v>338</v>
      </c>
      <c r="E1198" s="496" t="s">
        <v>184</v>
      </c>
      <c r="F1198" s="496" t="s">
        <v>564</v>
      </c>
      <c r="G1198" s="496" t="s">
        <v>1970</v>
      </c>
      <c r="H1198" s="496" t="s">
        <v>570</v>
      </c>
      <c r="I1198" s="496" t="s">
        <v>1982</v>
      </c>
      <c r="J1198" s="496" t="s">
        <v>425</v>
      </c>
      <c r="K1198" s="497">
        <v>1</v>
      </c>
      <c r="L1198" s="496" t="s">
        <v>2003</v>
      </c>
      <c r="M1198" s="498"/>
      <c r="N1198" s="499">
        <f>INDEX('[1]Table 5.1 Fleet population'!$L$4:$L$41,MATCH(G1198,'[1]Table 5.1 Fleet population'!$H$4:$H$41,0),1)</f>
        <v>1</v>
      </c>
      <c r="O1198" s="500">
        <v>0</v>
      </c>
      <c r="P1198" s="501">
        <f t="shared" si="72"/>
        <v>0</v>
      </c>
      <c r="Q1198" s="499">
        <v>0</v>
      </c>
      <c r="R1198" s="502" t="e">
        <f t="shared" si="73"/>
        <v>#DIV/0!</v>
      </c>
      <c r="S1198" s="502">
        <f t="shared" si="74"/>
        <v>0</v>
      </c>
      <c r="T1198" s="503">
        <f t="shared" si="75"/>
        <v>0</v>
      </c>
      <c r="U1198" s="496" t="s">
        <v>2011</v>
      </c>
    </row>
  </sheetData>
  <autoFilter ref="A2:U1117" xr:uid="{00000000-0009-0000-0000-00000F000000}">
    <sortState xmlns:xlrd2="http://schemas.microsoft.com/office/spreadsheetml/2017/richdata2" ref="A3:U1117">
      <sortCondition sortBy="cellColor" ref="S2:S1117" dxfId="0"/>
    </sortState>
  </autoFilter>
  <dataValidations count="2">
    <dataValidation type="list" allowBlank="1" showInputMessage="1" showErrorMessage="1" sqref="F957 F994" xr:uid="{00000000-0002-0000-0F00-000000000000}">
      <formula1>"E,S"</formula1>
    </dataValidation>
    <dataValidation type="custom" allowBlank="1" showInputMessage="1" showErrorMessage="1" sqref="F958:F959 F995:F996" xr:uid="{00000000-0002-0000-0F00-000001000000}">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T999"/>
  <sheetViews>
    <sheetView zoomScaleNormal="100" zoomScaleSheetLayoutView="100" workbookViewId="0">
      <pane xSplit="4" topLeftCell="O1" activePane="topRight" state="frozen"/>
      <selection activeCell="A26" sqref="A26"/>
      <selection pane="topRight" activeCell="P20" sqref="P20"/>
    </sheetView>
  </sheetViews>
  <sheetFormatPr defaultColWidth="14.44140625" defaultRowHeight="15" customHeight="1" x14ac:dyDescent="0.25"/>
  <cols>
    <col min="1" max="1" width="12.109375" style="323" customWidth="1"/>
    <col min="2" max="2" width="17.44140625" style="323" customWidth="1"/>
    <col min="3" max="3" width="13" style="323" customWidth="1"/>
    <col min="4" max="4" width="31.109375" style="323" customWidth="1"/>
    <col min="5" max="5" width="19.88671875" style="323" customWidth="1"/>
    <col min="6" max="6" width="19.44140625" style="323" customWidth="1"/>
    <col min="7" max="7" width="15.109375" style="323" customWidth="1"/>
    <col min="8" max="8" width="22" style="323" customWidth="1"/>
    <col min="9" max="9" width="15.109375" style="323" customWidth="1"/>
    <col min="10" max="10" width="16.88671875" style="323" customWidth="1"/>
    <col min="11" max="11" width="15.88671875" style="323" customWidth="1"/>
    <col min="12" max="12" width="14.44140625" style="323" customWidth="1"/>
    <col min="13" max="13" width="14.44140625" style="358" customWidth="1"/>
    <col min="14" max="15" width="14.44140625" style="323" customWidth="1"/>
    <col min="16" max="16" width="14.44140625" style="358" customWidth="1"/>
    <col min="17" max="18" width="14.44140625" style="323" customWidth="1"/>
    <col min="19" max="19" width="18.5546875" style="323" customWidth="1"/>
    <col min="20" max="16384" width="14.44140625" style="323"/>
  </cols>
  <sheetData>
    <row r="1" spans="1:20" ht="15" customHeight="1" x14ac:dyDescent="0.25">
      <c r="A1" s="331" t="s">
        <v>2012</v>
      </c>
      <c r="C1" s="332"/>
      <c r="D1" s="332"/>
      <c r="E1" s="332"/>
      <c r="M1" s="323"/>
      <c r="P1" s="323"/>
    </row>
    <row r="2" spans="1:20" ht="52.8" x14ac:dyDescent="0.25">
      <c r="A2" s="333" t="s">
        <v>91</v>
      </c>
      <c r="B2" s="334" t="s">
        <v>1867</v>
      </c>
      <c r="C2" s="333" t="s">
        <v>2013</v>
      </c>
      <c r="D2" s="333" t="s">
        <v>689</v>
      </c>
      <c r="E2" s="333" t="s">
        <v>2014</v>
      </c>
      <c r="F2" s="333" t="s">
        <v>1974</v>
      </c>
      <c r="G2" s="333" t="s">
        <v>369</v>
      </c>
      <c r="H2" s="374" t="s">
        <v>423</v>
      </c>
      <c r="I2" s="333" t="s">
        <v>2015</v>
      </c>
      <c r="J2" s="374" t="s">
        <v>1872</v>
      </c>
      <c r="K2" s="333" t="s">
        <v>863</v>
      </c>
      <c r="L2" s="413" t="s">
        <v>1873</v>
      </c>
      <c r="M2" s="413" t="s">
        <v>2016</v>
      </c>
      <c r="N2" s="413" t="s">
        <v>1976</v>
      </c>
      <c r="O2" s="414" t="s">
        <v>1977</v>
      </c>
      <c r="P2" s="413" t="s">
        <v>1876</v>
      </c>
      <c r="Q2" s="415" t="s">
        <v>1877</v>
      </c>
      <c r="R2" s="416" t="s">
        <v>1878</v>
      </c>
      <c r="S2" s="369" t="s">
        <v>1978</v>
      </c>
      <c r="T2" s="417" t="s">
        <v>865</v>
      </c>
    </row>
    <row r="3" spans="1:20" ht="66" x14ac:dyDescent="0.25">
      <c r="A3" s="335" t="s">
        <v>866</v>
      </c>
      <c r="B3" s="336" t="s">
        <v>2017</v>
      </c>
      <c r="C3" s="335" t="s">
        <v>2018</v>
      </c>
      <c r="D3" s="335" t="s">
        <v>2019</v>
      </c>
      <c r="E3" s="328" t="s">
        <v>2020</v>
      </c>
      <c r="F3" s="335" t="s">
        <v>2021</v>
      </c>
      <c r="G3" s="335" t="s">
        <v>2022</v>
      </c>
      <c r="H3" s="335" t="s">
        <v>2023</v>
      </c>
      <c r="I3" s="335" t="s">
        <v>2024</v>
      </c>
      <c r="J3" s="328" t="s">
        <v>2025</v>
      </c>
      <c r="K3" s="328" t="s">
        <v>2025</v>
      </c>
      <c r="L3" s="418" t="s">
        <v>2026</v>
      </c>
      <c r="M3" s="419" t="s">
        <v>2025</v>
      </c>
      <c r="N3" s="419" t="s">
        <v>2025</v>
      </c>
      <c r="O3" s="420" t="s">
        <v>2027</v>
      </c>
      <c r="P3" s="419" t="s">
        <v>2025</v>
      </c>
      <c r="Q3" s="420" t="s">
        <v>2028</v>
      </c>
      <c r="R3" s="421" t="s">
        <v>2029</v>
      </c>
      <c r="S3" s="422" t="s">
        <v>2030</v>
      </c>
      <c r="T3" s="419" t="s">
        <v>2031</v>
      </c>
    </row>
    <row r="4" spans="1:20" ht="15.75" customHeight="1" x14ac:dyDescent="0.25">
      <c r="A4" s="423" t="s">
        <v>144</v>
      </c>
      <c r="B4" s="423" t="s">
        <v>875</v>
      </c>
      <c r="C4" s="424" t="s">
        <v>2032</v>
      </c>
      <c r="D4" s="425" t="s">
        <v>2033</v>
      </c>
      <c r="E4" s="423" t="s">
        <v>531</v>
      </c>
      <c r="F4" s="424" t="s">
        <v>576</v>
      </c>
      <c r="G4" s="426" t="s">
        <v>371</v>
      </c>
      <c r="H4" s="423" t="s">
        <v>425</v>
      </c>
      <c r="I4" s="423" t="s">
        <v>425</v>
      </c>
      <c r="J4" s="423">
        <v>100</v>
      </c>
      <c r="L4" s="427">
        <v>2020</v>
      </c>
      <c r="M4" s="428">
        <v>98</v>
      </c>
      <c r="N4" s="429">
        <v>1</v>
      </c>
      <c r="O4" s="420">
        <f>ROUNDUP(N4*M4,0)</f>
        <v>98</v>
      </c>
      <c r="P4" s="428">
        <v>89</v>
      </c>
      <c r="Q4" s="430">
        <f>P4/(O4)</f>
        <v>0.90816326530612246</v>
      </c>
      <c r="R4" s="431">
        <f>P4/M4</f>
        <v>0.90816326530612246</v>
      </c>
      <c r="S4" s="432">
        <f>N4/J4</f>
        <v>0.01</v>
      </c>
      <c r="T4" s="419" t="s">
        <v>2034</v>
      </c>
    </row>
    <row r="5" spans="1:20" ht="15.75" customHeight="1" x14ac:dyDescent="0.25">
      <c r="A5" s="423" t="s">
        <v>144</v>
      </c>
      <c r="B5" s="423" t="s">
        <v>875</v>
      </c>
      <c r="C5" s="424" t="s">
        <v>2035</v>
      </c>
      <c r="D5" s="425" t="s">
        <v>2033</v>
      </c>
      <c r="E5" s="423" t="s">
        <v>531</v>
      </c>
      <c r="F5" s="424" t="s">
        <v>576</v>
      </c>
      <c r="G5" s="426" t="s">
        <v>371</v>
      </c>
      <c r="H5" s="423" t="s">
        <v>425</v>
      </c>
      <c r="I5" s="423" t="s">
        <v>425</v>
      </c>
      <c r="J5" s="423">
        <v>100</v>
      </c>
      <c r="L5" s="427">
        <v>2020</v>
      </c>
      <c r="M5" s="428">
        <v>98</v>
      </c>
      <c r="N5" s="429">
        <v>1</v>
      </c>
      <c r="O5" s="420">
        <f t="shared" ref="O5:O68" si="0">ROUNDUP(N5*M5,0)</f>
        <v>98</v>
      </c>
      <c r="P5" s="428">
        <v>89</v>
      </c>
      <c r="Q5" s="430">
        <f>P5/(O5)</f>
        <v>0.90816326530612246</v>
      </c>
      <c r="R5" s="431">
        <f t="shared" ref="R5:R68" si="1">P5/M5</f>
        <v>0.90816326530612246</v>
      </c>
      <c r="S5" s="432">
        <f t="shared" ref="S5:S68" si="2">N5/J5</f>
        <v>0.01</v>
      </c>
      <c r="T5" s="419" t="s">
        <v>2036</v>
      </c>
    </row>
    <row r="6" spans="1:20" ht="15.75" customHeight="1" x14ac:dyDescent="0.25">
      <c r="A6" s="423" t="s">
        <v>144</v>
      </c>
      <c r="B6" s="423" t="s">
        <v>875</v>
      </c>
      <c r="C6" s="433" t="s">
        <v>2037</v>
      </c>
      <c r="D6" s="425" t="s">
        <v>2033</v>
      </c>
      <c r="E6" s="423" t="s">
        <v>531</v>
      </c>
      <c r="F6" s="424" t="s">
        <v>576</v>
      </c>
      <c r="G6" s="426" t="s">
        <v>371</v>
      </c>
      <c r="H6" s="423" t="s">
        <v>425</v>
      </c>
      <c r="I6" s="423" t="s">
        <v>425</v>
      </c>
      <c r="J6" s="423">
        <v>100</v>
      </c>
      <c r="L6" s="427">
        <v>2020</v>
      </c>
      <c r="M6" s="428">
        <v>98</v>
      </c>
      <c r="N6" s="429">
        <v>1</v>
      </c>
      <c r="O6" s="420">
        <f t="shared" si="0"/>
        <v>98</v>
      </c>
      <c r="P6" s="428">
        <v>89</v>
      </c>
      <c r="Q6" s="430">
        <f t="shared" ref="Q6:Q69" si="3">P6/(O6)</f>
        <v>0.90816326530612246</v>
      </c>
      <c r="R6" s="431">
        <f t="shared" si="1"/>
        <v>0.90816326530612246</v>
      </c>
      <c r="S6" s="432">
        <f t="shared" si="2"/>
        <v>0.01</v>
      </c>
      <c r="T6" s="419" t="s">
        <v>2038</v>
      </c>
    </row>
    <row r="7" spans="1:20" ht="15.75" customHeight="1" x14ac:dyDescent="0.25">
      <c r="A7" s="423" t="s">
        <v>144</v>
      </c>
      <c r="B7" s="423" t="s">
        <v>875</v>
      </c>
      <c r="C7" s="424" t="s">
        <v>2039</v>
      </c>
      <c r="D7" s="425" t="s">
        <v>2033</v>
      </c>
      <c r="E7" s="423" t="s">
        <v>531</v>
      </c>
      <c r="F7" s="424" t="s">
        <v>576</v>
      </c>
      <c r="G7" s="426" t="s">
        <v>371</v>
      </c>
      <c r="H7" s="423" t="s">
        <v>425</v>
      </c>
      <c r="I7" s="423" t="s">
        <v>425</v>
      </c>
      <c r="J7" s="423">
        <v>100</v>
      </c>
      <c r="L7" s="427">
        <v>2020</v>
      </c>
      <c r="M7" s="428">
        <v>98</v>
      </c>
      <c r="N7" s="429">
        <v>1</v>
      </c>
      <c r="O7" s="420">
        <f t="shared" si="0"/>
        <v>98</v>
      </c>
      <c r="P7" s="428">
        <v>89</v>
      </c>
      <c r="Q7" s="430">
        <f t="shared" si="3"/>
        <v>0.90816326530612246</v>
      </c>
      <c r="R7" s="431">
        <f t="shared" si="1"/>
        <v>0.90816326530612246</v>
      </c>
      <c r="S7" s="432">
        <f t="shared" si="2"/>
        <v>0.01</v>
      </c>
      <c r="T7" s="419" t="s">
        <v>2040</v>
      </c>
    </row>
    <row r="8" spans="1:20" ht="15.75" customHeight="1" x14ac:dyDescent="0.25">
      <c r="A8" s="423" t="s">
        <v>144</v>
      </c>
      <c r="B8" s="423" t="s">
        <v>875</v>
      </c>
      <c r="C8" s="424" t="s">
        <v>2041</v>
      </c>
      <c r="D8" s="425" t="s">
        <v>2033</v>
      </c>
      <c r="E8" s="423" t="s">
        <v>531</v>
      </c>
      <c r="F8" s="424" t="s">
        <v>576</v>
      </c>
      <c r="G8" s="426" t="s">
        <v>371</v>
      </c>
      <c r="H8" s="423" t="s">
        <v>425</v>
      </c>
      <c r="I8" s="423" t="s">
        <v>425</v>
      </c>
      <c r="J8" s="423">
        <v>100</v>
      </c>
      <c r="L8" s="427">
        <v>2020</v>
      </c>
      <c r="M8" s="428">
        <v>98</v>
      </c>
      <c r="N8" s="429">
        <v>1</v>
      </c>
      <c r="O8" s="420">
        <f t="shared" si="0"/>
        <v>98</v>
      </c>
      <c r="P8" s="428">
        <v>89</v>
      </c>
      <c r="Q8" s="430">
        <f t="shared" si="3"/>
        <v>0.90816326530612246</v>
      </c>
      <c r="R8" s="431">
        <f t="shared" si="1"/>
        <v>0.90816326530612246</v>
      </c>
      <c r="S8" s="432">
        <f t="shared" si="2"/>
        <v>0.01</v>
      </c>
      <c r="T8" s="419" t="s">
        <v>2042</v>
      </c>
    </row>
    <row r="9" spans="1:20" ht="15.75" customHeight="1" x14ac:dyDescent="0.25">
      <c r="A9" s="423" t="s">
        <v>144</v>
      </c>
      <c r="B9" s="423" t="s">
        <v>875</v>
      </c>
      <c r="C9" s="424" t="s">
        <v>234</v>
      </c>
      <c r="D9" s="424" t="s">
        <v>2043</v>
      </c>
      <c r="E9" s="423" t="s">
        <v>531</v>
      </c>
      <c r="F9" s="424" t="s">
        <v>576</v>
      </c>
      <c r="G9" s="426" t="s">
        <v>371</v>
      </c>
      <c r="H9" s="423" t="s">
        <v>425</v>
      </c>
      <c r="I9" s="423" t="s">
        <v>425</v>
      </c>
      <c r="J9" s="423">
        <v>100</v>
      </c>
      <c r="L9" s="427">
        <v>2020</v>
      </c>
      <c r="M9" s="428">
        <v>98</v>
      </c>
      <c r="N9" s="429">
        <v>1</v>
      </c>
      <c r="O9" s="420">
        <f t="shared" si="0"/>
        <v>98</v>
      </c>
      <c r="P9" s="428">
        <v>89</v>
      </c>
      <c r="Q9" s="430">
        <f>P9/(O9)</f>
        <v>0.90816326530612246</v>
      </c>
      <c r="R9" s="431">
        <f t="shared" si="1"/>
        <v>0.90816326530612246</v>
      </c>
      <c r="S9" s="432">
        <f t="shared" si="2"/>
        <v>0.01</v>
      </c>
      <c r="T9" s="419" t="s">
        <v>2044</v>
      </c>
    </row>
    <row r="10" spans="1:20" ht="15.75" customHeight="1" x14ac:dyDescent="0.25">
      <c r="A10" s="423" t="s">
        <v>144</v>
      </c>
      <c r="B10" s="423" t="s">
        <v>875</v>
      </c>
      <c r="C10" s="424" t="s">
        <v>234</v>
      </c>
      <c r="D10" s="425" t="s">
        <v>2045</v>
      </c>
      <c r="E10" s="423" t="s">
        <v>531</v>
      </c>
      <c r="F10" s="424" t="s">
        <v>576</v>
      </c>
      <c r="G10" s="426" t="s">
        <v>371</v>
      </c>
      <c r="H10" s="423" t="s">
        <v>425</v>
      </c>
      <c r="I10" s="423" t="s">
        <v>425</v>
      </c>
      <c r="J10" s="423">
        <v>100</v>
      </c>
      <c r="L10" s="427">
        <v>2020</v>
      </c>
      <c r="M10" s="428">
        <v>98</v>
      </c>
      <c r="N10" s="429">
        <v>1</v>
      </c>
      <c r="O10" s="420">
        <f t="shared" si="0"/>
        <v>98</v>
      </c>
      <c r="P10" s="428">
        <v>89</v>
      </c>
      <c r="Q10" s="430">
        <f t="shared" si="3"/>
        <v>0.90816326530612246</v>
      </c>
      <c r="R10" s="431">
        <f t="shared" si="1"/>
        <v>0.90816326530612246</v>
      </c>
      <c r="S10" s="432">
        <f t="shared" si="2"/>
        <v>0.01</v>
      </c>
      <c r="T10" s="419" t="s">
        <v>2046</v>
      </c>
    </row>
    <row r="11" spans="1:20" ht="15.75" customHeight="1" x14ac:dyDescent="0.25">
      <c r="A11" s="423" t="s">
        <v>144</v>
      </c>
      <c r="B11" s="423" t="s">
        <v>875</v>
      </c>
      <c r="C11" s="424" t="s">
        <v>2032</v>
      </c>
      <c r="D11" s="425" t="s">
        <v>2033</v>
      </c>
      <c r="E11" s="423" t="s">
        <v>531</v>
      </c>
      <c r="F11" s="424" t="s">
        <v>545</v>
      </c>
      <c r="G11" s="426" t="s">
        <v>371</v>
      </c>
      <c r="H11" s="423" t="s">
        <v>425</v>
      </c>
      <c r="I11" s="423" t="s">
        <v>425</v>
      </c>
      <c r="J11" s="434" t="s">
        <v>16</v>
      </c>
      <c r="K11" s="435" t="s">
        <v>2047</v>
      </c>
      <c r="L11" s="427">
        <v>2020</v>
      </c>
      <c r="M11" s="428">
        <v>98</v>
      </c>
      <c r="N11" s="429">
        <v>1</v>
      </c>
      <c r="O11" s="420">
        <f t="shared" si="0"/>
        <v>98</v>
      </c>
      <c r="P11" s="428" t="s">
        <v>16</v>
      </c>
      <c r="Q11" s="430" t="e">
        <f t="shared" si="3"/>
        <v>#VALUE!</v>
      </c>
      <c r="R11" s="431" t="e">
        <f t="shared" si="1"/>
        <v>#VALUE!</v>
      </c>
      <c r="S11" s="432" t="e">
        <f t="shared" si="2"/>
        <v>#VALUE!</v>
      </c>
      <c r="T11" s="419" t="s">
        <v>2047</v>
      </c>
    </row>
    <row r="12" spans="1:20" ht="15.75" customHeight="1" x14ac:dyDescent="0.25">
      <c r="A12" s="423" t="s">
        <v>144</v>
      </c>
      <c r="B12" s="423" t="s">
        <v>875</v>
      </c>
      <c r="C12" s="424" t="s">
        <v>2035</v>
      </c>
      <c r="D12" s="425" t="s">
        <v>2033</v>
      </c>
      <c r="E12" s="423" t="s">
        <v>531</v>
      </c>
      <c r="F12" s="424" t="s">
        <v>545</v>
      </c>
      <c r="G12" s="426" t="s">
        <v>371</v>
      </c>
      <c r="H12" s="423" t="s">
        <v>425</v>
      </c>
      <c r="I12" s="423" t="s">
        <v>425</v>
      </c>
      <c r="J12" s="434" t="s">
        <v>16</v>
      </c>
      <c r="K12" s="435" t="s">
        <v>2047</v>
      </c>
      <c r="L12" s="427">
        <v>2020</v>
      </c>
      <c r="M12" s="428">
        <v>98</v>
      </c>
      <c r="N12" s="429">
        <v>1</v>
      </c>
      <c r="O12" s="420">
        <f t="shared" si="0"/>
        <v>98</v>
      </c>
      <c r="P12" s="428" t="s">
        <v>16</v>
      </c>
      <c r="Q12" s="430" t="e">
        <f t="shared" si="3"/>
        <v>#VALUE!</v>
      </c>
      <c r="R12" s="431" t="e">
        <f t="shared" si="1"/>
        <v>#VALUE!</v>
      </c>
      <c r="S12" s="432" t="e">
        <f t="shared" si="2"/>
        <v>#VALUE!</v>
      </c>
      <c r="T12" s="419" t="s">
        <v>2047</v>
      </c>
    </row>
    <row r="13" spans="1:20" ht="15.75" customHeight="1" x14ac:dyDescent="0.25">
      <c r="A13" s="423" t="s">
        <v>144</v>
      </c>
      <c r="B13" s="423" t="s">
        <v>875</v>
      </c>
      <c r="C13" s="433" t="s">
        <v>2037</v>
      </c>
      <c r="D13" s="425" t="s">
        <v>2033</v>
      </c>
      <c r="E13" s="423" t="s">
        <v>531</v>
      </c>
      <c r="F13" s="424" t="s">
        <v>545</v>
      </c>
      <c r="G13" s="426" t="s">
        <v>371</v>
      </c>
      <c r="H13" s="423" t="s">
        <v>425</v>
      </c>
      <c r="I13" s="423" t="s">
        <v>425</v>
      </c>
      <c r="J13" s="434" t="s">
        <v>16</v>
      </c>
      <c r="K13" s="435" t="s">
        <v>2047</v>
      </c>
      <c r="L13" s="427">
        <v>2020</v>
      </c>
      <c r="M13" s="428">
        <v>98</v>
      </c>
      <c r="N13" s="429">
        <v>1</v>
      </c>
      <c r="O13" s="420">
        <f t="shared" si="0"/>
        <v>98</v>
      </c>
      <c r="P13" s="428" t="s">
        <v>16</v>
      </c>
      <c r="Q13" s="430" t="e">
        <f t="shared" si="3"/>
        <v>#VALUE!</v>
      </c>
      <c r="R13" s="431" t="e">
        <f t="shared" si="1"/>
        <v>#VALUE!</v>
      </c>
      <c r="S13" s="432" t="e">
        <f t="shared" si="2"/>
        <v>#VALUE!</v>
      </c>
      <c r="T13" s="419" t="s">
        <v>2047</v>
      </c>
    </row>
    <row r="14" spans="1:20" ht="15.75" customHeight="1" x14ac:dyDescent="0.25">
      <c r="A14" s="423" t="s">
        <v>144</v>
      </c>
      <c r="B14" s="423" t="s">
        <v>875</v>
      </c>
      <c r="C14" s="424" t="s">
        <v>2039</v>
      </c>
      <c r="D14" s="425" t="s">
        <v>2033</v>
      </c>
      <c r="E14" s="423" t="s">
        <v>531</v>
      </c>
      <c r="F14" s="424" t="s">
        <v>545</v>
      </c>
      <c r="G14" s="426" t="s">
        <v>371</v>
      </c>
      <c r="H14" s="423" t="s">
        <v>425</v>
      </c>
      <c r="I14" s="423" t="s">
        <v>425</v>
      </c>
      <c r="J14" s="434" t="s">
        <v>16</v>
      </c>
      <c r="K14" s="435" t="s">
        <v>2047</v>
      </c>
      <c r="L14" s="427">
        <v>2020</v>
      </c>
      <c r="M14" s="428">
        <v>98</v>
      </c>
      <c r="N14" s="429">
        <v>1</v>
      </c>
      <c r="O14" s="420">
        <f t="shared" si="0"/>
        <v>98</v>
      </c>
      <c r="P14" s="428" t="s">
        <v>16</v>
      </c>
      <c r="Q14" s="430" t="e">
        <f t="shared" si="3"/>
        <v>#VALUE!</v>
      </c>
      <c r="R14" s="431" t="e">
        <f t="shared" si="1"/>
        <v>#VALUE!</v>
      </c>
      <c r="S14" s="432" t="e">
        <f t="shared" si="2"/>
        <v>#VALUE!</v>
      </c>
      <c r="T14" s="419" t="s">
        <v>2047</v>
      </c>
    </row>
    <row r="15" spans="1:20" ht="15.75" customHeight="1" x14ac:dyDescent="0.25">
      <c r="A15" s="423" t="s">
        <v>144</v>
      </c>
      <c r="B15" s="423" t="s">
        <v>875</v>
      </c>
      <c r="C15" s="424" t="s">
        <v>2041</v>
      </c>
      <c r="D15" s="425" t="s">
        <v>2033</v>
      </c>
      <c r="E15" s="423" t="s">
        <v>531</v>
      </c>
      <c r="F15" s="424" t="s">
        <v>545</v>
      </c>
      <c r="G15" s="426" t="s">
        <v>371</v>
      </c>
      <c r="H15" s="423" t="s">
        <v>425</v>
      </c>
      <c r="I15" s="423" t="s">
        <v>425</v>
      </c>
      <c r="J15" s="434" t="s">
        <v>16</v>
      </c>
      <c r="K15" s="435" t="s">
        <v>2047</v>
      </c>
      <c r="L15" s="427">
        <v>2020</v>
      </c>
      <c r="M15" s="428">
        <v>98</v>
      </c>
      <c r="N15" s="429">
        <v>1</v>
      </c>
      <c r="O15" s="420">
        <f t="shared" si="0"/>
        <v>98</v>
      </c>
      <c r="P15" s="428" t="s">
        <v>16</v>
      </c>
      <c r="Q15" s="430" t="e">
        <f t="shared" si="3"/>
        <v>#VALUE!</v>
      </c>
      <c r="R15" s="431" t="e">
        <f t="shared" si="1"/>
        <v>#VALUE!</v>
      </c>
      <c r="S15" s="432" t="e">
        <f t="shared" si="2"/>
        <v>#VALUE!</v>
      </c>
      <c r="T15" s="419" t="s">
        <v>2047</v>
      </c>
    </row>
    <row r="16" spans="1:20" ht="15.75" customHeight="1" x14ac:dyDescent="0.25">
      <c r="A16" s="423" t="s">
        <v>144</v>
      </c>
      <c r="B16" s="423" t="s">
        <v>875</v>
      </c>
      <c r="C16" s="424" t="s">
        <v>234</v>
      </c>
      <c r="D16" s="424" t="s">
        <v>2043</v>
      </c>
      <c r="E16" s="423" t="s">
        <v>531</v>
      </c>
      <c r="F16" s="424" t="s">
        <v>545</v>
      </c>
      <c r="G16" s="426" t="s">
        <v>371</v>
      </c>
      <c r="H16" s="423" t="s">
        <v>425</v>
      </c>
      <c r="I16" s="423" t="s">
        <v>425</v>
      </c>
      <c r="J16" s="434" t="s">
        <v>16</v>
      </c>
      <c r="K16" s="435" t="s">
        <v>2047</v>
      </c>
      <c r="L16" s="427">
        <v>2020</v>
      </c>
      <c r="M16" s="428">
        <v>98</v>
      </c>
      <c r="N16" s="429">
        <v>1</v>
      </c>
      <c r="O16" s="420">
        <f t="shared" si="0"/>
        <v>98</v>
      </c>
      <c r="P16" s="428" t="s">
        <v>16</v>
      </c>
      <c r="Q16" s="430" t="e">
        <f t="shared" si="3"/>
        <v>#VALUE!</v>
      </c>
      <c r="R16" s="431" t="e">
        <f t="shared" si="1"/>
        <v>#VALUE!</v>
      </c>
      <c r="S16" s="432" t="e">
        <f t="shared" si="2"/>
        <v>#VALUE!</v>
      </c>
      <c r="T16" s="419" t="s">
        <v>2047</v>
      </c>
    </row>
    <row r="17" spans="1:20" ht="15.75" customHeight="1" x14ac:dyDescent="0.25">
      <c r="A17" s="423" t="s">
        <v>144</v>
      </c>
      <c r="B17" s="423" t="s">
        <v>875</v>
      </c>
      <c r="C17" s="424" t="s">
        <v>234</v>
      </c>
      <c r="D17" s="425" t="s">
        <v>2045</v>
      </c>
      <c r="E17" s="423" t="s">
        <v>531</v>
      </c>
      <c r="F17" s="424" t="s">
        <v>545</v>
      </c>
      <c r="G17" s="426" t="s">
        <v>371</v>
      </c>
      <c r="H17" s="423" t="s">
        <v>425</v>
      </c>
      <c r="I17" s="423" t="s">
        <v>425</v>
      </c>
      <c r="J17" s="434" t="s">
        <v>16</v>
      </c>
      <c r="K17" s="435" t="s">
        <v>2047</v>
      </c>
      <c r="L17" s="427">
        <v>2020</v>
      </c>
      <c r="M17" s="428">
        <v>98</v>
      </c>
      <c r="N17" s="429">
        <v>1</v>
      </c>
      <c r="O17" s="420">
        <f t="shared" si="0"/>
        <v>98</v>
      </c>
      <c r="P17" s="428" t="s">
        <v>16</v>
      </c>
      <c r="Q17" s="430" t="e">
        <f t="shared" si="3"/>
        <v>#VALUE!</v>
      </c>
      <c r="R17" s="431" t="e">
        <f t="shared" si="1"/>
        <v>#VALUE!</v>
      </c>
      <c r="S17" s="432" t="e">
        <f t="shared" si="2"/>
        <v>#VALUE!</v>
      </c>
      <c r="T17" s="419" t="s">
        <v>2047</v>
      </c>
    </row>
    <row r="18" spans="1:20" ht="15.75" customHeight="1" x14ac:dyDescent="0.25">
      <c r="A18" s="423" t="s">
        <v>144</v>
      </c>
      <c r="B18" s="423" t="s">
        <v>875</v>
      </c>
      <c r="C18" s="424" t="s">
        <v>2032</v>
      </c>
      <c r="D18" s="425" t="s">
        <v>2033</v>
      </c>
      <c r="E18" s="423" t="s">
        <v>531</v>
      </c>
      <c r="F18" s="424" t="s">
        <v>2048</v>
      </c>
      <c r="G18" s="426" t="s">
        <v>371</v>
      </c>
      <c r="H18" s="423" t="s">
        <v>425</v>
      </c>
      <c r="I18" s="423" t="s">
        <v>425</v>
      </c>
      <c r="J18" s="423">
        <v>100</v>
      </c>
      <c r="K18" s="435" t="s">
        <v>2049</v>
      </c>
      <c r="L18" s="427">
        <v>2020</v>
      </c>
      <c r="M18" s="428">
        <v>98</v>
      </c>
      <c r="N18" s="429">
        <v>1</v>
      </c>
      <c r="O18" s="420">
        <f t="shared" si="0"/>
        <v>98</v>
      </c>
      <c r="P18" s="428">
        <v>98</v>
      </c>
      <c r="Q18" s="430">
        <f t="shared" si="3"/>
        <v>1</v>
      </c>
      <c r="R18" s="431">
        <f t="shared" si="1"/>
        <v>1</v>
      </c>
      <c r="S18" s="432">
        <f t="shared" si="2"/>
        <v>0.01</v>
      </c>
      <c r="T18" s="419" t="s">
        <v>2050</v>
      </c>
    </row>
    <row r="19" spans="1:20" ht="15.75" customHeight="1" x14ac:dyDescent="0.25">
      <c r="A19" s="423" t="s">
        <v>144</v>
      </c>
      <c r="B19" s="423" t="s">
        <v>875</v>
      </c>
      <c r="C19" s="424" t="s">
        <v>2035</v>
      </c>
      <c r="D19" s="425" t="s">
        <v>2033</v>
      </c>
      <c r="E19" s="423" t="s">
        <v>531</v>
      </c>
      <c r="F19" s="424" t="s">
        <v>2048</v>
      </c>
      <c r="G19" s="426" t="s">
        <v>371</v>
      </c>
      <c r="H19" s="423" t="s">
        <v>425</v>
      </c>
      <c r="I19" s="423" t="s">
        <v>425</v>
      </c>
      <c r="J19" s="423">
        <v>100</v>
      </c>
      <c r="K19" s="435" t="s">
        <v>2049</v>
      </c>
      <c r="L19" s="427">
        <v>2020</v>
      </c>
      <c r="M19" s="428">
        <v>98</v>
      </c>
      <c r="N19" s="429">
        <v>1</v>
      </c>
      <c r="O19" s="420">
        <f t="shared" si="0"/>
        <v>98</v>
      </c>
      <c r="P19" s="428">
        <v>98</v>
      </c>
      <c r="Q19" s="430">
        <f>P19/(O19)</f>
        <v>1</v>
      </c>
      <c r="R19" s="431">
        <f t="shared" si="1"/>
        <v>1</v>
      </c>
      <c r="S19" s="432">
        <f t="shared" si="2"/>
        <v>0.01</v>
      </c>
      <c r="T19" s="419" t="s">
        <v>2050</v>
      </c>
    </row>
    <row r="20" spans="1:20" ht="15.75" customHeight="1" x14ac:dyDescent="0.25">
      <c r="A20" s="423" t="s">
        <v>144</v>
      </c>
      <c r="B20" s="423" t="s">
        <v>875</v>
      </c>
      <c r="C20" s="433" t="s">
        <v>2037</v>
      </c>
      <c r="D20" s="425" t="s">
        <v>2033</v>
      </c>
      <c r="E20" s="423" t="s">
        <v>531</v>
      </c>
      <c r="F20" s="424" t="s">
        <v>2048</v>
      </c>
      <c r="G20" s="426" t="s">
        <v>371</v>
      </c>
      <c r="H20" s="423" t="s">
        <v>425</v>
      </c>
      <c r="I20" s="423" t="s">
        <v>425</v>
      </c>
      <c r="J20" s="423">
        <v>100</v>
      </c>
      <c r="K20" s="435" t="s">
        <v>2049</v>
      </c>
      <c r="L20" s="427">
        <v>2020</v>
      </c>
      <c r="M20" s="428">
        <v>98</v>
      </c>
      <c r="N20" s="429">
        <v>1</v>
      </c>
      <c r="O20" s="420">
        <f t="shared" si="0"/>
        <v>98</v>
      </c>
      <c r="P20" s="428">
        <v>98</v>
      </c>
      <c r="Q20" s="430">
        <f t="shared" si="3"/>
        <v>1</v>
      </c>
      <c r="R20" s="431">
        <f t="shared" si="1"/>
        <v>1</v>
      </c>
      <c r="S20" s="432">
        <f t="shared" si="2"/>
        <v>0.01</v>
      </c>
      <c r="T20" s="419" t="s">
        <v>2050</v>
      </c>
    </row>
    <row r="21" spans="1:20" ht="15.75" customHeight="1" x14ac:dyDescent="0.25">
      <c r="A21" s="423" t="s">
        <v>144</v>
      </c>
      <c r="B21" s="423" t="s">
        <v>875</v>
      </c>
      <c r="C21" s="424" t="s">
        <v>2039</v>
      </c>
      <c r="D21" s="425" t="s">
        <v>2033</v>
      </c>
      <c r="E21" s="423" t="s">
        <v>531</v>
      </c>
      <c r="F21" s="424" t="s">
        <v>2048</v>
      </c>
      <c r="G21" s="426" t="s">
        <v>371</v>
      </c>
      <c r="H21" s="423" t="s">
        <v>425</v>
      </c>
      <c r="I21" s="423" t="s">
        <v>425</v>
      </c>
      <c r="J21" s="423">
        <v>100</v>
      </c>
      <c r="K21" s="435" t="s">
        <v>2049</v>
      </c>
      <c r="L21" s="427">
        <v>2020</v>
      </c>
      <c r="M21" s="428">
        <v>98</v>
      </c>
      <c r="N21" s="429">
        <v>1</v>
      </c>
      <c r="O21" s="420">
        <f t="shared" si="0"/>
        <v>98</v>
      </c>
      <c r="P21" s="428">
        <v>98</v>
      </c>
      <c r="Q21" s="430">
        <f t="shared" si="3"/>
        <v>1</v>
      </c>
      <c r="R21" s="431">
        <f t="shared" si="1"/>
        <v>1</v>
      </c>
      <c r="S21" s="432">
        <f t="shared" si="2"/>
        <v>0.01</v>
      </c>
      <c r="T21" s="419" t="s">
        <v>2050</v>
      </c>
    </row>
    <row r="22" spans="1:20" ht="15.75" customHeight="1" x14ac:dyDescent="0.25">
      <c r="A22" s="423" t="s">
        <v>144</v>
      </c>
      <c r="B22" s="423" t="s">
        <v>875</v>
      </c>
      <c r="C22" s="424" t="s">
        <v>2041</v>
      </c>
      <c r="D22" s="425" t="s">
        <v>2033</v>
      </c>
      <c r="E22" s="423" t="s">
        <v>531</v>
      </c>
      <c r="F22" s="424" t="s">
        <v>2048</v>
      </c>
      <c r="G22" s="426" t="s">
        <v>371</v>
      </c>
      <c r="H22" s="423" t="s">
        <v>425</v>
      </c>
      <c r="I22" s="423" t="s">
        <v>425</v>
      </c>
      <c r="J22" s="423">
        <v>100</v>
      </c>
      <c r="K22" s="435" t="s">
        <v>2049</v>
      </c>
      <c r="L22" s="427">
        <v>2020</v>
      </c>
      <c r="M22" s="428">
        <v>98</v>
      </c>
      <c r="N22" s="429">
        <v>1</v>
      </c>
      <c r="O22" s="420">
        <f t="shared" si="0"/>
        <v>98</v>
      </c>
      <c r="P22" s="428">
        <v>98</v>
      </c>
      <c r="Q22" s="430">
        <f t="shared" si="3"/>
        <v>1</v>
      </c>
      <c r="R22" s="431">
        <f t="shared" si="1"/>
        <v>1</v>
      </c>
      <c r="S22" s="432">
        <f t="shared" si="2"/>
        <v>0.01</v>
      </c>
      <c r="T22" s="419" t="s">
        <v>2050</v>
      </c>
    </row>
    <row r="23" spans="1:20" ht="15.75" customHeight="1" x14ac:dyDescent="0.25">
      <c r="A23" s="423" t="s">
        <v>144</v>
      </c>
      <c r="B23" s="423" t="s">
        <v>875</v>
      </c>
      <c r="C23" s="424" t="s">
        <v>234</v>
      </c>
      <c r="D23" s="424" t="s">
        <v>2043</v>
      </c>
      <c r="E23" s="423" t="s">
        <v>531</v>
      </c>
      <c r="F23" s="424" t="s">
        <v>2048</v>
      </c>
      <c r="G23" s="426" t="s">
        <v>371</v>
      </c>
      <c r="H23" s="423" t="s">
        <v>425</v>
      </c>
      <c r="I23" s="423" t="s">
        <v>425</v>
      </c>
      <c r="J23" s="423">
        <v>100</v>
      </c>
      <c r="K23" s="435" t="s">
        <v>2049</v>
      </c>
      <c r="L23" s="427">
        <v>2020</v>
      </c>
      <c r="M23" s="428">
        <v>98</v>
      </c>
      <c r="N23" s="429">
        <v>1</v>
      </c>
      <c r="O23" s="420">
        <f t="shared" si="0"/>
        <v>98</v>
      </c>
      <c r="P23" s="428">
        <v>98</v>
      </c>
      <c r="Q23" s="430">
        <f t="shared" si="3"/>
        <v>1</v>
      </c>
      <c r="R23" s="431">
        <f t="shared" si="1"/>
        <v>1</v>
      </c>
      <c r="S23" s="432">
        <f t="shared" si="2"/>
        <v>0.01</v>
      </c>
      <c r="T23" s="419" t="s">
        <v>2050</v>
      </c>
    </row>
    <row r="24" spans="1:20" ht="15.75" customHeight="1" x14ac:dyDescent="0.25">
      <c r="A24" s="423" t="s">
        <v>144</v>
      </c>
      <c r="B24" s="423" t="s">
        <v>875</v>
      </c>
      <c r="C24" s="424" t="s">
        <v>234</v>
      </c>
      <c r="D24" s="425" t="s">
        <v>2045</v>
      </c>
      <c r="E24" s="423" t="s">
        <v>531</v>
      </c>
      <c r="F24" s="424" t="s">
        <v>2048</v>
      </c>
      <c r="G24" s="426" t="s">
        <v>371</v>
      </c>
      <c r="H24" s="423" t="s">
        <v>425</v>
      </c>
      <c r="I24" s="423" t="s">
        <v>425</v>
      </c>
      <c r="J24" s="423">
        <v>100</v>
      </c>
      <c r="K24" s="435" t="s">
        <v>2049</v>
      </c>
      <c r="L24" s="427">
        <v>2020</v>
      </c>
      <c r="M24" s="428">
        <v>98</v>
      </c>
      <c r="N24" s="429">
        <v>1</v>
      </c>
      <c r="O24" s="420">
        <f t="shared" si="0"/>
        <v>98</v>
      </c>
      <c r="P24" s="428">
        <v>98</v>
      </c>
      <c r="Q24" s="430">
        <f t="shared" si="3"/>
        <v>1</v>
      </c>
      <c r="R24" s="431">
        <f t="shared" si="1"/>
        <v>1</v>
      </c>
      <c r="S24" s="432">
        <f t="shared" si="2"/>
        <v>0.01</v>
      </c>
      <c r="T24" s="419" t="s">
        <v>2050</v>
      </c>
    </row>
    <row r="25" spans="1:20" ht="15.75" customHeight="1" x14ac:dyDescent="0.25">
      <c r="A25" s="423" t="s">
        <v>144</v>
      </c>
      <c r="B25" s="423" t="s">
        <v>875</v>
      </c>
      <c r="C25" s="424" t="s">
        <v>2032</v>
      </c>
      <c r="D25" s="425" t="s">
        <v>2033</v>
      </c>
      <c r="E25" s="423" t="s">
        <v>531</v>
      </c>
      <c r="F25" s="424" t="s">
        <v>546</v>
      </c>
      <c r="G25" s="426" t="s">
        <v>371</v>
      </c>
      <c r="H25" s="423" t="s">
        <v>425</v>
      </c>
      <c r="I25" s="423" t="s">
        <v>425</v>
      </c>
      <c r="J25" s="423">
        <v>100</v>
      </c>
      <c r="K25" s="435"/>
      <c r="L25" s="427">
        <v>2020</v>
      </c>
      <c r="M25" s="428">
        <v>98</v>
      </c>
      <c r="N25" s="429">
        <v>1</v>
      </c>
      <c r="O25" s="420">
        <f t="shared" si="0"/>
        <v>98</v>
      </c>
      <c r="P25" s="428">
        <v>50</v>
      </c>
      <c r="Q25" s="430">
        <f t="shared" si="3"/>
        <v>0.51020408163265307</v>
      </c>
      <c r="R25" s="431">
        <f t="shared" si="1"/>
        <v>0.51020408163265307</v>
      </c>
      <c r="S25" s="432">
        <f t="shared" si="2"/>
        <v>0.01</v>
      </c>
      <c r="T25" s="419"/>
    </row>
    <row r="26" spans="1:20" ht="15.75" customHeight="1" x14ac:dyDescent="0.25">
      <c r="A26" s="423" t="s">
        <v>144</v>
      </c>
      <c r="B26" s="423" t="s">
        <v>875</v>
      </c>
      <c r="C26" s="424" t="s">
        <v>2035</v>
      </c>
      <c r="D26" s="425" t="s">
        <v>2033</v>
      </c>
      <c r="E26" s="423" t="s">
        <v>531</v>
      </c>
      <c r="F26" s="424" t="s">
        <v>546</v>
      </c>
      <c r="G26" s="426" t="s">
        <v>371</v>
      </c>
      <c r="H26" s="423" t="s">
        <v>425</v>
      </c>
      <c r="I26" s="423" t="s">
        <v>425</v>
      </c>
      <c r="J26" s="423">
        <v>100</v>
      </c>
      <c r="K26" s="435"/>
      <c r="L26" s="427">
        <v>2020</v>
      </c>
      <c r="M26" s="428">
        <v>98</v>
      </c>
      <c r="N26" s="429">
        <v>1</v>
      </c>
      <c r="O26" s="420">
        <f t="shared" si="0"/>
        <v>98</v>
      </c>
      <c r="P26" s="428">
        <v>50</v>
      </c>
      <c r="Q26" s="430">
        <f t="shared" si="3"/>
        <v>0.51020408163265307</v>
      </c>
      <c r="R26" s="431">
        <f t="shared" si="1"/>
        <v>0.51020408163265307</v>
      </c>
      <c r="S26" s="432">
        <f t="shared" si="2"/>
        <v>0.01</v>
      </c>
      <c r="T26" s="419"/>
    </row>
    <row r="27" spans="1:20" ht="15.75" customHeight="1" x14ac:dyDescent="0.25">
      <c r="A27" s="423" t="s">
        <v>144</v>
      </c>
      <c r="B27" s="423" t="s">
        <v>875</v>
      </c>
      <c r="C27" s="433" t="s">
        <v>2037</v>
      </c>
      <c r="D27" s="425" t="s">
        <v>2033</v>
      </c>
      <c r="E27" s="423" t="s">
        <v>531</v>
      </c>
      <c r="F27" s="424" t="s">
        <v>546</v>
      </c>
      <c r="G27" s="426" t="s">
        <v>371</v>
      </c>
      <c r="H27" s="423" t="s">
        <v>425</v>
      </c>
      <c r="I27" s="423" t="s">
        <v>425</v>
      </c>
      <c r="J27" s="423">
        <v>100</v>
      </c>
      <c r="K27" s="435"/>
      <c r="L27" s="427">
        <v>2020</v>
      </c>
      <c r="M27" s="428">
        <v>98</v>
      </c>
      <c r="N27" s="429">
        <v>1</v>
      </c>
      <c r="O27" s="420">
        <f t="shared" si="0"/>
        <v>98</v>
      </c>
      <c r="P27" s="428">
        <v>50</v>
      </c>
      <c r="Q27" s="430">
        <f t="shared" si="3"/>
        <v>0.51020408163265307</v>
      </c>
      <c r="R27" s="431">
        <f t="shared" si="1"/>
        <v>0.51020408163265307</v>
      </c>
      <c r="S27" s="432">
        <f t="shared" si="2"/>
        <v>0.01</v>
      </c>
      <c r="T27" s="419" t="s">
        <v>2051</v>
      </c>
    </row>
    <row r="28" spans="1:20" ht="15.75" customHeight="1" x14ac:dyDescent="0.25">
      <c r="A28" s="423" t="s">
        <v>144</v>
      </c>
      <c r="B28" s="423" t="s">
        <v>875</v>
      </c>
      <c r="C28" s="424" t="s">
        <v>2039</v>
      </c>
      <c r="D28" s="425" t="s">
        <v>2033</v>
      </c>
      <c r="E28" s="423" t="s">
        <v>531</v>
      </c>
      <c r="F28" s="424" t="s">
        <v>546</v>
      </c>
      <c r="G28" s="426" t="s">
        <v>371</v>
      </c>
      <c r="H28" s="423" t="s">
        <v>425</v>
      </c>
      <c r="I28" s="423" t="s">
        <v>425</v>
      </c>
      <c r="J28" s="423">
        <v>100</v>
      </c>
      <c r="K28" s="435"/>
      <c r="L28" s="427">
        <v>2020</v>
      </c>
      <c r="M28" s="428">
        <v>98</v>
      </c>
      <c r="N28" s="429">
        <v>1</v>
      </c>
      <c r="O28" s="420">
        <f t="shared" si="0"/>
        <v>98</v>
      </c>
      <c r="P28" s="428">
        <v>50</v>
      </c>
      <c r="Q28" s="430">
        <f t="shared" si="3"/>
        <v>0.51020408163265307</v>
      </c>
      <c r="R28" s="431">
        <f t="shared" si="1"/>
        <v>0.51020408163265307</v>
      </c>
      <c r="S28" s="432">
        <f t="shared" si="2"/>
        <v>0.01</v>
      </c>
      <c r="T28" s="419"/>
    </row>
    <row r="29" spans="1:20" ht="15.75" customHeight="1" x14ac:dyDescent="0.25">
      <c r="A29" s="423" t="s">
        <v>144</v>
      </c>
      <c r="B29" s="423" t="s">
        <v>875</v>
      </c>
      <c r="C29" s="424" t="s">
        <v>2041</v>
      </c>
      <c r="D29" s="425" t="s">
        <v>2033</v>
      </c>
      <c r="E29" s="423" t="s">
        <v>531</v>
      </c>
      <c r="F29" s="424" t="s">
        <v>546</v>
      </c>
      <c r="G29" s="426" t="s">
        <v>371</v>
      </c>
      <c r="H29" s="423" t="s">
        <v>425</v>
      </c>
      <c r="I29" s="423" t="s">
        <v>425</v>
      </c>
      <c r="J29" s="423">
        <v>100</v>
      </c>
      <c r="K29" s="435"/>
      <c r="L29" s="427">
        <v>2020</v>
      </c>
      <c r="M29" s="428">
        <v>98</v>
      </c>
      <c r="N29" s="429">
        <v>1</v>
      </c>
      <c r="O29" s="420">
        <f t="shared" si="0"/>
        <v>98</v>
      </c>
      <c r="P29" s="428">
        <v>50</v>
      </c>
      <c r="Q29" s="430">
        <f t="shared" si="3"/>
        <v>0.51020408163265307</v>
      </c>
      <c r="R29" s="431">
        <f t="shared" si="1"/>
        <v>0.51020408163265307</v>
      </c>
      <c r="S29" s="432">
        <f t="shared" si="2"/>
        <v>0.01</v>
      </c>
      <c r="T29" s="419" t="s">
        <v>2051</v>
      </c>
    </row>
    <row r="30" spans="1:20" ht="15.75" customHeight="1" x14ac:dyDescent="0.25">
      <c r="A30" s="423" t="s">
        <v>144</v>
      </c>
      <c r="B30" s="423" t="s">
        <v>875</v>
      </c>
      <c r="C30" s="424" t="s">
        <v>234</v>
      </c>
      <c r="D30" s="424" t="s">
        <v>2043</v>
      </c>
      <c r="E30" s="423" t="s">
        <v>531</v>
      </c>
      <c r="F30" s="424" t="s">
        <v>546</v>
      </c>
      <c r="G30" s="426" t="s">
        <v>371</v>
      </c>
      <c r="H30" s="423" t="s">
        <v>425</v>
      </c>
      <c r="I30" s="423" t="s">
        <v>425</v>
      </c>
      <c r="J30" s="423">
        <v>100</v>
      </c>
      <c r="K30" s="435"/>
      <c r="L30" s="427">
        <v>2020</v>
      </c>
      <c r="M30" s="428">
        <v>98</v>
      </c>
      <c r="N30" s="429">
        <v>1</v>
      </c>
      <c r="O30" s="420">
        <f t="shared" si="0"/>
        <v>98</v>
      </c>
      <c r="P30" s="428">
        <v>50</v>
      </c>
      <c r="Q30" s="430">
        <f t="shared" si="3"/>
        <v>0.51020408163265307</v>
      </c>
      <c r="R30" s="431">
        <f t="shared" si="1"/>
        <v>0.51020408163265307</v>
      </c>
      <c r="S30" s="432">
        <f t="shared" si="2"/>
        <v>0.01</v>
      </c>
      <c r="T30" s="419"/>
    </row>
    <row r="31" spans="1:20" ht="15.75" customHeight="1" x14ac:dyDescent="0.25">
      <c r="A31" s="423" t="s">
        <v>144</v>
      </c>
      <c r="B31" s="423" t="s">
        <v>875</v>
      </c>
      <c r="C31" s="424" t="s">
        <v>234</v>
      </c>
      <c r="D31" s="425" t="s">
        <v>2045</v>
      </c>
      <c r="E31" s="423" t="s">
        <v>531</v>
      </c>
      <c r="F31" s="424" t="s">
        <v>546</v>
      </c>
      <c r="G31" s="426" t="s">
        <v>371</v>
      </c>
      <c r="H31" s="423" t="s">
        <v>425</v>
      </c>
      <c r="I31" s="423" t="s">
        <v>425</v>
      </c>
      <c r="J31" s="423">
        <v>100</v>
      </c>
      <c r="K31" s="435"/>
      <c r="L31" s="427">
        <v>2020</v>
      </c>
      <c r="M31" s="428">
        <v>98</v>
      </c>
      <c r="N31" s="429">
        <v>1</v>
      </c>
      <c r="O31" s="420">
        <f t="shared" si="0"/>
        <v>98</v>
      </c>
      <c r="P31" s="428">
        <v>50</v>
      </c>
      <c r="Q31" s="430">
        <f t="shared" si="3"/>
        <v>0.51020408163265307</v>
      </c>
      <c r="R31" s="431">
        <f t="shared" si="1"/>
        <v>0.51020408163265307</v>
      </c>
      <c r="S31" s="432">
        <f t="shared" si="2"/>
        <v>0.01</v>
      </c>
      <c r="T31" s="419"/>
    </row>
    <row r="32" spans="1:20" ht="15.75" customHeight="1" x14ac:dyDescent="0.25">
      <c r="A32" s="423" t="s">
        <v>144</v>
      </c>
      <c r="B32" s="423" t="s">
        <v>875</v>
      </c>
      <c r="C32" s="424" t="s">
        <v>2032</v>
      </c>
      <c r="D32" s="425" t="s">
        <v>2033</v>
      </c>
      <c r="E32" s="423" t="s">
        <v>531</v>
      </c>
      <c r="F32" s="424" t="s">
        <v>2052</v>
      </c>
      <c r="G32" s="426" t="s">
        <v>371</v>
      </c>
      <c r="H32" s="423" t="s">
        <v>425</v>
      </c>
      <c r="I32" s="423" t="s">
        <v>425</v>
      </c>
      <c r="J32" s="423">
        <v>100</v>
      </c>
      <c r="K32" s="435"/>
      <c r="L32" s="427">
        <v>2020</v>
      </c>
      <c r="M32" s="428">
        <v>98</v>
      </c>
      <c r="N32" s="429">
        <v>1</v>
      </c>
      <c r="O32" s="420">
        <f t="shared" si="0"/>
        <v>98</v>
      </c>
      <c r="P32" s="428">
        <v>50</v>
      </c>
      <c r="Q32" s="430">
        <f t="shared" si="3"/>
        <v>0.51020408163265307</v>
      </c>
      <c r="R32" s="431">
        <f t="shared" si="1"/>
        <v>0.51020408163265307</v>
      </c>
      <c r="S32" s="432">
        <f t="shared" si="2"/>
        <v>0.01</v>
      </c>
      <c r="T32" s="419"/>
    </row>
    <row r="33" spans="1:20" ht="15.75" customHeight="1" x14ac:dyDescent="0.25">
      <c r="A33" s="423" t="s">
        <v>144</v>
      </c>
      <c r="B33" s="423" t="s">
        <v>875</v>
      </c>
      <c r="C33" s="424" t="s">
        <v>2035</v>
      </c>
      <c r="D33" s="425" t="s">
        <v>2033</v>
      </c>
      <c r="E33" s="423" t="s">
        <v>531</v>
      </c>
      <c r="F33" s="424" t="s">
        <v>2052</v>
      </c>
      <c r="G33" s="426" t="s">
        <v>371</v>
      </c>
      <c r="H33" s="423" t="s">
        <v>425</v>
      </c>
      <c r="I33" s="423" t="s">
        <v>425</v>
      </c>
      <c r="J33" s="423">
        <v>100</v>
      </c>
      <c r="K33" s="435"/>
      <c r="L33" s="427">
        <v>2020</v>
      </c>
      <c r="M33" s="428">
        <v>98</v>
      </c>
      <c r="N33" s="429">
        <v>1</v>
      </c>
      <c r="O33" s="420">
        <f t="shared" si="0"/>
        <v>98</v>
      </c>
      <c r="P33" s="428">
        <v>50</v>
      </c>
      <c r="Q33" s="430">
        <f t="shared" si="3"/>
        <v>0.51020408163265307</v>
      </c>
      <c r="R33" s="431">
        <f t="shared" si="1"/>
        <v>0.51020408163265307</v>
      </c>
      <c r="S33" s="432">
        <f t="shared" si="2"/>
        <v>0.01</v>
      </c>
      <c r="T33" s="419"/>
    </row>
    <row r="34" spans="1:20" ht="15.75" customHeight="1" x14ac:dyDescent="0.25">
      <c r="A34" s="423" t="s">
        <v>144</v>
      </c>
      <c r="B34" s="423" t="s">
        <v>875</v>
      </c>
      <c r="C34" s="433" t="s">
        <v>2037</v>
      </c>
      <c r="D34" s="425" t="s">
        <v>2033</v>
      </c>
      <c r="E34" s="423" t="s">
        <v>531</v>
      </c>
      <c r="F34" s="424" t="s">
        <v>2052</v>
      </c>
      <c r="G34" s="426" t="s">
        <v>371</v>
      </c>
      <c r="H34" s="423" t="s">
        <v>425</v>
      </c>
      <c r="I34" s="423" t="s">
        <v>425</v>
      </c>
      <c r="J34" s="423">
        <v>100</v>
      </c>
      <c r="K34" s="435"/>
      <c r="L34" s="427">
        <v>2020</v>
      </c>
      <c r="M34" s="428">
        <v>98</v>
      </c>
      <c r="N34" s="429">
        <v>1</v>
      </c>
      <c r="O34" s="420">
        <f t="shared" si="0"/>
        <v>98</v>
      </c>
      <c r="P34" s="428">
        <v>50</v>
      </c>
      <c r="Q34" s="430">
        <f t="shared" si="3"/>
        <v>0.51020408163265307</v>
      </c>
      <c r="R34" s="431">
        <f t="shared" si="1"/>
        <v>0.51020408163265307</v>
      </c>
      <c r="S34" s="432">
        <f t="shared" si="2"/>
        <v>0.01</v>
      </c>
      <c r="T34" s="419" t="s">
        <v>2051</v>
      </c>
    </row>
    <row r="35" spans="1:20" ht="15.75" customHeight="1" x14ac:dyDescent="0.25">
      <c r="A35" s="423" t="s">
        <v>144</v>
      </c>
      <c r="B35" s="423" t="s">
        <v>875</v>
      </c>
      <c r="C35" s="424" t="s">
        <v>2039</v>
      </c>
      <c r="D35" s="425" t="s">
        <v>2033</v>
      </c>
      <c r="E35" s="423" t="s">
        <v>531</v>
      </c>
      <c r="F35" s="424" t="s">
        <v>2052</v>
      </c>
      <c r="G35" s="426" t="s">
        <v>371</v>
      </c>
      <c r="H35" s="423" t="s">
        <v>425</v>
      </c>
      <c r="I35" s="423" t="s">
        <v>425</v>
      </c>
      <c r="J35" s="423">
        <v>100</v>
      </c>
      <c r="K35" s="435"/>
      <c r="L35" s="427">
        <v>2020</v>
      </c>
      <c r="M35" s="428">
        <v>98</v>
      </c>
      <c r="N35" s="429">
        <v>1</v>
      </c>
      <c r="O35" s="420">
        <f t="shared" si="0"/>
        <v>98</v>
      </c>
      <c r="P35" s="428">
        <v>50</v>
      </c>
      <c r="Q35" s="430">
        <f t="shared" si="3"/>
        <v>0.51020408163265307</v>
      </c>
      <c r="R35" s="431">
        <f t="shared" si="1"/>
        <v>0.51020408163265307</v>
      </c>
      <c r="S35" s="432">
        <f t="shared" si="2"/>
        <v>0.01</v>
      </c>
      <c r="T35" s="419"/>
    </row>
    <row r="36" spans="1:20" ht="15.75" customHeight="1" x14ac:dyDescent="0.25">
      <c r="A36" s="423" t="s">
        <v>144</v>
      </c>
      <c r="B36" s="423" t="s">
        <v>875</v>
      </c>
      <c r="C36" s="424" t="s">
        <v>2041</v>
      </c>
      <c r="D36" s="425" t="s">
        <v>2033</v>
      </c>
      <c r="E36" s="423" t="s">
        <v>531</v>
      </c>
      <c r="F36" s="424" t="s">
        <v>2052</v>
      </c>
      <c r="G36" s="426" t="s">
        <v>371</v>
      </c>
      <c r="H36" s="423" t="s">
        <v>425</v>
      </c>
      <c r="I36" s="423" t="s">
        <v>425</v>
      </c>
      <c r="J36" s="423">
        <v>100</v>
      </c>
      <c r="K36" s="435"/>
      <c r="L36" s="427">
        <v>2020</v>
      </c>
      <c r="M36" s="428">
        <v>98</v>
      </c>
      <c r="N36" s="429">
        <v>1</v>
      </c>
      <c r="O36" s="420">
        <f t="shared" si="0"/>
        <v>98</v>
      </c>
      <c r="P36" s="428">
        <v>50</v>
      </c>
      <c r="Q36" s="430">
        <f t="shared" si="3"/>
        <v>0.51020408163265307</v>
      </c>
      <c r="R36" s="431">
        <f t="shared" si="1"/>
        <v>0.51020408163265307</v>
      </c>
      <c r="S36" s="432">
        <f t="shared" si="2"/>
        <v>0.01</v>
      </c>
      <c r="T36" s="419" t="s">
        <v>2051</v>
      </c>
    </row>
    <row r="37" spans="1:20" ht="15.75" customHeight="1" x14ac:dyDescent="0.25">
      <c r="A37" s="423" t="s">
        <v>144</v>
      </c>
      <c r="B37" s="423" t="s">
        <v>875</v>
      </c>
      <c r="C37" s="424" t="s">
        <v>234</v>
      </c>
      <c r="D37" s="424" t="s">
        <v>2043</v>
      </c>
      <c r="E37" s="423" t="s">
        <v>531</v>
      </c>
      <c r="F37" s="424" t="s">
        <v>2052</v>
      </c>
      <c r="G37" s="426" t="s">
        <v>371</v>
      </c>
      <c r="H37" s="423" t="s">
        <v>425</v>
      </c>
      <c r="I37" s="423" t="s">
        <v>425</v>
      </c>
      <c r="J37" s="423">
        <v>100</v>
      </c>
      <c r="K37" s="435"/>
      <c r="L37" s="427">
        <v>2020</v>
      </c>
      <c r="M37" s="428">
        <v>98</v>
      </c>
      <c r="N37" s="429">
        <v>1</v>
      </c>
      <c r="O37" s="420">
        <f t="shared" si="0"/>
        <v>98</v>
      </c>
      <c r="P37" s="428">
        <v>50</v>
      </c>
      <c r="Q37" s="430">
        <f t="shared" si="3"/>
        <v>0.51020408163265307</v>
      </c>
      <c r="R37" s="431">
        <f t="shared" si="1"/>
        <v>0.51020408163265307</v>
      </c>
      <c r="S37" s="432">
        <f t="shared" si="2"/>
        <v>0.01</v>
      </c>
      <c r="T37" s="419"/>
    </row>
    <row r="38" spans="1:20" ht="15.75" customHeight="1" x14ac:dyDescent="0.25">
      <c r="A38" s="423" t="s">
        <v>144</v>
      </c>
      <c r="B38" s="423" t="s">
        <v>875</v>
      </c>
      <c r="C38" s="424" t="s">
        <v>234</v>
      </c>
      <c r="D38" s="425" t="s">
        <v>2045</v>
      </c>
      <c r="E38" s="423" t="s">
        <v>531</v>
      </c>
      <c r="F38" s="424" t="s">
        <v>2052</v>
      </c>
      <c r="G38" s="426" t="s">
        <v>371</v>
      </c>
      <c r="H38" s="423" t="s">
        <v>425</v>
      </c>
      <c r="I38" s="423" t="s">
        <v>425</v>
      </c>
      <c r="J38" s="423">
        <v>100</v>
      </c>
      <c r="K38" s="435"/>
      <c r="L38" s="427">
        <v>2020</v>
      </c>
      <c r="M38" s="428">
        <v>98</v>
      </c>
      <c r="N38" s="429">
        <v>1</v>
      </c>
      <c r="O38" s="420">
        <f t="shared" si="0"/>
        <v>98</v>
      </c>
      <c r="P38" s="428">
        <v>50</v>
      </c>
      <c r="Q38" s="430">
        <f t="shared" si="3"/>
        <v>0.51020408163265307</v>
      </c>
      <c r="R38" s="431">
        <f t="shared" si="1"/>
        <v>0.51020408163265307</v>
      </c>
      <c r="S38" s="432">
        <f t="shared" si="2"/>
        <v>0.01</v>
      </c>
      <c r="T38" s="419"/>
    </row>
    <row r="39" spans="1:20" ht="15.75" customHeight="1" x14ac:dyDescent="0.25">
      <c r="A39" s="423" t="s">
        <v>144</v>
      </c>
      <c r="B39" s="423" t="s">
        <v>875</v>
      </c>
      <c r="C39" s="424" t="s">
        <v>2032</v>
      </c>
      <c r="D39" s="425" t="s">
        <v>2033</v>
      </c>
      <c r="E39" s="423" t="s">
        <v>531</v>
      </c>
      <c r="F39" s="424" t="s">
        <v>561</v>
      </c>
      <c r="G39" s="426" t="s">
        <v>373</v>
      </c>
      <c r="H39" s="423" t="s">
        <v>425</v>
      </c>
      <c r="I39" s="423" t="s">
        <v>425</v>
      </c>
      <c r="J39" s="423">
        <v>100</v>
      </c>
      <c r="K39" s="435"/>
      <c r="L39" s="427">
        <v>2020</v>
      </c>
      <c r="M39" s="428">
        <v>98</v>
      </c>
      <c r="N39" s="429">
        <v>1</v>
      </c>
      <c r="O39" s="420">
        <f t="shared" si="0"/>
        <v>98</v>
      </c>
      <c r="P39" s="428">
        <v>89</v>
      </c>
      <c r="Q39" s="430">
        <f t="shared" si="3"/>
        <v>0.90816326530612246</v>
      </c>
      <c r="R39" s="431">
        <f t="shared" si="1"/>
        <v>0.90816326530612246</v>
      </c>
      <c r="S39" s="432">
        <f t="shared" si="2"/>
        <v>0.01</v>
      </c>
      <c r="T39" s="419" t="s">
        <v>2051</v>
      </c>
    </row>
    <row r="40" spans="1:20" ht="15.75" customHeight="1" x14ac:dyDescent="0.25">
      <c r="A40" s="423" t="s">
        <v>144</v>
      </c>
      <c r="B40" s="423" t="s">
        <v>875</v>
      </c>
      <c r="C40" s="424" t="s">
        <v>2035</v>
      </c>
      <c r="D40" s="425" t="s">
        <v>2033</v>
      </c>
      <c r="E40" s="423" t="s">
        <v>531</v>
      </c>
      <c r="F40" s="424" t="s">
        <v>561</v>
      </c>
      <c r="G40" s="426" t="s">
        <v>373</v>
      </c>
      <c r="H40" s="423" t="s">
        <v>425</v>
      </c>
      <c r="I40" s="423" t="s">
        <v>425</v>
      </c>
      <c r="J40" s="423">
        <v>100</v>
      </c>
      <c r="K40" s="435"/>
      <c r="L40" s="427">
        <v>2020</v>
      </c>
      <c r="M40" s="428">
        <v>98</v>
      </c>
      <c r="N40" s="429">
        <v>1</v>
      </c>
      <c r="O40" s="420">
        <f t="shared" si="0"/>
        <v>98</v>
      </c>
      <c r="P40" s="428">
        <v>89</v>
      </c>
      <c r="Q40" s="430">
        <f t="shared" si="3"/>
        <v>0.90816326530612246</v>
      </c>
      <c r="R40" s="431">
        <f t="shared" si="1"/>
        <v>0.90816326530612246</v>
      </c>
      <c r="S40" s="432">
        <f t="shared" si="2"/>
        <v>0.01</v>
      </c>
      <c r="T40" s="419" t="s">
        <v>2051</v>
      </c>
    </row>
    <row r="41" spans="1:20" ht="15.75" customHeight="1" x14ac:dyDescent="0.25">
      <c r="A41" s="423" t="s">
        <v>144</v>
      </c>
      <c r="B41" s="423" t="s">
        <v>875</v>
      </c>
      <c r="C41" s="433" t="s">
        <v>2037</v>
      </c>
      <c r="D41" s="425" t="s">
        <v>2033</v>
      </c>
      <c r="E41" s="423" t="s">
        <v>531</v>
      </c>
      <c r="F41" s="424" t="s">
        <v>561</v>
      </c>
      <c r="G41" s="426" t="s">
        <v>373</v>
      </c>
      <c r="H41" s="423" t="s">
        <v>425</v>
      </c>
      <c r="I41" s="423" t="s">
        <v>425</v>
      </c>
      <c r="J41" s="423">
        <v>100</v>
      </c>
      <c r="K41" s="435"/>
      <c r="L41" s="427">
        <v>2020</v>
      </c>
      <c r="M41" s="428">
        <v>98</v>
      </c>
      <c r="N41" s="429">
        <v>1</v>
      </c>
      <c r="O41" s="420">
        <f t="shared" si="0"/>
        <v>98</v>
      </c>
      <c r="P41" s="428">
        <v>89</v>
      </c>
      <c r="Q41" s="430">
        <f t="shared" si="3"/>
        <v>0.90816326530612246</v>
      </c>
      <c r="R41" s="431">
        <f t="shared" si="1"/>
        <v>0.90816326530612246</v>
      </c>
      <c r="S41" s="432">
        <f t="shared" si="2"/>
        <v>0.01</v>
      </c>
      <c r="T41" s="419" t="s">
        <v>2051</v>
      </c>
    </row>
    <row r="42" spans="1:20" ht="15.75" customHeight="1" x14ac:dyDescent="0.25">
      <c r="A42" s="423" t="s">
        <v>144</v>
      </c>
      <c r="B42" s="423" t="s">
        <v>875</v>
      </c>
      <c r="C42" s="424" t="s">
        <v>2039</v>
      </c>
      <c r="D42" s="425" t="s">
        <v>2033</v>
      </c>
      <c r="E42" s="423" t="s">
        <v>531</v>
      </c>
      <c r="F42" s="424" t="s">
        <v>561</v>
      </c>
      <c r="G42" s="426" t="s">
        <v>373</v>
      </c>
      <c r="H42" s="423" t="s">
        <v>425</v>
      </c>
      <c r="I42" s="423" t="s">
        <v>425</v>
      </c>
      <c r="J42" s="423">
        <v>100</v>
      </c>
      <c r="K42" s="435"/>
      <c r="L42" s="427">
        <v>2020</v>
      </c>
      <c r="M42" s="428">
        <v>98</v>
      </c>
      <c r="N42" s="429">
        <v>1</v>
      </c>
      <c r="O42" s="420">
        <f t="shared" si="0"/>
        <v>98</v>
      </c>
      <c r="P42" s="428">
        <v>89</v>
      </c>
      <c r="Q42" s="430">
        <f t="shared" si="3"/>
        <v>0.90816326530612246</v>
      </c>
      <c r="R42" s="431">
        <f t="shared" si="1"/>
        <v>0.90816326530612246</v>
      </c>
      <c r="S42" s="432">
        <f t="shared" si="2"/>
        <v>0.01</v>
      </c>
      <c r="T42" s="419"/>
    </row>
    <row r="43" spans="1:20" ht="15.75" customHeight="1" x14ac:dyDescent="0.25">
      <c r="A43" s="423" t="s">
        <v>144</v>
      </c>
      <c r="B43" s="423" t="s">
        <v>875</v>
      </c>
      <c r="C43" s="424" t="s">
        <v>2041</v>
      </c>
      <c r="D43" s="425" t="s">
        <v>2033</v>
      </c>
      <c r="E43" s="423" t="s">
        <v>531</v>
      </c>
      <c r="F43" s="424" t="s">
        <v>561</v>
      </c>
      <c r="G43" s="426" t="s">
        <v>373</v>
      </c>
      <c r="H43" s="423" t="s">
        <v>425</v>
      </c>
      <c r="I43" s="423" t="s">
        <v>425</v>
      </c>
      <c r="J43" s="423">
        <v>100</v>
      </c>
      <c r="K43" s="435"/>
      <c r="L43" s="427">
        <v>2020</v>
      </c>
      <c r="M43" s="428">
        <v>98</v>
      </c>
      <c r="N43" s="429">
        <v>1</v>
      </c>
      <c r="O43" s="420">
        <f t="shared" si="0"/>
        <v>98</v>
      </c>
      <c r="P43" s="428">
        <v>89</v>
      </c>
      <c r="Q43" s="430">
        <f t="shared" si="3"/>
        <v>0.90816326530612246</v>
      </c>
      <c r="R43" s="431">
        <f t="shared" si="1"/>
        <v>0.90816326530612246</v>
      </c>
      <c r="S43" s="432">
        <f t="shared" si="2"/>
        <v>0.01</v>
      </c>
      <c r="T43" s="419" t="s">
        <v>2051</v>
      </c>
    </row>
    <row r="44" spans="1:20" ht="15.75" customHeight="1" x14ac:dyDescent="0.25">
      <c r="A44" s="423" t="s">
        <v>144</v>
      </c>
      <c r="B44" s="423" t="s">
        <v>875</v>
      </c>
      <c r="C44" s="424" t="s">
        <v>234</v>
      </c>
      <c r="D44" s="424" t="s">
        <v>2043</v>
      </c>
      <c r="E44" s="423" t="s">
        <v>531</v>
      </c>
      <c r="F44" s="424" t="s">
        <v>561</v>
      </c>
      <c r="G44" s="426" t="s">
        <v>373</v>
      </c>
      <c r="H44" s="423" t="s">
        <v>425</v>
      </c>
      <c r="I44" s="423" t="s">
        <v>425</v>
      </c>
      <c r="J44" s="423">
        <v>100</v>
      </c>
      <c r="K44" s="435"/>
      <c r="L44" s="427">
        <v>2020</v>
      </c>
      <c r="M44" s="428">
        <v>98</v>
      </c>
      <c r="N44" s="429">
        <v>1</v>
      </c>
      <c r="O44" s="420">
        <f t="shared" si="0"/>
        <v>98</v>
      </c>
      <c r="P44" s="428">
        <v>89</v>
      </c>
      <c r="Q44" s="430">
        <f t="shared" si="3"/>
        <v>0.90816326530612246</v>
      </c>
      <c r="R44" s="431">
        <f t="shared" si="1"/>
        <v>0.90816326530612246</v>
      </c>
      <c r="S44" s="432">
        <f t="shared" si="2"/>
        <v>0.01</v>
      </c>
      <c r="T44" s="419" t="s">
        <v>2051</v>
      </c>
    </row>
    <row r="45" spans="1:20" ht="15.75" customHeight="1" x14ac:dyDescent="0.25">
      <c r="A45" s="423" t="s">
        <v>144</v>
      </c>
      <c r="B45" s="423" t="s">
        <v>875</v>
      </c>
      <c r="C45" s="424" t="s">
        <v>234</v>
      </c>
      <c r="D45" s="425" t="s">
        <v>2045</v>
      </c>
      <c r="E45" s="423" t="s">
        <v>531</v>
      </c>
      <c r="F45" s="424" t="s">
        <v>561</v>
      </c>
      <c r="G45" s="426" t="s">
        <v>373</v>
      </c>
      <c r="H45" s="423" t="s">
        <v>425</v>
      </c>
      <c r="I45" s="423" t="s">
        <v>425</v>
      </c>
      <c r="J45" s="423">
        <v>100</v>
      </c>
      <c r="K45" s="435"/>
      <c r="L45" s="427">
        <v>2020</v>
      </c>
      <c r="M45" s="428">
        <v>98</v>
      </c>
      <c r="N45" s="429">
        <v>1</v>
      </c>
      <c r="O45" s="420">
        <f t="shared" si="0"/>
        <v>98</v>
      </c>
      <c r="P45" s="428">
        <v>89</v>
      </c>
      <c r="Q45" s="430">
        <f t="shared" si="3"/>
        <v>0.90816326530612246</v>
      </c>
      <c r="R45" s="431">
        <f t="shared" si="1"/>
        <v>0.90816326530612246</v>
      </c>
      <c r="S45" s="432">
        <f t="shared" si="2"/>
        <v>0.01</v>
      </c>
      <c r="T45" s="419" t="s">
        <v>2051</v>
      </c>
    </row>
    <row r="46" spans="1:20" ht="15.75" customHeight="1" x14ac:dyDescent="0.25">
      <c r="A46" s="423" t="s">
        <v>144</v>
      </c>
      <c r="B46" s="423" t="s">
        <v>875</v>
      </c>
      <c r="C46" s="424" t="s">
        <v>2032</v>
      </c>
      <c r="D46" s="425" t="s">
        <v>2033</v>
      </c>
      <c r="E46" s="423" t="s">
        <v>531</v>
      </c>
      <c r="F46" s="424" t="s">
        <v>535</v>
      </c>
      <c r="G46" s="426" t="s">
        <v>373</v>
      </c>
      <c r="H46" s="423" t="s">
        <v>425</v>
      </c>
      <c r="I46" s="423" t="s">
        <v>425</v>
      </c>
      <c r="J46" s="423">
        <v>100</v>
      </c>
      <c r="K46" s="435"/>
      <c r="L46" s="427">
        <v>2020</v>
      </c>
      <c r="M46" s="428">
        <v>98</v>
      </c>
      <c r="N46" s="429">
        <v>1</v>
      </c>
      <c r="O46" s="420">
        <f t="shared" si="0"/>
        <v>98</v>
      </c>
      <c r="P46" s="428">
        <v>89</v>
      </c>
      <c r="Q46" s="430">
        <f t="shared" si="3"/>
        <v>0.90816326530612246</v>
      </c>
      <c r="R46" s="431">
        <f t="shared" si="1"/>
        <v>0.90816326530612246</v>
      </c>
      <c r="S46" s="432">
        <f t="shared" si="2"/>
        <v>0.01</v>
      </c>
      <c r="T46" s="419"/>
    </row>
    <row r="47" spans="1:20" ht="15.75" customHeight="1" x14ac:dyDescent="0.25">
      <c r="A47" s="423" t="s">
        <v>144</v>
      </c>
      <c r="B47" s="423" t="s">
        <v>875</v>
      </c>
      <c r="C47" s="424" t="s">
        <v>2035</v>
      </c>
      <c r="D47" s="425" t="s">
        <v>2033</v>
      </c>
      <c r="E47" s="423" t="s">
        <v>531</v>
      </c>
      <c r="F47" s="424" t="s">
        <v>535</v>
      </c>
      <c r="G47" s="426" t="s">
        <v>373</v>
      </c>
      <c r="H47" s="423" t="s">
        <v>425</v>
      </c>
      <c r="I47" s="423" t="s">
        <v>425</v>
      </c>
      <c r="J47" s="423">
        <v>100</v>
      </c>
      <c r="K47" s="435"/>
      <c r="L47" s="427">
        <v>2020</v>
      </c>
      <c r="M47" s="428">
        <v>98</v>
      </c>
      <c r="N47" s="429">
        <v>1</v>
      </c>
      <c r="O47" s="420">
        <f t="shared" si="0"/>
        <v>98</v>
      </c>
      <c r="P47" s="428">
        <v>89</v>
      </c>
      <c r="Q47" s="430">
        <f t="shared" si="3"/>
        <v>0.90816326530612246</v>
      </c>
      <c r="R47" s="431">
        <f t="shared" si="1"/>
        <v>0.90816326530612246</v>
      </c>
      <c r="S47" s="432">
        <f t="shared" si="2"/>
        <v>0.01</v>
      </c>
      <c r="T47" s="419" t="s">
        <v>2053</v>
      </c>
    </row>
    <row r="48" spans="1:20" ht="15.75" customHeight="1" x14ac:dyDescent="0.25">
      <c r="A48" s="423" t="s">
        <v>144</v>
      </c>
      <c r="B48" s="423" t="s">
        <v>875</v>
      </c>
      <c r="C48" s="433" t="s">
        <v>2037</v>
      </c>
      <c r="D48" s="425" t="s">
        <v>2033</v>
      </c>
      <c r="E48" s="423" t="s">
        <v>531</v>
      </c>
      <c r="F48" s="424" t="s">
        <v>535</v>
      </c>
      <c r="G48" s="426" t="s">
        <v>373</v>
      </c>
      <c r="H48" s="423" t="s">
        <v>425</v>
      </c>
      <c r="I48" s="423" t="s">
        <v>425</v>
      </c>
      <c r="J48" s="423">
        <v>100</v>
      </c>
      <c r="K48" s="435"/>
      <c r="L48" s="427">
        <v>2020</v>
      </c>
      <c r="M48" s="428">
        <v>98</v>
      </c>
      <c r="N48" s="429">
        <v>1</v>
      </c>
      <c r="O48" s="420">
        <f t="shared" si="0"/>
        <v>98</v>
      </c>
      <c r="P48" s="428">
        <v>89</v>
      </c>
      <c r="Q48" s="430">
        <f t="shared" si="3"/>
        <v>0.90816326530612246</v>
      </c>
      <c r="R48" s="431">
        <f t="shared" si="1"/>
        <v>0.90816326530612246</v>
      </c>
      <c r="S48" s="432">
        <f t="shared" si="2"/>
        <v>0.01</v>
      </c>
      <c r="T48" s="419" t="s">
        <v>2053</v>
      </c>
    </row>
    <row r="49" spans="1:20" ht="15.75" customHeight="1" x14ac:dyDescent="0.25">
      <c r="A49" s="423" t="s">
        <v>144</v>
      </c>
      <c r="B49" s="423" t="s">
        <v>875</v>
      </c>
      <c r="C49" s="424" t="s">
        <v>2039</v>
      </c>
      <c r="D49" s="425" t="s">
        <v>2033</v>
      </c>
      <c r="E49" s="423" t="s">
        <v>531</v>
      </c>
      <c r="F49" s="424" t="s">
        <v>535</v>
      </c>
      <c r="G49" s="426" t="s">
        <v>373</v>
      </c>
      <c r="H49" s="423" t="s">
        <v>425</v>
      </c>
      <c r="I49" s="423" t="s">
        <v>425</v>
      </c>
      <c r="J49" s="423">
        <v>100</v>
      </c>
      <c r="K49" s="435"/>
      <c r="L49" s="427">
        <v>2020</v>
      </c>
      <c r="M49" s="428">
        <v>98</v>
      </c>
      <c r="N49" s="429">
        <v>1</v>
      </c>
      <c r="O49" s="420">
        <f t="shared" si="0"/>
        <v>98</v>
      </c>
      <c r="P49" s="428">
        <v>89</v>
      </c>
      <c r="Q49" s="430">
        <f t="shared" si="3"/>
        <v>0.90816326530612246</v>
      </c>
      <c r="R49" s="431">
        <f t="shared" si="1"/>
        <v>0.90816326530612246</v>
      </c>
      <c r="S49" s="432">
        <f t="shared" si="2"/>
        <v>0.01</v>
      </c>
      <c r="T49" s="419"/>
    </row>
    <row r="50" spans="1:20" ht="15.75" customHeight="1" x14ac:dyDescent="0.25">
      <c r="A50" s="423" t="s">
        <v>144</v>
      </c>
      <c r="B50" s="423" t="s">
        <v>875</v>
      </c>
      <c r="C50" s="424" t="s">
        <v>2041</v>
      </c>
      <c r="D50" s="425" t="s">
        <v>2033</v>
      </c>
      <c r="E50" s="423" t="s">
        <v>531</v>
      </c>
      <c r="F50" s="424" t="s">
        <v>535</v>
      </c>
      <c r="G50" s="426" t="s">
        <v>373</v>
      </c>
      <c r="H50" s="423" t="s">
        <v>425</v>
      </c>
      <c r="I50" s="423" t="s">
        <v>425</v>
      </c>
      <c r="J50" s="423">
        <v>100</v>
      </c>
      <c r="K50" s="435"/>
      <c r="L50" s="427">
        <v>2020</v>
      </c>
      <c r="M50" s="428">
        <v>98</v>
      </c>
      <c r="N50" s="429">
        <v>1</v>
      </c>
      <c r="O50" s="420">
        <f t="shared" si="0"/>
        <v>98</v>
      </c>
      <c r="P50" s="428">
        <v>89</v>
      </c>
      <c r="Q50" s="430">
        <f t="shared" si="3"/>
        <v>0.90816326530612246</v>
      </c>
      <c r="R50" s="431">
        <f t="shared" si="1"/>
        <v>0.90816326530612246</v>
      </c>
      <c r="S50" s="432">
        <f t="shared" si="2"/>
        <v>0.01</v>
      </c>
      <c r="T50" s="419"/>
    </row>
    <row r="51" spans="1:20" ht="15.75" customHeight="1" x14ac:dyDescent="0.25">
      <c r="A51" s="423" t="s">
        <v>144</v>
      </c>
      <c r="B51" s="423" t="s">
        <v>875</v>
      </c>
      <c r="C51" s="424" t="s">
        <v>234</v>
      </c>
      <c r="D51" s="424" t="s">
        <v>2043</v>
      </c>
      <c r="E51" s="423" t="s">
        <v>531</v>
      </c>
      <c r="F51" s="424" t="s">
        <v>535</v>
      </c>
      <c r="G51" s="426" t="s">
        <v>373</v>
      </c>
      <c r="H51" s="423" t="s">
        <v>425</v>
      </c>
      <c r="I51" s="423" t="s">
        <v>425</v>
      </c>
      <c r="J51" s="423">
        <v>100</v>
      </c>
      <c r="K51" s="435"/>
      <c r="L51" s="427">
        <v>2020</v>
      </c>
      <c r="M51" s="428">
        <v>98</v>
      </c>
      <c r="N51" s="429">
        <v>1</v>
      </c>
      <c r="O51" s="420">
        <f t="shared" si="0"/>
        <v>98</v>
      </c>
      <c r="P51" s="428">
        <v>89</v>
      </c>
      <c r="Q51" s="430">
        <f t="shared" si="3"/>
        <v>0.90816326530612246</v>
      </c>
      <c r="R51" s="431">
        <f t="shared" si="1"/>
        <v>0.90816326530612246</v>
      </c>
      <c r="S51" s="432">
        <f t="shared" si="2"/>
        <v>0.01</v>
      </c>
      <c r="T51" s="419"/>
    </row>
    <row r="52" spans="1:20" ht="15.75" customHeight="1" x14ac:dyDescent="0.25">
      <c r="A52" s="423" t="s">
        <v>144</v>
      </c>
      <c r="B52" s="423" t="s">
        <v>875</v>
      </c>
      <c r="C52" s="424" t="s">
        <v>234</v>
      </c>
      <c r="D52" s="425" t="s">
        <v>2045</v>
      </c>
      <c r="E52" s="423" t="s">
        <v>531</v>
      </c>
      <c r="F52" s="424" t="s">
        <v>535</v>
      </c>
      <c r="G52" s="426" t="s">
        <v>373</v>
      </c>
      <c r="H52" s="423" t="s">
        <v>425</v>
      </c>
      <c r="I52" s="423" t="s">
        <v>425</v>
      </c>
      <c r="J52" s="423">
        <v>100</v>
      </c>
      <c r="K52" s="435"/>
      <c r="L52" s="427">
        <v>2020</v>
      </c>
      <c r="M52" s="428">
        <v>98</v>
      </c>
      <c r="N52" s="429">
        <v>1</v>
      </c>
      <c r="O52" s="420">
        <f t="shared" si="0"/>
        <v>98</v>
      </c>
      <c r="P52" s="428">
        <v>89</v>
      </c>
      <c r="Q52" s="430">
        <f t="shared" si="3"/>
        <v>0.90816326530612246</v>
      </c>
      <c r="R52" s="431">
        <f t="shared" si="1"/>
        <v>0.90816326530612246</v>
      </c>
      <c r="S52" s="432">
        <f t="shared" si="2"/>
        <v>0.01</v>
      </c>
      <c r="T52" s="419"/>
    </row>
    <row r="53" spans="1:20" ht="15.75" customHeight="1" x14ac:dyDescent="0.25">
      <c r="A53" s="423" t="s">
        <v>144</v>
      </c>
      <c r="B53" s="423" t="s">
        <v>875</v>
      </c>
      <c r="C53" s="424" t="s">
        <v>2032</v>
      </c>
      <c r="D53" s="425" t="s">
        <v>2033</v>
      </c>
      <c r="E53" s="423" t="s">
        <v>531</v>
      </c>
      <c r="F53" s="424" t="s">
        <v>582</v>
      </c>
      <c r="G53" s="426" t="s">
        <v>373</v>
      </c>
      <c r="H53" s="423" t="s">
        <v>425</v>
      </c>
      <c r="I53" s="423" t="s">
        <v>425</v>
      </c>
      <c r="J53" s="423">
        <v>100</v>
      </c>
      <c r="K53" s="435"/>
      <c r="L53" s="427">
        <v>2020</v>
      </c>
      <c r="M53" s="428">
        <v>98</v>
      </c>
      <c r="N53" s="429">
        <v>1</v>
      </c>
      <c r="O53" s="420">
        <f t="shared" si="0"/>
        <v>98</v>
      </c>
      <c r="P53" s="428">
        <v>89</v>
      </c>
      <c r="Q53" s="430">
        <f t="shared" si="3"/>
        <v>0.90816326530612246</v>
      </c>
      <c r="R53" s="431">
        <f t="shared" si="1"/>
        <v>0.90816326530612246</v>
      </c>
      <c r="S53" s="432">
        <f t="shared" si="2"/>
        <v>0.01</v>
      </c>
      <c r="T53" s="419" t="s">
        <v>2051</v>
      </c>
    </row>
    <row r="54" spans="1:20" ht="15.75" customHeight="1" x14ac:dyDescent="0.25">
      <c r="A54" s="423" t="s">
        <v>144</v>
      </c>
      <c r="B54" s="423" t="s">
        <v>875</v>
      </c>
      <c r="C54" s="424" t="s">
        <v>2035</v>
      </c>
      <c r="D54" s="425" t="s">
        <v>2033</v>
      </c>
      <c r="E54" s="423" t="s">
        <v>531</v>
      </c>
      <c r="F54" s="424" t="s">
        <v>582</v>
      </c>
      <c r="G54" s="426" t="s">
        <v>373</v>
      </c>
      <c r="H54" s="423" t="s">
        <v>425</v>
      </c>
      <c r="I54" s="423" t="s">
        <v>425</v>
      </c>
      <c r="J54" s="423">
        <v>100</v>
      </c>
      <c r="K54" s="435"/>
      <c r="L54" s="427">
        <v>2020</v>
      </c>
      <c r="M54" s="428">
        <v>98</v>
      </c>
      <c r="N54" s="429">
        <v>1</v>
      </c>
      <c r="O54" s="420">
        <f t="shared" si="0"/>
        <v>98</v>
      </c>
      <c r="P54" s="428">
        <v>89</v>
      </c>
      <c r="Q54" s="430">
        <f t="shared" si="3"/>
        <v>0.90816326530612246</v>
      </c>
      <c r="R54" s="431">
        <f t="shared" si="1"/>
        <v>0.90816326530612246</v>
      </c>
      <c r="S54" s="432">
        <f t="shared" si="2"/>
        <v>0.01</v>
      </c>
      <c r="T54" s="419" t="s">
        <v>2053</v>
      </c>
    </row>
    <row r="55" spans="1:20" ht="15.75" customHeight="1" x14ac:dyDescent="0.25">
      <c r="A55" s="423" t="s">
        <v>144</v>
      </c>
      <c r="B55" s="423" t="s">
        <v>875</v>
      </c>
      <c r="C55" s="433" t="s">
        <v>2037</v>
      </c>
      <c r="D55" s="425" t="s">
        <v>2033</v>
      </c>
      <c r="E55" s="423" t="s">
        <v>531</v>
      </c>
      <c r="F55" s="424" t="s">
        <v>582</v>
      </c>
      <c r="G55" s="426" t="s">
        <v>373</v>
      </c>
      <c r="H55" s="423" t="s">
        <v>425</v>
      </c>
      <c r="I55" s="423" t="s">
        <v>425</v>
      </c>
      <c r="J55" s="423">
        <v>100</v>
      </c>
      <c r="K55" s="435"/>
      <c r="L55" s="427">
        <v>2020</v>
      </c>
      <c r="M55" s="428">
        <v>98</v>
      </c>
      <c r="N55" s="429">
        <v>1</v>
      </c>
      <c r="O55" s="420">
        <f t="shared" si="0"/>
        <v>98</v>
      </c>
      <c r="P55" s="428">
        <v>89</v>
      </c>
      <c r="Q55" s="430">
        <f t="shared" si="3"/>
        <v>0.90816326530612246</v>
      </c>
      <c r="R55" s="431">
        <f t="shared" si="1"/>
        <v>0.90816326530612246</v>
      </c>
      <c r="S55" s="432">
        <f t="shared" si="2"/>
        <v>0.01</v>
      </c>
      <c r="T55" s="419" t="s">
        <v>2053</v>
      </c>
    </row>
    <row r="56" spans="1:20" ht="15.75" customHeight="1" x14ac:dyDescent="0.25">
      <c r="A56" s="423" t="s">
        <v>144</v>
      </c>
      <c r="B56" s="423" t="s">
        <v>875</v>
      </c>
      <c r="C56" s="424" t="s">
        <v>2039</v>
      </c>
      <c r="D56" s="425" t="s">
        <v>2033</v>
      </c>
      <c r="E56" s="423" t="s">
        <v>531</v>
      </c>
      <c r="F56" s="424" t="s">
        <v>582</v>
      </c>
      <c r="G56" s="426" t="s">
        <v>373</v>
      </c>
      <c r="H56" s="423" t="s">
        <v>425</v>
      </c>
      <c r="I56" s="423" t="s">
        <v>425</v>
      </c>
      <c r="J56" s="423">
        <v>100</v>
      </c>
      <c r="K56" s="435"/>
      <c r="L56" s="427">
        <v>2020</v>
      </c>
      <c r="M56" s="428">
        <v>98</v>
      </c>
      <c r="N56" s="429">
        <v>1</v>
      </c>
      <c r="O56" s="420">
        <f t="shared" si="0"/>
        <v>98</v>
      </c>
      <c r="P56" s="428">
        <v>89</v>
      </c>
      <c r="Q56" s="430">
        <f t="shared" si="3"/>
        <v>0.90816326530612246</v>
      </c>
      <c r="R56" s="431">
        <f t="shared" si="1"/>
        <v>0.90816326530612246</v>
      </c>
      <c r="S56" s="432">
        <f t="shared" si="2"/>
        <v>0.01</v>
      </c>
      <c r="T56" s="419"/>
    </row>
    <row r="57" spans="1:20" ht="15.75" customHeight="1" x14ac:dyDescent="0.25">
      <c r="A57" s="423" t="s">
        <v>144</v>
      </c>
      <c r="B57" s="423" t="s">
        <v>875</v>
      </c>
      <c r="C57" s="424" t="s">
        <v>2041</v>
      </c>
      <c r="D57" s="425" t="s">
        <v>2033</v>
      </c>
      <c r="E57" s="423" t="s">
        <v>531</v>
      </c>
      <c r="F57" s="424" t="s">
        <v>582</v>
      </c>
      <c r="G57" s="426" t="s">
        <v>373</v>
      </c>
      <c r="H57" s="423" t="s">
        <v>425</v>
      </c>
      <c r="I57" s="423" t="s">
        <v>425</v>
      </c>
      <c r="J57" s="423">
        <v>100</v>
      </c>
      <c r="K57" s="435"/>
      <c r="L57" s="427">
        <v>2020</v>
      </c>
      <c r="M57" s="428">
        <v>98</v>
      </c>
      <c r="N57" s="429">
        <v>1</v>
      </c>
      <c r="O57" s="420">
        <f t="shared" si="0"/>
        <v>98</v>
      </c>
      <c r="P57" s="428">
        <v>89</v>
      </c>
      <c r="Q57" s="430">
        <f t="shared" si="3"/>
        <v>0.90816326530612246</v>
      </c>
      <c r="R57" s="431">
        <f t="shared" si="1"/>
        <v>0.90816326530612246</v>
      </c>
      <c r="S57" s="432">
        <f t="shared" si="2"/>
        <v>0.01</v>
      </c>
      <c r="T57" s="419" t="s">
        <v>2051</v>
      </c>
    </row>
    <row r="58" spans="1:20" ht="15.75" customHeight="1" x14ac:dyDescent="0.25">
      <c r="A58" s="423" t="s">
        <v>144</v>
      </c>
      <c r="B58" s="423" t="s">
        <v>875</v>
      </c>
      <c r="C58" s="424" t="s">
        <v>234</v>
      </c>
      <c r="D58" s="424" t="s">
        <v>2043</v>
      </c>
      <c r="E58" s="423" t="s">
        <v>531</v>
      </c>
      <c r="F58" s="424" t="s">
        <v>582</v>
      </c>
      <c r="G58" s="426" t="s">
        <v>373</v>
      </c>
      <c r="H58" s="423" t="s">
        <v>425</v>
      </c>
      <c r="I58" s="423" t="s">
        <v>425</v>
      </c>
      <c r="J58" s="423">
        <v>100</v>
      </c>
      <c r="K58" s="435"/>
      <c r="L58" s="427">
        <v>2020</v>
      </c>
      <c r="M58" s="428">
        <v>98</v>
      </c>
      <c r="N58" s="429">
        <v>1</v>
      </c>
      <c r="O58" s="420">
        <f t="shared" si="0"/>
        <v>98</v>
      </c>
      <c r="P58" s="428">
        <v>89</v>
      </c>
      <c r="Q58" s="430">
        <f t="shared" si="3"/>
        <v>0.90816326530612246</v>
      </c>
      <c r="R58" s="431">
        <f t="shared" si="1"/>
        <v>0.90816326530612246</v>
      </c>
      <c r="S58" s="432">
        <f t="shared" si="2"/>
        <v>0.01</v>
      </c>
      <c r="T58" s="419" t="s">
        <v>2051</v>
      </c>
    </row>
    <row r="59" spans="1:20" ht="15.75" customHeight="1" x14ac:dyDescent="0.25">
      <c r="A59" s="423" t="s">
        <v>144</v>
      </c>
      <c r="B59" s="423" t="s">
        <v>875</v>
      </c>
      <c r="C59" s="424" t="s">
        <v>234</v>
      </c>
      <c r="D59" s="425" t="s">
        <v>2045</v>
      </c>
      <c r="E59" s="423" t="s">
        <v>531</v>
      </c>
      <c r="F59" s="424" t="s">
        <v>582</v>
      </c>
      <c r="G59" s="426" t="s">
        <v>373</v>
      </c>
      <c r="H59" s="423" t="s">
        <v>425</v>
      </c>
      <c r="I59" s="423" t="s">
        <v>425</v>
      </c>
      <c r="J59" s="423">
        <v>100</v>
      </c>
      <c r="K59" s="435"/>
      <c r="L59" s="427">
        <v>2020</v>
      </c>
      <c r="M59" s="428">
        <v>98</v>
      </c>
      <c r="N59" s="429">
        <v>1</v>
      </c>
      <c r="O59" s="420">
        <f t="shared" si="0"/>
        <v>98</v>
      </c>
      <c r="P59" s="428">
        <v>89</v>
      </c>
      <c r="Q59" s="430">
        <f t="shared" si="3"/>
        <v>0.90816326530612246</v>
      </c>
      <c r="R59" s="431">
        <f t="shared" si="1"/>
        <v>0.90816326530612246</v>
      </c>
      <c r="S59" s="432">
        <f t="shared" si="2"/>
        <v>0.01</v>
      </c>
      <c r="T59" s="419" t="s">
        <v>2051</v>
      </c>
    </row>
    <row r="60" spans="1:20" ht="15.75" customHeight="1" x14ac:dyDescent="0.25">
      <c r="A60" s="423" t="s">
        <v>144</v>
      </c>
      <c r="B60" s="423" t="s">
        <v>875</v>
      </c>
      <c r="C60" s="424" t="s">
        <v>2032</v>
      </c>
      <c r="D60" s="425" t="s">
        <v>2033</v>
      </c>
      <c r="E60" s="423" t="s">
        <v>531</v>
      </c>
      <c r="F60" s="424" t="s">
        <v>581</v>
      </c>
      <c r="G60" s="426" t="s">
        <v>373</v>
      </c>
      <c r="H60" s="423" t="s">
        <v>425</v>
      </c>
      <c r="I60" s="423" t="s">
        <v>425</v>
      </c>
      <c r="J60" s="423">
        <v>100</v>
      </c>
      <c r="K60" s="435"/>
      <c r="L60" s="427">
        <v>2020</v>
      </c>
      <c r="M60" s="428">
        <v>98</v>
      </c>
      <c r="N60" s="429">
        <v>1</v>
      </c>
      <c r="O60" s="420">
        <f t="shared" si="0"/>
        <v>98</v>
      </c>
      <c r="P60" s="428">
        <v>89</v>
      </c>
      <c r="Q60" s="430">
        <f t="shared" si="3"/>
        <v>0.90816326530612246</v>
      </c>
      <c r="R60" s="431">
        <f t="shared" si="1"/>
        <v>0.90816326530612246</v>
      </c>
      <c r="S60" s="432">
        <f t="shared" si="2"/>
        <v>0.01</v>
      </c>
      <c r="T60" s="419" t="s">
        <v>2051</v>
      </c>
    </row>
    <row r="61" spans="1:20" ht="15.75" customHeight="1" x14ac:dyDescent="0.25">
      <c r="A61" s="423" t="s">
        <v>144</v>
      </c>
      <c r="B61" s="423" t="s">
        <v>875</v>
      </c>
      <c r="C61" s="424" t="s">
        <v>2035</v>
      </c>
      <c r="D61" s="425" t="s">
        <v>2033</v>
      </c>
      <c r="E61" s="423" t="s">
        <v>531</v>
      </c>
      <c r="F61" s="424" t="s">
        <v>581</v>
      </c>
      <c r="G61" s="426" t="s">
        <v>373</v>
      </c>
      <c r="H61" s="423" t="s">
        <v>425</v>
      </c>
      <c r="I61" s="423" t="s">
        <v>425</v>
      </c>
      <c r="J61" s="423">
        <v>100</v>
      </c>
      <c r="K61" s="435"/>
      <c r="L61" s="427">
        <v>2020</v>
      </c>
      <c r="M61" s="428">
        <v>98</v>
      </c>
      <c r="N61" s="429">
        <v>1</v>
      </c>
      <c r="O61" s="420">
        <f t="shared" si="0"/>
        <v>98</v>
      </c>
      <c r="P61" s="428">
        <v>89</v>
      </c>
      <c r="Q61" s="430">
        <f t="shared" si="3"/>
        <v>0.90816326530612246</v>
      </c>
      <c r="R61" s="431">
        <f t="shared" si="1"/>
        <v>0.90816326530612246</v>
      </c>
      <c r="S61" s="432">
        <f t="shared" si="2"/>
        <v>0.01</v>
      </c>
      <c r="T61" s="419" t="s">
        <v>2053</v>
      </c>
    </row>
    <row r="62" spans="1:20" ht="15.75" customHeight="1" x14ac:dyDescent="0.25">
      <c r="A62" s="423" t="s">
        <v>144</v>
      </c>
      <c r="B62" s="423" t="s">
        <v>875</v>
      </c>
      <c r="C62" s="433" t="s">
        <v>2037</v>
      </c>
      <c r="D62" s="425" t="s">
        <v>2033</v>
      </c>
      <c r="E62" s="423" t="s">
        <v>531</v>
      </c>
      <c r="F62" s="424" t="s">
        <v>581</v>
      </c>
      <c r="G62" s="426" t="s">
        <v>373</v>
      </c>
      <c r="H62" s="423" t="s">
        <v>425</v>
      </c>
      <c r="I62" s="423" t="s">
        <v>425</v>
      </c>
      <c r="J62" s="423">
        <v>100</v>
      </c>
      <c r="K62" s="435"/>
      <c r="L62" s="427">
        <v>2020</v>
      </c>
      <c r="M62" s="428">
        <v>98</v>
      </c>
      <c r="N62" s="429">
        <v>1</v>
      </c>
      <c r="O62" s="420">
        <f t="shared" si="0"/>
        <v>98</v>
      </c>
      <c r="P62" s="428">
        <v>89</v>
      </c>
      <c r="Q62" s="430">
        <f t="shared" si="3"/>
        <v>0.90816326530612246</v>
      </c>
      <c r="R62" s="431">
        <f t="shared" si="1"/>
        <v>0.90816326530612246</v>
      </c>
      <c r="S62" s="432">
        <f t="shared" si="2"/>
        <v>0.01</v>
      </c>
      <c r="T62" s="419" t="s">
        <v>2053</v>
      </c>
    </row>
    <row r="63" spans="1:20" ht="15.75" customHeight="1" x14ac:dyDescent="0.25">
      <c r="A63" s="423" t="s">
        <v>144</v>
      </c>
      <c r="B63" s="423" t="s">
        <v>875</v>
      </c>
      <c r="C63" s="424" t="s">
        <v>2039</v>
      </c>
      <c r="D63" s="425" t="s">
        <v>2033</v>
      </c>
      <c r="E63" s="423" t="s">
        <v>531</v>
      </c>
      <c r="F63" s="424" t="s">
        <v>581</v>
      </c>
      <c r="G63" s="426" t="s">
        <v>373</v>
      </c>
      <c r="H63" s="423" t="s">
        <v>425</v>
      </c>
      <c r="I63" s="423" t="s">
        <v>425</v>
      </c>
      <c r="J63" s="423">
        <v>100</v>
      </c>
      <c r="K63" s="435"/>
      <c r="L63" s="427">
        <v>2020</v>
      </c>
      <c r="M63" s="428">
        <v>98</v>
      </c>
      <c r="N63" s="429">
        <v>1</v>
      </c>
      <c r="O63" s="420">
        <f t="shared" si="0"/>
        <v>98</v>
      </c>
      <c r="P63" s="428">
        <v>89</v>
      </c>
      <c r="Q63" s="430">
        <f t="shared" si="3"/>
        <v>0.90816326530612246</v>
      </c>
      <c r="R63" s="431">
        <f t="shared" si="1"/>
        <v>0.90816326530612246</v>
      </c>
      <c r="S63" s="432">
        <f t="shared" si="2"/>
        <v>0.01</v>
      </c>
      <c r="T63" s="419"/>
    </row>
    <row r="64" spans="1:20" ht="15.75" customHeight="1" x14ac:dyDescent="0.25">
      <c r="A64" s="423" t="s">
        <v>144</v>
      </c>
      <c r="B64" s="423" t="s">
        <v>875</v>
      </c>
      <c r="C64" s="424" t="s">
        <v>2041</v>
      </c>
      <c r="D64" s="425" t="s">
        <v>2033</v>
      </c>
      <c r="E64" s="423" t="s">
        <v>531</v>
      </c>
      <c r="F64" s="424" t="s">
        <v>581</v>
      </c>
      <c r="G64" s="426" t="s">
        <v>373</v>
      </c>
      <c r="H64" s="423" t="s">
        <v>425</v>
      </c>
      <c r="I64" s="423" t="s">
        <v>425</v>
      </c>
      <c r="J64" s="423">
        <v>100</v>
      </c>
      <c r="K64" s="435"/>
      <c r="L64" s="427">
        <v>2020</v>
      </c>
      <c r="M64" s="428">
        <v>98</v>
      </c>
      <c r="N64" s="429">
        <v>1</v>
      </c>
      <c r="O64" s="420">
        <f t="shared" si="0"/>
        <v>98</v>
      </c>
      <c r="P64" s="428">
        <v>89</v>
      </c>
      <c r="Q64" s="430">
        <f t="shared" si="3"/>
        <v>0.90816326530612246</v>
      </c>
      <c r="R64" s="431">
        <f t="shared" si="1"/>
        <v>0.90816326530612246</v>
      </c>
      <c r="S64" s="432">
        <f t="shared" si="2"/>
        <v>0.01</v>
      </c>
      <c r="T64" s="419" t="s">
        <v>2051</v>
      </c>
    </row>
    <row r="65" spans="1:20" ht="15.75" customHeight="1" x14ac:dyDescent="0.25">
      <c r="A65" s="423" t="s">
        <v>144</v>
      </c>
      <c r="B65" s="423" t="s">
        <v>875</v>
      </c>
      <c r="C65" s="424" t="s">
        <v>234</v>
      </c>
      <c r="D65" s="424" t="s">
        <v>2043</v>
      </c>
      <c r="E65" s="423" t="s">
        <v>531</v>
      </c>
      <c r="F65" s="424" t="s">
        <v>581</v>
      </c>
      <c r="G65" s="426" t="s">
        <v>373</v>
      </c>
      <c r="H65" s="423" t="s">
        <v>425</v>
      </c>
      <c r="I65" s="423" t="s">
        <v>425</v>
      </c>
      <c r="J65" s="423">
        <v>100</v>
      </c>
      <c r="K65" s="435"/>
      <c r="L65" s="427">
        <v>2020</v>
      </c>
      <c r="M65" s="428">
        <v>98</v>
      </c>
      <c r="N65" s="429">
        <v>1</v>
      </c>
      <c r="O65" s="420">
        <f t="shared" si="0"/>
        <v>98</v>
      </c>
      <c r="P65" s="428">
        <v>89</v>
      </c>
      <c r="Q65" s="430">
        <f t="shared" si="3"/>
        <v>0.90816326530612246</v>
      </c>
      <c r="R65" s="431">
        <f t="shared" si="1"/>
        <v>0.90816326530612246</v>
      </c>
      <c r="S65" s="432">
        <f t="shared" si="2"/>
        <v>0.01</v>
      </c>
      <c r="T65" s="419" t="s">
        <v>2051</v>
      </c>
    </row>
    <row r="66" spans="1:20" ht="15.75" customHeight="1" x14ac:dyDescent="0.25">
      <c r="A66" s="423" t="s">
        <v>144</v>
      </c>
      <c r="B66" s="423" t="s">
        <v>875</v>
      </c>
      <c r="C66" s="424" t="s">
        <v>234</v>
      </c>
      <c r="D66" s="425" t="s">
        <v>2045</v>
      </c>
      <c r="E66" s="423" t="s">
        <v>531</v>
      </c>
      <c r="F66" s="424" t="s">
        <v>581</v>
      </c>
      <c r="G66" s="426" t="s">
        <v>373</v>
      </c>
      <c r="H66" s="423" t="s">
        <v>425</v>
      </c>
      <c r="I66" s="423" t="s">
        <v>425</v>
      </c>
      <c r="J66" s="423">
        <v>100</v>
      </c>
      <c r="K66" s="435"/>
      <c r="L66" s="427">
        <v>2020</v>
      </c>
      <c r="M66" s="428">
        <v>98</v>
      </c>
      <c r="N66" s="429">
        <v>1</v>
      </c>
      <c r="O66" s="420">
        <f t="shared" si="0"/>
        <v>98</v>
      </c>
      <c r="P66" s="428">
        <v>89</v>
      </c>
      <c r="Q66" s="430">
        <f t="shared" si="3"/>
        <v>0.90816326530612246</v>
      </c>
      <c r="R66" s="431">
        <f t="shared" si="1"/>
        <v>0.90816326530612246</v>
      </c>
      <c r="S66" s="432">
        <f t="shared" si="2"/>
        <v>0.01</v>
      </c>
      <c r="T66" s="419" t="s">
        <v>2051</v>
      </c>
    </row>
    <row r="67" spans="1:20" ht="15.75" customHeight="1" x14ac:dyDescent="0.25">
      <c r="A67" s="423" t="s">
        <v>144</v>
      </c>
      <c r="B67" s="423" t="s">
        <v>875</v>
      </c>
      <c r="C67" s="424" t="s">
        <v>2032</v>
      </c>
      <c r="D67" s="425" t="s">
        <v>2033</v>
      </c>
      <c r="E67" s="423" t="s">
        <v>531</v>
      </c>
      <c r="F67" s="424" t="s">
        <v>551</v>
      </c>
      <c r="G67" s="426" t="s">
        <v>373</v>
      </c>
      <c r="H67" s="423" t="s">
        <v>425</v>
      </c>
      <c r="I67" s="423" t="s">
        <v>425</v>
      </c>
      <c r="J67" s="423">
        <v>100</v>
      </c>
      <c r="K67" s="435"/>
      <c r="L67" s="427">
        <v>2020</v>
      </c>
      <c r="M67" s="428">
        <v>98</v>
      </c>
      <c r="N67" s="429">
        <v>1</v>
      </c>
      <c r="O67" s="420">
        <f t="shared" si="0"/>
        <v>98</v>
      </c>
      <c r="P67" s="428">
        <v>89</v>
      </c>
      <c r="Q67" s="430">
        <f t="shared" si="3"/>
        <v>0.90816326530612246</v>
      </c>
      <c r="R67" s="431">
        <f t="shared" si="1"/>
        <v>0.90816326530612246</v>
      </c>
      <c r="S67" s="432">
        <f t="shared" si="2"/>
        <v>0.01</v>
      </c>
      <c r="T67" s="419"/>
    </row>
    <row r="68" spans="1:20" ht="15.75" customHeight="1" x14ac:dyDescent="0.25">
      <c r="A68" s="423" t="s">
        <v>144</v>
      </c>
      <c r="B68" s="423" t="s">
        <v>875</v>
      </c>
      <c r="C68" s="424" t="s">
        <v>2035</v>
      </c>
      <c r="D68" s="425" t="s">
        <v>2033</v>
      </c>
      <c r="E68" s="423" t="s">
        <v>531</v>
      </c>
      <c r="F68" s="424" t="s">
        <v>551</v>
      </c>
      <c r="G68" s="426" t="s">
        <v>373</v>
      </c>
      <c r="H68" s="423" t="s">
        <v>425</v>
      </c>
      <c r="I68" s="423" t="s">
        <v>425</v>
      </c>
      <c r="J68" s="423">
        <v>100</v>
      </c>
      <c r="K68" s="435"/>
      <c r="L68" s="427">
        <v>2020</v>
      </c>
      <c r="M68" s="428">
        <v>98</v>
      </c>
      <c r="N68" s="429">
        <v>1</v>
      </c>
      <c r="O68" s="420">
        <f t="shared" si="0"/>
        <v>98</v>
      </c>
      <c r="P68" s="428">
        <v>89</v>
      </c>
      <c r="Q68" s="430">
        <f t="shared" si="3"/>
        <v>0.90816326530612246</v>
      </c>
      <c r="R68" s="431">
        <f t="shared" si="1"/>
        <v>0.90816326530612246</v>
      </c>
      <c r="S68" s="432">
        <f t="shared" si="2"/>
        <v>0.01</v>
      </c>
      <c r="T68" s="419" t="s">
        <v>2053</v>
      </c>
    </row>
    <row r="69" spans="1:20" ht="15.75" customHeight="1" x14ac:dyDescent="0.25">
      <c r="A69" s="423" t="s">
        <v>144</v>
      </c>
      <c r="B69" s="423" t="s">
        <v>875</v>
      </c>
      <c r="C69" s="433" t="s">
        <v>2037</v>
      </c>
      <c r="D69" s="425" t="s">
        <v>2033</v>
      </c>
      <c r="E69" s="423" t="s">
        <v>531</v>
      </c>
      <c r="F69" s="424" t="s">
        <v>551</v>
      </c>
      <c r="G69" s="426" t="s">
        <v>373</v>
      </c>
      <c r="H69" s="423" t="s">
        <v>425</v>
      </c>
      <c r="I69" s="423" t="s">
        <v>425</v>
      </c>
      <c r="J69" s="423">
        <v>100</v>
      </c>
      <c r="K69" s="435"/>
      <c r="L69" s="427">
        <v>2020</v>
      </c>
      <c r="M69" s="428">
        <v>98</v>
      </c>
      <c r="N69" s="429">
        <v>1</v>
      </c>
      <c r="O69" s="420">
        <f t="shared" ref="O69:O132" si="4">ROUNDUP(N69*M69,0)</f>
        <v>98</v>
      </c>
      <c r="P69" s="428">
        <v>89</v>
      </c>
      <c r="Q69" s="430">
        <f t="shared" si="3"/>
        <v>0.90816326530612246</v>
      </c>
      <c r="R69" s="431">
        <f t="shared" ref="R69:R132" si="5">P69/M69</f>
        <v>0.90816326530612246</v>
      </c>
      <c r="S69" s="432">
        <f t="shared" ref="S69:S132" si="6">N69/J69</f>
        <v>0.01</v>
      </c>
      <c r="T69" s="419" t="s">
        <v>2053</v>
      </c>
    </row>
    <row r="70" spans="1:20" ht="15.75" customHeight="1" x14ac:dyDescent="0.25">
      <c r="A70" s="423" t="s">
        <v>144</v>
      </c>
      <c r="B70" s="423" t="s">
        <v>875</v>
      </c>
      <c r="C70" s="424" t="s">
        <v>2039</v>
      </c>
      <c r="D70" s="425" t="s">
        <v>2033</v>
      </c>
      <c r="E70" s="423" t="s">
        <v>531</v>
      </c>
      <c r="F70" s="424" t="s">
        <v>551</v>
      </c>
      <c r="G70" s="426" t="s">
        <v>373</v>
      </c>
      <c r="H70" s="423" t="s">
        <v>425</v>
      </c>
      <c r="I70" s="423" t="s">
        <v>425</v>
      </c>
      <c r="J70" s="423">
        <v>100</v>
      </c>
      <c r="K70" s="435"/>
      <c r="L70" s="427">
        <v>2020</v>
      </c>
      <c r="M70" s="428">
        <v>98</v>
      </c>
      <c r="N70" s="429">
        <v>1</v>
      </c>
      <c r="O70" s="420">
        <f t="shared" si="4"/>
        <v>98</v>
      </c>
      <c r="P70" s="428">
        <v>89</v>
      </c>
      <c r="Q70" s="430">
        <f t="shared" ref="Q70:Q133" si="7">P70/(O70)</f>
        <v>0.90816326530612246</v>
      </c>
      <c r="R70" s="431">
        <f t="shared" si="5"/>
        <v>0.90816326530612246</v>
      </c>
      <c r="S70" s="432">
        <f t="shared" si="6"/>
        <v>0.01</v>
      </c>
      <c r="T70" s="419"/>
    </row>
    <row r="71" spans="1:20" ht="15.75" customHeight="1" x14ac:dyDescent="0.25">
      <c r="A71" s="423" t="s">
        <v>144</v>
      </c>
      <c r="B71" s="423" t="s">
        <v>875</v>
      </c>
      <c r="C71" s="424" t="s">
        <v>2041</v>
      </c>
      <c r="D71" s="425" t="s">
        <v>2033</v>
      </c>
      <c r="E71" s="423" t="s">
        <v>531</v>
      </c>
      <c r="F71" s="424" t="s">
        <v>551</v>
      </c>
      <c r="G71" s="426" t="s">
        <v>373</v>
      </c>
      <c r="H71" s="423" t="s">
        <v>425</v>
      </c>
      <c r="I71" s="423" t="s">
        <v>425</v>
      </c>
      <c r="J71" s="423">
        <v>100</v>
      </c>
      <c r="K71" s="435"/>
      <c r="L71" s="427">
        <v>2020</v>
      </c>
      <c r="M71" s="428">
        <v>98</v>
      </c>
      <c r="N71" s="429">
        <v>1</v>
      </c>
      <c r="O71" s="420">
        <f t="shared" si="4"/>
        <v>98</v>
      </c>
      <c r="P71" s="428">
        <v>89</v>
      </c>
      <c r="Q71" s="430">
        <f t="shared" si="7"/>
        <v>0.90816326530612246</v>
      </c>
      <c r="R71" s="431">
        <f t="shared" si="5"/>
        <v>0.90816326530612246</v>
      </c>
      <c r="S71" s="432">
        <f t="shared" si="6"/>
        <v>0.01</v>
      </c>
      <c r="T71" s="419" t="s">
        <v>2051</v>
      </c>
    </row>
    <row r="72" spans="1:20" ht="15.75" customHeight="1" x14ac:dyDescent="0.25">
      <c r="A72" s="423" t="s">
        <v>144</v>
      </c>
      <c r="B72" s="423" t="s">
        <v>875</v>
      </c>
      <c r="C72" s="424" t="s">
        <v>234</v>
      </c>
      <c r="D72" s="424" t="s">
        <v>2043</v>
      </c>
      <c r="E72" s="423" t="s">
        <v>531</v>
      </c>
      <c r="F72" s="424" t="s">
        <v>551</v>
      </c>
      <c r="G72" s="426" t="s">
        <v>373</v>
      </c>
      <c r="H72" s="423" t="s">
        <v>425</v>
      </c>
      <c r="I72" s="423" t="s">
        <v>425</v>
      </c>
      <c r="J72" s="423">
        <v>100</v>
      </c>
      <c r="K72" s="435"/>
      <c r="L72" s="427">
        <v>2020</v>
      </c>
      <c r="M72" s="428">
        <v>98</v>
      </c>
      <c r="N72" s="429">
        <v>1</v>
      </c>
      <c r="O72" s="420">
        <f t="shared" si="4"/>
        <v>98</v>
      </c>
      <c r="P72" s="428">
        <v>89</v>
      </c>
      <c r="Q72" s="430">
        <f t="shared" si="7"/>
        <v>0.90816326530612246</v>
      </c>
      <c r="R72" s="431">
        <f t="shared" si="5"/>
        <v>0.90816326530612246</v>
      </c>
      <c r="S72" s="432">
        <f t="shared" si="6"/>
        <v>0.01</v>
      </c>
      <c r="T72" s="419" t="s">
        <v>2051</v>
      </c>
    </row>
    <row r="73" spans="1:20" ht="15.75" customHeight="1" x14ac:dyDescent="0.25">
      <c r="A73" s="423" t="s">
        <v>144</v>
      </c>
      <c r="B73" s="423" t="s">
        <v>875</v>
      </c>
      <c r="C73" s="424" t="s">
        <v>234</v>
      </c>
      <c r="D73" s="425" t="s">
        <v>2045</v>
      </c>
      <c r="E73" s="423" t="s">
        <v>531</v>
      </c>
      <c r="F73" s="424" t="s">
        <v>551</v>
      </c>
      <c r="G73" s="426" t="s">
        <v>373</v>
      </c>
      <c r="H73" s="423" t="s">
        <v>425</v>
      </c>
      <c r="I73" s="423" t="s">
        <v>425</v>
      </c>
      <c r="J73" s="423">
        <v>100</v>
      </c>
      <c r="K73" s="435"/>
      <c r="L73" s="427">
        <v>2020</v>
      </c>
      <c r="M73" s="428">
        <v>98</v>
      </c>
      <c r="N73" s="429">
        <v>1</v>
      </c>
      <c r="O73" s="420">
        <f t="shared" si="4"/>
        <v>98</v>
      </c>
      <c r="P73" s="428">
        <v>89</v>
      </c>
      <c r="Q73" s="430">
        <f t="shared" si="7"/>
        <v>0.90816326530612246</v>
      </c>
      <c r="R73" s="431">
        <f t="shared" si="5"/>
        <v>0.90816326530612246</v>
      </c>
      <c r="S73" s="432">
        <f t="shared" si="6"/>
        <v>0.01</v>
      </c>
      <c r="T73" s="419" t="s">
        <v>2051</v>
      </c>
    </row>
    <row r="74" spans="1:20" ht="15.75" customHeight="1" x14ac:dyDescent="0.25">
      <c r="A74" s="423" t="s">
        <v>144</v>
      </c>
      <c r="B74" s="423" t="s">
        <v>875</v>
      </c>
      <c r="C74" s="424" t="s">
        <v>2032</v>
      </c>
      <c r="D74" s="425" t="s">
        <v>2033</v>
      </c>
      <c r="E74" s="423" t="s">
        <v>531</v>
      </c>
      <c r="F74" s="424" t="s">
        <v>580</v>
      </c>
      <c r="G74" s="426" t="s">
        <v>373</v>
      </c>
      <c r="H74" s="423" t="s">
        <v>425</v>
      </c>
      <c r="I74" s="423" t="s">
        <v>425</v>
      </c>
      <c r="J74" s="423">
        <v>100</v>
      </c>
      <c r="K74" s="435"/>
      <c r="L74" s="427">
        <v>2020</v>
      </c>
      <c r="M74" s="428">
        <v>98</v>
      </c>
      <c r="N74" s="429">
        <v>1</v>
      </c>
      <c r="O74" s="420">
        <f t="shared" si="4"/>
        <v>98</v>
      </c>
      <c r="P74" s="428">
        <v>89</v>
      </c>
      <c r="Q74" s="430">
        <f t="shared" si="7"/>
        <v>0.90816326530612246</v>
      </c>
      <c r="R74" s="431">
        <f t="shared" si="5"/>
        <v>0.90816326530612246</v>
      </c>
      <c r="S74" s="432">
        <f t="shared" si="6"/>
        <v>0.01</v>
      </c>
      <c r="T74" s="419" t="s">
        <v>2051</v>
      </c>
    </row>
    <row r="75" spans="1:20" ht="15.75" customHeight="1" x14ac:dyDescent="0.25">
      <c r="A75" s="423" t="s">
        <v>144</v>
      </c>
      <c r="B75" s="423" t="s">
        <v>875</v>
      </c>
      <c r="C75" s="424" t="s">
        <v>2035</v>
      </c>
      <c r="D75" s="425" t="s">
        <v>2033</v>
      </c>
      <c r="E75" s="423" t="s">
        <v>531</v>
      </c>
      <c r="F75" s="424" t="s">
        <v>580</v>
      </c>
      <c r="G75" s="426" t="s">
        <v>373</v>
      </c>
      <c r="H75" s="423" t="s">
        <v>425</v>
      </c>
      <c r="I75" s="423" t="s">
        <v>425</v>
      </c>
      <c r="J75" s="423">
        <v>100</v>
      </c>
      <c r="K75" s="435"/>
      <c r="L75" s="427">
        <v>2020</v>
      </c>
      <c r="M75" s="428">
        <v>98</v>
      </c>
      <c r="N75" s="429">
        <v>1</v>
      </c>
      <c r="O75" s="420">
        <f t="shared" si="4"/>
        <v>98</v>
      </c>
      <c r="P75" s="428">
        <v>89</v>
      </c>
      <c r="Q75" s="430">
        <f t="shared" si="7"/>
        <v>0.90816326530612246</v>
      </c>
      <c r="R75" s="431">
        <f t="shared" si="5"/>
        <v>0.90816326530612246</v>
      </c>
      <c r="S75" s="432">
        <f t="shared" si="6"/>
        <v>0.01</v>
      </c>
      <c r="T75" s="419" t="s">
        <v>2053</v>
      </c>
    </row>
    <row r="76" spans="1:20" ht="15.75" customHeight="1" x14ac:dyDescent="0.25">
      <c r="A76" s="423" t="s">
        <v>144</v>
      </c>
      <c r="B76" s="423" t="s">
        <v>875</v>
      </c>
      <c r="C76" s="433" t="s">
        <v>2037</v>
      </c>
      <c r="D76" s="425" t="s">
        <v>2033</v>
      </c>
      <c r="E76" s="423" t="s">
        <v>531</v>
      </c>
      <c r="F76" s="424" t="s">
        <v>580</v>
      </c>
      <c r="G76" s="426" t="s">
        <v>373</v>
      </c>
      <c r="H76" s="423" t="s">
        <v>425</v>
      </c>
      <c r="I76" s="423" t="s">
        <v>425</v>
      </c>
      <c r="J76" s="423">
        <v>100</v>
      </c>
      <c r="K76" s="435"/>
      <c r="L76" s="427">
        <v>2020</v>
      </c>
      <c r="M76" s="428">
        <v>98</v>
      </c>
      <c r="N76" s="429">
        <v>1</v>
      </c>
      <c r="O76" s="420">
        <f t="shared" si="4"/>
        <v>98</v>
      </c>
      <c r="P76" s="428">
        <v>89</v>
      </c>
      <c r="Q76" s="430">
        <f t="shared" si="7"/>
        <v>0.90816326530612246</v>
      </c>
      <c r="R76" s="431">
        <f t="shared" si="5"/>
        <v>0.90816326530612246</v>
      </c>
      <c r="S76" s="432">
        <f t="shared" si="6"/>
        <v>0.01</v>
      </c>
      <c r="T76" s="419" t="s">
        <v>2053</v>
      </c>
    </row>
    <row r="77" spans="1:20" ht="15.75" customHeight="1" x14ac:dyDescent="0.25">
      <c r="A77" s="423" t="s">
        <v>144</v>
      </c>
      <c r="B77" s="423" t="s">
        <v>875</v>
      </c>
      <c r="C77" s="424" t="s">
        <v>2039</v>
      </c>
      <c r="D77" s="425" t="s">
        <v>2033</v>
      </c>
      <c r="E77" s="423" t="s">
        <v>531</v>
      </c>
      <c r="F77" s="424" t="s">
        <v>580</v>
      </c>
      <c r="G77" s="426" t="s">
        <v>373</v>
      </c>
      <c r="H77" s="423" t="s">
        <v>425</v>
      </c>
      <c r="I77" s="423" t="s">
        <v>425</v>
      </c>
      <c r="J77" s="423">
        <v>100</v>
      </c>
      <c r="K77" s="435"/>
      <c r="L77" s="427">
        <v>2020</v>
      </c>
      <c r="M77" s="428">
        <v>98</v>
      </c>
      <c r="N77" s="429">
        <v>1</v>
      </c>
      <c r="O77" s="420">
        <f t="shared" si="4"/>
        <v>98</v>
      </c>
      <c r="P77" s="428">
        <v>89</v>
      </c>
      <c r="Q77" s="430">
        <f t="shared" si="7"/>
        <v>0.90816326530612246</v>
      </c>
      <c r="R77" s="431">
        <f t="shared" si="5"/>
        <v>0.90816326530612246</v>
      </c>
      <c r="S77" s="432">
        <f t="shared" si="6"/>
        <v>0.01</v>
      </c>
      <c r="T77" s="419"/>
    </row>
    <row r="78" spans="1:20" ht="15.75" customHeight="1" x14ac:dyDescent="0.25">
      <c r="A78" s="423" t="s">
        <v>144</v>
      </c>
      <c r="B78" s="423" t="s">
        <v>875</v>
      </c>
      <c r="C78" s="424" t="s">
        <v>2041</v>
      </c>
      <c r="D78" s="425" t="s">
        <v>2033</v>
      </c>
      <c r="E78" s="423" t="s">
        <v>531</v>
      </c>
      <c r="F78" s="424" t="s">
        <v>580</v>
      </c>
      <c r="G78" s="426" t="s">
        <v>373</v>
      </c>
      <c r="H78" s="423" t="s">
        <v>425</v>
      </c>
      <c r="I78" s="423" t="s">
        <v>425</v>
      </c>
      <c r="J78" s="423">
        <v>100</v>
      </c>
      <c r="K78" s="435"/>
      <c r="L78" s="427">
        <v>2020</v>
      </c>
      <c r="M78" s="428">
        <v>98</v>
      </c>
      <c r="N78" s="429">
        <v>1</v>
      </c>
      <c r="O78" s="420">
        <f t="shared" si="4"/>
        <v>98</v>
      </c>
      <c r="P78" s="428">
        <v>89</v>
      </c>
      <c r="Q78" s="430">
        <f t="shared" si="7"/>
        <v>0.90816326530612246</v>
      </c>
      <c r="R78" s="431">
        <f t="shared" si="5"/>
        <v>0.90816326530612246</v>
      </c>
      <c r="S78" s="432">
        <f t="shared" si="6"/>
        <v>0.01</v>
      </c>
      <c r="T78" s="419" t="s">
        <v>2051</v>
      </c>
    </row>
    <row r="79" spans="1:20" ht="15.75" customHeight="1" x14ac:dyDescent="0.25">
      <c r="A79" s="423" t="s">
        <v>144</v>
      </c>
      <c r="B79" s="423" t="s">
        <v>875</v>
      </c>
      <c r="C79" s="424" t="s">
        <v>234</v>
      </c>
      <c r="D79" s="424" t="s">
        <v>2043</v>
      </c>
      <c r="E79" s="423" t="s">
        <v>531</v>
      </c>
      <c r="F79" s="424" t="s">
        <v>580</v>
      </c>
      <c r="G79" s="426" t="s">
        <v>373</v>
      </c>
      <c r="H79" s="423" t="s">
        <v>425</v>
      </c>
      <c r="I79" s="423" t="s">
        <v>425</v>
      </c>
      <c r="J79" s="423">
        <v>100</v>
      </c>
      <c r="K79" s="435"/>
      <c r="L79" s="427">
        <v>2020</v>
      </c>
      <c r="M79" s="428">
        <v>98</v>
      </c>
      <c r="N79" s="429">
        <v>1</v>
      </c>
      <c r="O79" s="420">
        <f t="shared" si="4"/>
        <v>98</v>
      </c>
      <c r="P79" s="428">
        <v>89</v>
      </c>
      <c r="Q79" s="430">
        <f t="shared" si="7"/>
        <v>0.90816326530612246</v>
      </c>
      <c r="R79" s="431">
        <f t="shared" si="5"/>
        <v>0.90816326530612246</v>
      </c>
      <c r="S79" s="432">
        <f t="shared" si="6"/>
        <v>0.01</v>
      </c>
      <c r="T79" s="419" t="s">
        <v>2051</v>
      </c>
    </row>
    <row r="80" spans="1:20" ht="15.75" customHeight="1" x14ac:dyDescent="0.25">
      <c r="A80" s="423" t="s">
        <v>144</v>
      </c>
      <c r="B80" s="423" t="s">
        <v>875</v>
      </c>
      <c r="C80" s="424" t="s">
        <v>234</v>
      </c>
      <c r="D80" s="425" t="s">
        <v>2045</v>
      </c>
      <c r="E80" s="423" t="s">
        <v>531</v>
      </c>
      <c r="F80" s="424" t="s">
        <v>580</v>
      </c>
      <c r="G80" s="426" t="s">
        <v>373</v>
      </c>
      <c r="H80" s="423" t="s">
        <v>425</v>
      </c>
      <c r="I80" s="423" t="s">
        <v>425</v>
      </c>
      <c r="J80" s="423">
        <v>100</v>
      </c>
      <c r="K80" s="435"/>
      <c r="L80" s="427">
        <v>2020</v>
      </c>
      <c r="M80" s="428">
        <v>98</v>
      </c>
      <c r="N80" s="429">
        <v>1</v>
      </c>
      <c r="O80" s="420">
        <f t="shared" si="4"/>
        <v>98</v>
      </c>
      <c r="P80" s="428">
        <v>89</v>
      </c>
      <c r="Q80" s="430">
        <f t="shared" si="7"/>
        <v>0.90816326530612246</v>
      </c>
      <c r="R80" s="431">
        <f t="shared" si="5"/>
        <v>0.90816326530612246</v>
      </c>
      <c r="S80" s="432">
        <f t="shared" si="6"/>
        <v>0.01</v>
      </c>
      <c r="T80" s="419" t="s">
        <v>2051</v>
      </c>
    </row>
    <row r="81" spans="1:20" ht="15.75" customHeight="1" x14ac:dyDescent="0.25">
      <c r="A81" s="423" t="s">
        <v>144</v>
      </c>
      <c r="B81" s="423" t="s">
        <v>875</v>
      </c>
      <c r="C81" s="424" t="s">
        <v>2032</v>
      </c>
      <c r="D81" s="425" t="s">
        <v>2033</v>
      </c>
      <c r="E81" s="423" t="s">
        <v>531</v>
      </c>
      <c r="F81" s="424" t="s">
        <v>530</v>
      </c>
      <c r="G81" s="426" t="s">
        <v>371</v>
      </c>
      <c r="H81" s="423" t="s">
        <v>425</v>
      </c>
      <c r="I81" s="423" t="s">
        <v>425</v>
      </c>
      <c r="J81" s="423">
        <v>100</v>
      </c>
      <c r="K81" s="435"/>
      <c r="L81" s="427">
        <v>2020</v>
      </c>
      <c r="M81" s="428">
        <v>98</v>
      </c>
      <c r="N81" s="429">
        <v>1</v>
      </c>
      <c r="O81" s="420">
        <f t="shared" si="4"/>
        <v>98</v>
      </c>
      <c r="P81" s="428">
        <v>50</v>
      </c>
      <c r="Q81" s="430">
        <f t="shared" si="7"/>
        <v>0.51020408163265307</v>
      </c>
      <c r="R81" s="431">
        <f t="shared" si="5"/>
        <v>0.51020408163265307</v>
      </c>
      <c r="S81" s="432">
        <f t="shared" si="6"/>
        <v>0.01</v>
      </c>
      <c r="T81" s="419"/>
    </row>
    <row r="82" spans="1:20" ht="15.75" customHeight="1" x14ac:dyDescent="0.25">
      <c r="A82" s="423" t="s">
        <v>144</v>
      </c>
      <c r="B82" s="423" t="s">
        <v>875</v>
      </c>
      <c r="C82" s="424" t="s">
        <v>2035</v>
      </c>
      <c r="D82" s="425" t="s">
        <v>2033</v>
      </c>
      <c r="E82" s="423" t="s">
        <v>531</v>
      </c>
      <c r="F82" s="424" t="s">
        <v>530</v>
      </c>
      <c r="G82" s="426" t="s">
        <v>371</v>
      </c>
      <c r="H82" s="423" t="s">
        <v>425</v>
      </c>
      <c r="I82" s="423" t="s">
        <v>425</v>
      </c>
      <c r="J82" s="423">
        <v>100</v>
      </c>
      <c r="K82" s="435"/>
      <c r="L82" s="427">
        <v>2020</v>
      </c>
      <c r="M82" s="428">
        <v>98</v>
      </c>
      <c r="N82" s="429">
        <v>1</v>
      </c>
      <c r="O82" s="420">
        <f t="shared" si="4"/>
        <v>98</v>
      </c>
      <c r="P82" s="428">
        <v>50</v>
      </c>
      <c r="Q82" s="430">
        <f t="shared" si="7"/>
        <v>0.51020408163265307</v>
      </c>
      <c r="R82" s="431">
        <f t="shared" si="5"/>
        <v>0.51020408163265307</v>
      </c>
      <c r="S82" s="432">
        <f t="shared" si="6"/>
        <v>0.01</v>
      </c>
      <c r="T82" s="419"/>
    </row>
    <row r="83" spans="1:20" ht="15.75" customHeight="1" x14ac:dyDescent="0.25">
      <c r="A83" s="423" t="s">
        <v>144</v>
      </c>
      <c r="B83" s="423" t="s">
        <v>875</v>
      </c>
      <c r="C83" s="433" t="s">
        <v>2037</v>
      </c>
      <c r="D83" s="425" t="s">
        <v>2033</v>
      </c>
      <c r="E83" s="423" t="s">
        <v>531</v>
      </c>
      <c r="F83" s="424" t="s">
        <v>530</v>
      </c>
      <c r="G83" s="426" t="s">
        <v>371</v>
      </c>
      <c r="H83" s="423" t="s">
        <v>425</v>
      </c>
      <c r="I83" s="423" t="s">
        <v>425</v>
      </c>
      <c r="J83" s="423">
        <v>100</v>
      </c>
      <c r="K83" s="435"/>
      <c r="L83" s="427">
        <v>2020</v>
      </c>
      <c r="M83" s="428">
        <v>98</v>
      </c>
      <c r="N83" s="429">
        <v>1</v>
      </c>
      <c r="O83" s="420">
        <f t="shared" si="4"/>
        <v>98</v>
      </c>
      <c r="P83" s="428">
        <v>50</v>
      </c>
      <c r="Q83" s="430">
        <f t="shared" si="7"/>
        <v>0.51020408163265307</v>
      </c>
      <c r="R83" s="431">
        <f t="shared" si="5"/>
        <v>0.51020408163265307</v>
      </c>
      <c r="S83" s="432">
        <f t="shared" si="6"/>
        <v>0.01</v>
      </c>
      <c r="T83" s="419" t="s">
        <v>2051</v>
      </c>
    </row>
    <row r="84" spans="1:20" ht="15.75" customHeight="1" x14ac:dyDescent="0.25">
      <c r="A84" s="423" t="s">
        <v>144</v>
      </c>
      <c r="B84" s="423" t="s">
        <v>875</v>
      </c>
      <c r="C84" s="424" t="s">
        <v>2039</v>
      </c>
      <c r="D84" s="425" t="s">
        <v>2033</v>
      </c>
      <c r="E84" s="423" t="s">
        <v>531</v>
      </c>
      <c r="F84" s="424" t="s">
        <v>530</v>
      </c>
      <c r="G84" s="426" t="s">
        <v>371</v>
      </c>
      <c r="H84" s="423" t="s">
        <v>425</v>
      </c>
      <c r="I84" s="423" t="s">
        <v>425</v>
      </c>
      <c r="J84" s="423">
        <v>100</v>
      </c>
      <c r="K84" s="435"/>
      <c r="L84" s="427">
        <v>2020</v>
      </c>
      <c r="M84" s="428">
        <v>98</v>
      </c>
      <c r="N84" s="429">
        <v>1</v>
      </c>
      <c r="O84" s="420">
        <f t="shared" si="4"/>
        <v>98</v>
      </c>
      <c r="P84" s="428">
        <v>50</v>
      </c>
      <c r="Q84" s="430">
        <f t="shared" si="7"/>
        <v>0.51020408163265307</v>
      </c>
      <c r="R84" s="431">
        <f t="shared" si="5"/>
        <v>0.51020408163265307</v>
      </c>
      <c r="S84" s="432">
        <f t="shared" si="6"/>
        <v>0.01</v>
      </c>
      <c r="T84" s="419"/>
    </row>
    <row r="85" spans="1:20" ht="15.75" customHeight="1" x14ac:dyDescent="0.25">
      <c r="A85" s="423" t="s">
        <v>144</v>
      </c>
      <c r="B85" s="423" t="s">
        <v>875</v>
      </c>
      <c r="C85" s="424" t="s">
        <v>2041</v>
      </c>
      <c r="D85" s="425" t="s">
        <v>2033</v>
      </c>
      <c r="E85" s="423" t="s">
        <v>531</v>
      </c>
      <c r="F85" s="424" t="s">
        <v>530</v>
      </c>
      <c r="G85" s="426" t="s">
        <v>371</v>
      </c>
      <c r="H85" s="423" t="s">
        <v>425</v>
      </c>
      <c r="I85" s="423" t="s">
        <v>425</v>
      </c>
      <c r="J85" s="423">
        <v>100</v>
      </c>
      <c r="K85" s="435"/>
      <c r="L85" s="427">
        <v>2020</v>
      </c>
      <c r="M85" s="428">
        <v>98</v>
      </c>
      <c r="N85" s="429">
        <v>1</v>
      </c>
      <c r="O85" s="420">
        <f t="shared" si="4"/>
        <v>98</v>
      </c>
      <c r="P85" s="428">
        <v>50</v>
      </c>
      <c r="Q85" s="430">
        <f t="shared" si="7"/>
        <v>0.51020408163265307</v>
      </c>
      <c r="R85" s="431">
        <f t="shared" si="5"/>
        <v>0.51020408163265307</v>
      </c>
      <c r="S85" s="432">
        <f t="shared" si="6"/>
        <v>0.01</v>
      </c>
      <c r="T85" s="419" t="s">
        <v>2051</v>
      </c>
    </row>
    <row r="86" spans="1:20" ht="15.75" customHeight="1" x14ac:dyDescent="0.25">
      <c r="A86" s="423" t="s">
        <v>144</v>
      </c>
      <c r="B86" s="423" t="s">
        <v>875</v>
      </c>
      <c r="C86" s="424" t="s">
        <v>234</v>
      </c>
      <c r="D86" s="424" t="s">
        <v>2043</v>
      </c>
      <c r="E86" s="423" t="s">
        <v>531</v>
      </c>
      <c r="F86" s="424" t="s">
        <v>530</v>
      </c>
      <c r="G86" s="426" t="s">
        <v>371</v>
      </c>
      <c r="H86" s="423" t="s">
        <v>425</v>
      </c>
      <c r="I86" s="423" t="s">
        <v>425</v>
      </c>
      <c r="J86" s="423">
        <v>100</v>
      </c>
      <c r="K86" s="435"/>
      <c r="L86" s="427">
        <v>2020</v>
      </c>
      <c r="M86" s="428">
        <v>98</v>
      </c>
      <c r="N86" s="429">
        <v>1</v>
      </c>
      <c r="O86" s="420">
        <f t="shared" si="4"/>
        <v>98</v>
      </c>
      <c r="P86" s="428">
        <v>50</v>
      </c>
      <c r="Q86" s="430">
        <f t="shared" si="7"/>
        <v>0.51020408163265307</v>
      </c>
      <c r="R86" s="431">
        <f t="shared" si="5"/>
        <v>0.51020408163265307</v>
      </c>
      <c r="S86" s="432">
        <f t="shared" si="6"/>
        <v>0.01</v>
      </c>
      <c r="T86" s="419"/>
    </row>
    <row r="87" spans="1:20" ht="15.75" customHeight="1" x14ac:dyDescent="0.25">
      <c r="A87" s="423" t="s">
        <v>144</v>
      </c>
      <c r="B87" s="423" t="s">
        <v>875</v>
      </c>
      <c r="C87" s="424" t="s">
        <v>234</v>
      </c>
      <c r="D87" s="425" t="s">
        <v>2045</v>
      </c>
      <c r="E87" s="423" t="s">
        <v>531</v>
      </c>
      <c r="F87" s="424" t="s">
        <v>530</v>
      </c>
      <c r="G87" s="426" t="s">
        <v>371</v>
      </c>
      <c r="H87" s="423" t="s">
        <v>425</v>
      </c>
      <c r="I87" s="423" t="s">
        <v>425</v>
      </c>
      <c r="J87" s="423">
        <v>100</v>
      </c>
      <c r="K87" s="435"/>
      <c r="L87" s="427">
        <v>2020</v>
      </c>
      <c r="M87" s="428">
        <v>98</v>
      </c>
      <c r="N87" s="429">
        <v>1</v>
      </c>
      <c r="O87" s="420">
        <f t="shared" si="4"/>
        <v>98</v>
      </c>
      <c r="P87" s="428">
        <v>50</v>
      </c>
      <c r="Q87" s="430">
        <f t="shared" si="7"/>
        <v>0.51020408163265307</v>
      </c>
      <c r="R87" s="431">
        <f t="shared" si="5"/>
        <v>0.51020408163265307</v>
      </c>
      <c r="S87" s="432">
        <f t="shared" si="6"/>
        <v>0.01</v>
      </c>
      <c r="T87" s="419"/>
    </row>
    <row r="88" spans="1:20" ht="15.75" customHeight="1" x14ac:dyDescent="0.25">
      <c r="A88" s="423" t="s">
        <v>144</v>
      </c>
      <c r="B88" s="423" t="s">
        <v>875</v>
      </c>
      <c r="C88" s="424" t="s">
        <v>2032</v>
      </c>
      <c r="D88" s="425" t="s">
        <v>2033</v>
      </c>
      <c r="E88" s="423" t="s">
        <v>531</v>
      </c>
      <c r="F88" s="424" t="s">
        <v>540</v>
      </c>
      <c r="G88" s="426" t="s">
        <v>371</v>
      </c>
      <c r="H88" s="423" t="s">
        <v>425</v>
      </c>
      <c r="I88" s="423" t="s">
        <v>425</v>
      </c>
      <c r="J88" s="423">
        <v>100</v>
      </c>
      <c r="K88" s="435"/>
      <c r="L88" s="427">
        <v>2020</v>
      </c>
      <c r="M88" s="428">
        <v>98</v>
      </c>
      <c r="N88" s="429">
        <v>1</v>
      </c>
      <c r="O88" s="420">
        <f t="shared" si="4"/>
        <v>98</v>
      </c>
      <c r="P88" s="428">
        <v>89</v>
      </c>
      <c r="Q88" s="430">
        <f t="shared" si="7"/>
        <v>0.90816326530612246</v>
      </c>
      <c r="R88" s="431">
        <f t="shared" si="5"/>
        <v>0.90816326530612246</v>
      </c>
      <c r="S88" s="432">
        <f t="shared" si="6"/>
        <v>0.01</v>
      </c>
      <c r="T88" s="419"/>
    </row>
    <row r="89" spans="1:20" ht="15.75" customHeight="1" x14ac:dyDescent="0.25">
      <c r="A89" s="423" t="s">
        <v>144</v>
      </c>
      <c r="B89" s="423" t="s">
        <v>875</v>
      </c>
      <c r="C89" s="424" t="s">
        <v>2035</v>
      </c>
      <c r="D89" s="425" t="s">
        <v>2033</v>
      </c>
      <c r="E89" s="423" t="s">
        <v>531</v>
      </c>
      <c r="F89" s="424" t="s">
        <v>540</v>
      </c>
      <c r="G89" s="426" t="s">
        <v>371</v>
      </c>
      <c r="H89" s="423" t="s">
        <v>425</v>
      </c>
      <c r="I89" s="423" t="s">
        <v>425</v>
      </c>
      <c r="J89" s="423">
        <v>100</v>
      </c>
      <c r="K89" s="435"/>
      <c r="L89" s="427">
        <v>2020</v>
      </c>
      <c r="M89" s="428">
        <v>98</v>
      </c>
      <c r="N89" s="429">
        <v>1</v>
      </c>
      <c r="O89" s="420">
        <f t="shared" si="4"/>
        <v>98</v>
      </c>
      <c r="P89" s="428">
        <v>89</v>
      </c>
      <c r="Q89" s="430">
        <f t="shared" si="7"/>
        <v>0.90816326530612246</v>
      </c>
      <c r="R89" s="431">
        <f t="shared" si="5"/>
        <v>0.90816326530612246</v>
      </c>
      <c r="S89" s="432">
        <f t="shared" si="6"/>
        <v>0.01</v>
      </c>
      <c r="T89" s="419"/>
    </row>
    <row r="90" spans="1:20" ht="15.75" customHeight="1" x14ac:dyDescent="0.25">
      <c r="A90" s="423" t="s">
        <v>144</v>
      </c>
      <c r="B90" s="423" t="s">
        <v>875</v>
      </c>
      <c r="C90" s="433" t="s">
        <v>2037</v>
      </c>
      <c r="D90" s="425" t="s">
        <v>2033</v>
      </c>
      <c r="E90" s="423" t="s">
        <v>531</v>
      </c>
      <c r="F90" s="424" t="s">
        <v>540</v>
      </c>
      <c r="G90" s="426" t="s">
        <v>371</v>
      </c>
      <c r="H90" s="423" t="s">
        <v>425</v>
      </c>
      <c r="I90" s="423" t="s">
        <v>425</v>
      </c>
      <c r="J90" s="423">
        <v>100</v>
      </c>
      <c r="K90" s="435"/>
      <c r="L90" s="427">
        <v>2020</v>
      </c>
      <c r="M90" s="428">
        <v>98</v>
      </c>
      <c r="N90" s="429">
        <v>1</v>
      </c>
      <c r="O90" s="420">
        <f t="shared" si="4"/>
        <v>98</v>
      </c>
      <c r="P90" s="428">
        <v>89</v>
      </c>
      <c r="Q90" s="430">
        <f t="shared" si="7"/>
        <v>0.90816326530612246</v>
      </c>
      <c r="R90" s="431">
        <f t="shared" si="5"/>
        <v>0.90816326530612246</v>
      </c>
      <c r="S90" s="432">
        <f t="shared" si="6"/>
        <v>0.01</v>
      </c>
      <c r="T90" s="419"/>
    </row>
    <row r="91" spans="1:20" ht="15.75" customHeight="1" x14ac:dyDescent="0.25">
      <c r="A91" s="423" t="s">
        <v>144</v>
      </c>
      <c r="B91" s="423" t="s">
        <v>875</v>
      </c>
      <c r="C91" s="424" t="s">
        <v>2039</v>
      </c>
      <c r="D91" s="425" t="s">
        <v>2033</v>
      </c>
      <c r="E91" s="423" t="s">
        <v>531</v>
      </c>
      <c r="F91" s="424" t="s">
        <v>540</v>
      </c>
      <c r="G91" s="426" t="s">
        <v>371</v>
      </c>
      <c r="H91" s="423" t="s">
        <v>425</v>
      </c>
      <c r="I91" s="423" t="s">
        <v>425</v>
      </c>
      <c r="J91" s="423">
        <v>100</v>
      </c>
      <c r="K91" s="435"/>
      <c r="L91" s="427">
        <v>2020</v>
      </c>
      <c r="M91" s="428">
        <v>98</v>
      </c>
      <c r="N91" s="429">
        <v>1</v>
      </c>
      <c r="O91" s="420">
        <f t="shared" si="4"/>
        <v>98</v>
      </c>
      <c r="P91" s="428">
        <v>89</v>
      </c>
      <c r="Q91" s="430">
        <f t="shared" si="7"/>
        <v>0.90816326530612246</v>
      </c>
      <c r="R91" s="431">
        <f t="shared" si="5"/>
        <v>0.90816326530612246</v>
      </c>
      <c r="S91" s="432">
        <f t="shared" si="6"/>
        <v>0.01</v>
      </c>
      <c r="T91" s="419"/>
    </row>
    <row r="92" spans="1:20" ht="15.75" customHeight="1" x14ac:dyDescent="0.25">
      <c r="A92" s="423" t="s">
        <v>144</v>
      </c>
      <c r="B92" s="423" t="s">
        <v>875</v>
      </c>
      <c r="C92" s="424" t="s">
        <v>2041</v>
      </c>
      <c r="D92" s="425" t="s">
        <v>2033</v>
      </c>
      <c r="E92" s="423" t="s">
        <v>531</v>
      </c>
      <c r="F92" s="424" t="s">
        <v>540</v>
      </c>
      <c r="G92" s="426" t="s">
        <v>371</v>
      </c>
      <c r="H92" s="423" t="s">
        <v>425</v>
      </c>
      <c r="I92" s="423" t="s">
        <v>425</v>
      </c>
      <c r="J92" s="423">
        <v>100</v>
      </c>
      <c r="K92" s="435"/>
      <c r="L92" s="427">
        <v>2020</v>
      </c>
      <c r="M92" s="428">
        <v>98</v>
      </c>
      <c r="N92" s="429">
        <v>1</v>
      </c>
      <c r="O92" s="420">
        <f t="shared" si="4"/>
        <v>98</v>
      </c>
      <c r="P92" s="428">
        <v>89</v>
      </c>
      <c r="Q92" s="430">
        <f t="shared" si="7"/>
        <v>0.90816326530612246</v>
      </c>
      <c r="R92" s="431">
        <f t="shared" si="5"/>
        <v>0.90816326530612246</v>
      </c>
      <c r="S92" s="432">
        <f t="shared" si="6"/>
        <v>0.01</v>
      </c>
      <c r="T92" s="419"/>
    </row>
    <row r="93" spans="1:20" ht="15.75" customHeight="1" x14ac:dyDescent="0.25">
      <c r="A93" s="423" t="s">
        <v>144</v>
      </c>
      <c r="B93" s="423" t="s">
        <v>875</v>
      </c>
      <c r="C93" s="424" t="s">
        <v>234</v>
      </c>
      <c r="D93" s="424" t="s">
        <v>2043</v>
      </c>
      <c r="E93" s="423" t="s">
        <v>531</v>
      </c>
      <c r="F93" s="424" t="s">
        <v>540</v>
      </c>
      <c r="G93" s="426" t="s">
        <v>371</v>
      </c>
      <c r="H93" s="423" t="s">
        <v>425</v>
      </c>
      <c r="I93" s="423" t="s">
        <v>425</v>
      </c>
      <c r="J93" s="423">
        <v>100</v>
      </c>
      <c r="K93" s="435"/>
      <c r="L93" s="427">
        <v>2020</v>
      </c>
      <c r="M93" s="428">
        <v>98</v>
      </c>
      <c r="N93" s="429">
        <v>1</v>
      </c>
      <c r="O93" s="420">
        <f t="shared" si="4"/>
        <v>98</v>
      </c>
      <c r="P93" s="428">
        <v>89</v>
      </c>
      <c r="Q93" s="430">
        <f t="shared" si="7"/>
        <v>0.90816326530612246</v>
      </c>
      <c r="R93" s="431">
        <f t="shared" si="5"/>
        <v>0.90816326530612246</v>
      </c>
      <c r="S93" s="432">
        <f t="shared" si="6"/>
        <v>0.01</v>
      </c>
      <c r="T93" s="419"/>
    </row>
    <row r="94" spans="1:20" ht="15.75" customHeight="1" x14ac:dyDescent="0.25">
      <c r="A94" s="423" t="s">
        <v>144</v>
      </c>
      <c r="B94" s="423" t="s">
        <v>875</v>
      </c>
      <c r="C94" s="424" t="s">
        <v>234</v>
      </c>
      <c r="D94" s="425" t="s">
        <v>2045</v>
      </c>
      <c r="E94" s="423" t="s">
        <v>531</v>
      </c>
      <c r="F94" s="424" t="s">
        <v>540</v>
      </c>
      <c r="G94" s="426" t="s">
        <v>371</v>
      </c>
      <c r="H94" s="423" t="s">
        <v>425</v>
      </c>
      <c r="I94" s="423" t="s">
        <v>425</v>
      </c>
      <c r="J94" s="423">
        <v>100</v>
      </c>
      <c r="K94" s="435"/>
      <c r="L94" s="427">
        <v>2020</v>
      </c>
      <c r="M94" s="428">
        <v>98</v>
      </c>
      <c r="N94" s="429">
        <v>1</v>
      </c>
      <c r="O94" s="420">
        <f t="shared" si="4"/>
        <v>98</v>
      </c>
      <c r="P94" s="428">
        <v>89</v>
      </c>
      <c r="Q94" s="430">
        <f t="shared" si="7"/>
        <v>0.90816326530612246</v>
      </c>
      <c r="R94" s="431">
        <f t="shared" si="5"/>
        <v>0.90816326530612246</v>
      </c>
      <c r="S94" s="432">
        <f t="shared" si="6"/>
        <v>0.01</v>
      </c>
      <c r="T94" s="419"/>
    </row>
    <row r="95" spans="1:20" ht="15.75" customHeight="1" x14ac:dyDescent="0.25">
      <c r="A95" s="423" t="s">
        <v>144</v>
      </c>
      <c r="B95" s="423" t="s">
        <v>875</v>
      </c>
      <c r="C95" s="424" t="s">
        <v>2032</v>
      </c>
      <c r="D95" s="425" t="s">
        <v>2033</v>
      </c>
      <c r="E95" s="423" t="s">
        <v>531</v>
      </c>
      <c r="F95" s="424" t="s">
        <v>585</v>
      </c>
      <c r="G95" s="426" t="s">
        <v>371</v>
      </c>
      <c r="H95" s="423" t="s">
        <v>425</v>
      </c>
      <c r="I95" s="423" t="s">
        <v>425</v>
      </c>
      <c r="J95" s="423">
        <v>100</v>
      </c>
      <c r="K95" s="435"/>
      <c r="L95" s="427">
        <v>2020</v>
      </c>
      <c r="M95" s="428">
        <v>98</v>
      </c>
      <c r="N95" s="429">
        <v>1</v>
      </c>
      <c r="O95" s="420">
        <f t="shared" si="4"/>
        <v>98</v>
      </c>
      <c r="P95" s="428">
        <v>50</v>
      </c>
      <c r="Q95" s="430">
        <f t="shared" si="7"/>
        <v>0.51020408163265307</v>
      </c>
      <c r="R95" s="431">
        <f t="shared" si="5"/>
        <v>0.51020408163265307</v>
      </c>
      <c r="S95" s="432">
        <f t="shared" si="6"/>
        <v>0.01</v>
      </c>
      <c r="T95" s="419"/>
    </row>
    <row r="96" spans="1:20" ht="15.75" customHeight="1" x14ac:dyDescent="0.25">
      <c r="A96" s="423" t="s">
        <v>144</v>
      </c>
      <c r="B96" s="423" t="s">
        <v>875</v>
      </c>
      <c r="C96" s="424" t="s">
        <v>2035</v>
      </c>
      <c r="D96" s="425" t="s">
        <v>2033</v>
      </c>
      <c r="E96" s="423" t="s">
        <v>531</v>
      </c>
      <c r="F96" s="424" t="s">
        <v>585</v>
      </c>
      <c r="G96" s="426" t="s">
        <v>371</v>
      </c>
      <c r="H96" s="423" t="s">
        <v>425</v>
      </c>
      <c r="I96" s="423" t="s">
        <v>425</v>
      </c>
      <c r="J96" s="423">
        <v>100</v>
      </c>
      <c r="K96" s="435"/>
      <c r="L96" s="427">
        <v>2020</v>
      </c>
      <c r="M96" s="428">
        <v>98</v>
      </c>
      <c r="N96" s="429">
        <v>1</v>
      </c>
      <c r="O96" s="420">
        <f t="shared" si="4"/>
        <v>98</v>
      </c>
      <c r="P96" s="428">
        <v>50</v>
      </c>
      <c r="Q96" s="430">
        <f t="shared" si="7"/>
        <v>0.51020408163265307</v>
      </c>
      <c r="R96" s="431">
        <f t="shared" si="5"/>
        <v>0.51020408163265307</v>
      </c>
      <c r="S96" s="432">
        <f t="shared" si="6"/>
        <v>0.01</v>
      </c>
      <c r="T96" s="419" t="s">
        <v>2051</v>
      </c>
    </row>
    <row r="97" spans="1:20" ht="15.75" customHeight="1" x14ac:dyDescent="0.25">
      <c r="A97" s="423" t="s">
        <v>144</v>
      </c>
      <c r="B97" s="423" t="s">
        <v>875</v>
      </c>
      <c r="C97" s="433" t="s">
        <v>2037</v>
      </c>
      <c r="D97" s="425" t="s">
        <v>2033</v>
      </c>
      <c r="E97" s="423" t="s">
        <v>531</v>
      </c>
      <c r="F97" s="424" t="s">
        <v>585</v>
      </c>
      <c r="G97" s="426" t="s">
        <v>371</v>
      </c>
      <c r="H97" s="423" t="s">
        <v>425</v>
      </c>
      <c r="I97" s="423" t="s">
        <v>425</v>
      </c>
      <c r="J97" s="423">
        <v>100</v>
      </c>
      <c r="K97" s="435"/>
      <c r="L97" s="427">
        <v>2020</v>
      </c>
      <c r="M97" s="428">
        <v>98</v>
      </c>
      <c r="N97" s="429">
        <v>1</v>
      </c>
      <c r="O97" s="420">
        <f t="shared" si="4"/>
        <v>98</v>
      </c>
      <c r="P97" s="428">
        <v>50</v>
      </c>
      <c r="Q97" s="430">
        <f t="shared" si="7"/>
        <v>0.51020408163265307</v>
      </c>
      <c r="R97" s="431">
        <f t="shared" si="5"/>
        <v>0.51020408163265307</v>
      </c>
      <c r="S97" s="432">
        <f t="shared" si="6"/>
        <v>0.01</v>
      </c>
      <c r="T97" s="419"/>
    </row>
    <row r="98" spans="1:20" ht="15.75" customHeight="1" x14ac:dyDescent="0.25">
      <c r="A98" s="423" t="s">
        <v>144</v>
      </c>
      <c r="B98" s="423" t="s">
        <v>875</v>
      </c>
      <c r="C98" s="424" t="s">
        <v>2039</v>
      </c>
      <c r="D98" s="425" t="s">
        <v>2033</v>
      </c>
      <c r="E98" s="423" t="s">
        <v>531</v>
      </c>
      <c r="F98" s="424" t="s">
        <v>585</v>
      </c>
      <c r="G98" s="426" t="s">
        <v>371</v>
      </c>
      <c r="H98" s="423" t="s">
        <v>425</v>
      </c>
      <c r="I98" s="423" t="s">
        <v>425</v>
      </c>
      <c r="J98" s="423">
        <v>100</v>
      </c>
      <c r="K98" s="435"/>
      <c r="L98" s="427">
        <v>2020</v>
      </c>
      <c r="M98" s="428">
        <v>98</v>
      </c>
      <c r="N98" s="429">
        <v>1</v>
      </c>
      <c r="O98" s="420">
        <f t="shared" si="4"/>
        <v>98</v>
      </c>
      <c r="P98" s="428">
        <v>50</v>
      </c>
      <c r="Q98" s="430">
        <f t="shared" si="7"/>
        <v>0.51020408163265307</v>
      </c>
      <c r="R98" s="431">
        <f t="shared" si="5"/>
        <v>0.51020408163265307</v>
      </c>
      <c r="S98" s="432">
        <f t="shared" si="6"/>
        <v>0.01</v>
      </c>
      <c r="T98" s="419" t="s">
        <v>2051</v>
      </c>
    </row>
    <row r="99" spans="1:20" ht="15.75" customHeight="1" x14ac:dyDescent="0.25">
      <c r="A99" s="423" t="s">
        <v>144</v>
      </c>
      <c r="B99" s="423" t="s">
        <v>875</v>
      </c>
      <c r="C99" s="424" t="s">
        <v>2041</v>
      </c>
      <c r="D99" s="425" t="s">
        <v>2033</v>
      </c>
      <c r="E99" s="423" t="s">
        <v>531</v>
      </c>
      <c r="F99" s="424" t="s">
        <v>585</v>
      </c>
      <c r="G99" s="426" t="s">
        <v>371</v>
      </c>
      <c r="H99" s="423" t="s">
        <v>425</v>
      </c>
      <c r="I99" s="423" t="s">
        <v>425</v>
      </c>
      <c r="J99" s="423">
        <v>100</v>
      </c>
      <c r="K99" s="435"/>
      <c r="L99" s="427">
        <v>2020</v>
      </c>
      <c r="M99" s="428">
        <v>98</v>
      </c>
      <c r="N99" s="429">
        <v>1</v>
      </c>
      <c r="O99" s="420">
        <f t="shared" si="4"/>
        <v>98</v>
      </c>
      <c r="P99" s="428">
        <v>50</v>
      </c>
      <c r="Q99" s="430">
        <f t="shared" si="7"/>
        <v>0.51020408163265307</v>
      </c>
      <c r="R99" s="431">
        <f t="shared" si="5"/>
        <v>0.51020408163265307</v>
      </c>
      <c r="S99" s="432">
        <f t="shared" si="6"/>
        <v>0.01</v>
      </c>
      <c r="T99" s="419"/>
    </row>
    <row r="100" spans="1:20" ht="15.75" customHeight="1" x14ac:dyDescent="0.25">
      <c r="A100" s="423" t="s">
        <v>144</v>
      </c>
      <c r="B100" s="423" t="s">
        <v>875</v>
      </c>
      <c r="C100" s="424" t="s">
        <v>234</v>
      </c>
      <c r="D100" s="424" t="s">
        <v>2043</v>
      </c>
      <c r="E100" s="423" t="s">
        <v>531</v>
      </c>
      <c r="F100" s="424" t="s">
        <v>585</v>
      </c>
      <c r="G100" s="426" t="s">
        <v>371</v>
      </c>
      <c r="H100" s="423" t="s">
        <v>425</v>
      </c>
      <c r="I100" s="423" t="s">
        <v>425</v>
      </c>
      <c r="J100" s="423">
        <v>100</v>
      </c>
      <c r="K100" s="435"/>
      <c r="L100" s="427">
        <v>2020</v>
      </c>
      <c r="M100" s="428">
        <v>98</v>
      </c>
      <c r="N100" s="429">
        <v>1</v>
      </c>
      <c r="O100" s="420">
        <f t="shared" si="4"/>
        <v>98</v>
      </c>
      <c r="P100" s="428">
        <v>50</v>
      </c>
      <c r="Q100" s="430">
        <f t="shared" si="7"/>
        <v>0.51020408163265307</v>
      </c>
      <c r="R100" s="431">
        <f t="shared" si="5"/>
        <v>0.51020408163265307</v>
      </c>
      <c r="S100" s="432">
        <f t="shared" si="6"/>
        <v>0.01</v>
      </c>
      <c r="T100" s="419"/>
    </row>
    <row r="101" spans="1:20" ht="15.75" customHeight="1" x14ac:dyDescent="0.25">
      <c r="A101" s="423" t="s">
        <v>144</v>
      </c>
      <c r="B101" s="423" t="s">
        <v>875</v>
      </c>
      <c r="C101" s="424" t="s">
        <v>234</v>
      </c>
      <c r="D101" s="425" t="s">
        <v>2045</v>
      </c>
      <c r="E101" s="423" t="s">
        <v>531</v>
      </c>
      <c r="F101" s="424" t="s">
        <v>585</v>
      </c>
      <c r="G101" s="426" t="s">
        <v>371</v>
      </c>
      <c r="H101" s="423" t="s">
        <v>425</v>
      </c>
      <c r="I101" s="423" t="s">
        <v>425</v>
      </c>
      <c r="J101" s="423">
        <v>100</v>
      </c>
      <c r="K101" s="435"/>
      <c r="L101" s="427">
        <v>2020</v>
      </c>
      <c r="M101" s="428">
        <v>98</v>
      </c>
      <c r="N101" s="429">
        <v>1</v>
      </c>
      <c r="O101" s="420">
        <f t="shared" si="4"/>
        <v>98</v>
      </c>
      <c r="P101" s="428">
        <v>50</v>
      </c>
      <c r="Q101" s="430">
        <f t="shared" si="7"/>
        <v>0.51020408163265307</v>
      </c>
      <c r="R101" s="431">
        <f t="shared" si="5"/>
        <v>0.51020408163265307</v>
      </c>
      <c r="S101" s="432">
        <f t="shared" si="6"/>
        <v>0.01</v>
      </c>
      <c r="T101" s="419"/>
    </row>
    <row r="102" spans="1:20" ht="15.75" customHeight="1" x14ac:dyDescent="0.25">
      <c r="A102" s="423" t="s">
        <v>144</v>
      </c>
      <c r="B102" s="423" t="s">
        <v>875</v>
      </c>
      <c r="C102" s="424" t="s">
        <v>2032</v>
      </c>
      <c r="D102" s="425" t="s">
        <v>2033</v>
      </c>
      <c r="E102" s="423" t="s">
        <v>531</v>
      </c>
      <c r="F102" s="424" t="s">
        <v>537</v>
      </c>
      <c r="G102" s="426" t="s">
        <v>371</v>
      </c>
      <c r="H102" s="423" t="s">
        <v>425</v>
      </c>
      <c r="I102" s="423" t="s">
        <v>425</v>
      </c>
      <c r="J102" s="423">
        <v>100</v>
      </c>
      <c r="K102" s="435"/>
      <c r="L102" s="427">
        <v>2020</v>
      </c>
      <c r="M102" s="428">
        <v>98</v>
      </c>
      <c r="N102" s="429">
        <v>1</v>
      </c>
      <c r="O102" s="420">
        <f t="shared" si="4"/>
        <v>98</v>
      </c>
      <c r="P102" s="428">
        <v>50</v>
      </c>
      <c r="Q102" s="430">
        <f t="shared" si="7"/>
        <v>0.51020408163265307</v>
      </c>
      <c r="R102" s="431">
        <f t="shared" si="5"/>
        <v>0.51020408163265307</v>
      </c>
      <c r="S102" s="432">
        <f t="shared" si="6"/>
        <v>0.01</v>
      </c>
      <c r="T102" s="419"/>
    </row>
    <row r="103" spans="1:20" ht="15.75" customHeight="1" x14ac:dyDescent="0.25">
      <c r="A103" s="423" t="s">
        <v>144</v>
      </c>
      <c r="B103" s="423" t="s">
        <v>875</v>
      </c>
      <c r="C103" s="424" t="s">
        <v>2035</v>
      </c>
      <c r="D103" s="425" t="s">
        <v>2033</v>
      </c>
      <c r="E103" s="423" t="s">
        <v>531</v>
      </c>
      <c r="F103" s="424" t="s">
        <v>537</v>
      </c>
      <c r="G103" s="426" t="s">
        <v>371</v>
      </c>
      <c r="H103" s="423" t="s">
        <v>425</v>
      </c>
      <c r="I103" s="423" t="s">
        <v>425</v>
      </c>
      <c r="J103" s="423">
        <v>100</v>
      </c>
      <c r="K103" s="435"/>
      <c r="L103" s="427">
        <v>2020</v>
      </c>
      <c r="M103" s="428">
        <v>98</v>
      </c>
      <c r="N103" s="429">
        <v>1</v>
      </c>
      <c r="O103" s="420">
        <f t="shared" si="4"/>
        <v>98</v>
      </c>
      <c r="P103" s="428">
        <v>50</v>
      </c>
      <c r="Q103" s="430">
        <f t="shared" si="7"/>
        <v>0.51020408163265307</v>
      </c>
      <c r="R103" s="431">
        <f t="shared" si="5"/>
        <v>0.51020408163265307</v>
      </c>
      <c r="S103" s="432">
        <f t="shared" si="6"/>
        <v>0.01</v>
      </c>
      <c r="T103" s="419" t="s">
        <v>2051</v>
      </c>
    </row>
    <row r="104" spans="1:20" ht="15.75" customHeight="1" x14ac:dyDescent="0.25">
      <c r="A104" s="423" t="s">
        <v>144</v>
      </c>
      <c r="B104" s="423" t="s">
        <v>875</v>
      </c>
      <c r="C104" s="433" t="s">
        <v>2037</v>
      </c>
      <c r="D104" s="425" t="s">
        <v>2033</v>
      </c>
      <c r="E104" s="423" t="s">
        <v>531</v>
      </c>
      <c r="F104" s="424" t="s">
        <v>537</v>
      </c>
      <c r="G104" s="426" t="s">
        <v>371</v>
      </c>
      <c r="H104" s="423" t="s">
        <v>425</v>
      </c>
      <c r="I104" s="423" t="s">
        <v>425</v>
      </c>
      <c r="J104" s="423">
        <v>100</v>
      </c>
      <c r="K104" s="435"/>
      <c r="L104" s="427">
        <v>2020</v>
      </c>
      <c r="M104" s="428">
        <v>98</v>
      </c>
      <c r="N104" s="429">
        <v>1</v>
      </c>
      <c r="O104" s="420">
        <f t="shared" si="4"/>
        <v>98</v>
      </c>
      <c r="P104" s="428">
        <v>50</v>
      </c>
      <c r="Q104" s="430">
        <f t="shared" si="7"/>
        <v>0.51020408163265307</v>
      </c>
      <c r="R104" s="431">
        <f t="shared" si="5"/>
        <v>0.51020408163265307</v>
      </c>
      <c r="S104" s="432">
        <f t="shared" si="6"/>
        <v>0.01</v>
      </c>
      <c r="T104" s="419"/>
    </row>
    <row r="105" spans="1:20" ht="15.75" customHeight="1" x14ac:dyDescent="0.25">
      <c r="A105" s="423" t="s">
        <v>144</v>
      </c>
      <c r="B105" s="423" t="s">
        <v>875</v>
      </c>
      <c r="C105" s="424" t="s">
        <v>2039</v>
      </c>
      <c r="D105" s="425" t="s">
        <v>2033</v>
      </c>
      <c r="E105" s="423" t="s">
        <v>531</v>
      </c>
      <c r="F105" s="424" t="s">
        <v>537</v>
      </c>
      <c r="G105" s="426" t="s">
        <v>371</v>
      </c>
      <c r="H105" s="423" t="s">
        <v>425</v>
      </c>
      <c r="I105" s="423" t="s">
        <v>425</v>
      </c>
      <c r="J105" s="423">
        <v>100</v>
      </c>
      <c r="K105" s="435"/>
      <c r="L105" s="427">
        <v>2020</v>
      </c>
      <c r="M105" s="428">
        <v>98</v>
      </c>
      <c r="N105" s="429">
        <v>1</v>
      </c>
      <c r="O105" s="420">
        <f t="shared" si="4"/>
        <v>98</v>
      </c>
      <c r="P105" s="428">
        <v>50</v>
      </c>
      <c r="Q105" s="430">
        <f t="shared" si="7"/>
        <v>0.51020408163265307</v>
      </c>
      <c r="R105" s="431">
        <f t="shared" si="5"/>
        <v>0.51020408163265307</v>
      </c>
      <c r="S105" s="432">
        <f t="shared" si="6"/>
        <v>0.01</v>
      </c>
      <c r="T105" s="419" t="s">
        <v>2051</v>
      </c>
    </row>
    <row r="106" spans="1:20" ht="15.75" customHeight="1" x14ac:dyDescent="0.25">
      <c r="A106" s="423" t="s">
        <v>144</v>
      </c>
      <c r="B106" s="423" t="s">
        <v>875</v>
      </c>
      <c r="C106" s="424" t="s">
        <v>2041</v>
      </c>
      <c r="D106" s="425" t="s">
        <v>2033</v>
      </c>
      <c r="E106" s="423" t="s">
        <v>531</v>
      </c>
      <c r="F106" s="424" t="s">
        <v>537</v>
      </c>
      <c r="G106" s="426" t="s">
        <v>371</v>
      </c>
      <c r="H106" s="423" t="s">
        <v>425</v>
      </c>
      <c r="I106" s="423" t="s">
        <v>425</v>
      </c>
      <c r="J106" s="423">
        <v>100</v>
      </c>
      <c r="K106" s="435"/>
      <c r="L106" s="427">
        <v>2020</v>
      </c>
      <c r="M106" s="428">
        <v>98</v>
      </c>
      <c r="N106" s="429">
        <v>1</v>
      </c>
      <c r="O106" s="420">
        <f t="shared" si="4"/>
        <v>98</v>
      </c>
      <c r="P106" s="428">
        <v>50</v>
      </c>
      <c r="Q106" s="430">
        <f t="shared" si="7"/>
        <v>0.51020408163265307</v>
      </c>
      <c r="R106" s="431">
        <f t="shared" si="5"/>
        <v>0.51020408163265307</v>
      </c>
      <c r="S106" s="432">
        <f t="shared" si="6"/>
        <v>0.01</v>
      </c>
      <c r="T106" s="419"/>
    </row>
    <row r="107" spans="1:20" ht="15.75" customHeight="1" x14ac:dyDescent="0.25">
      <c r="A107" s="423" t="s">
        <v>144</v>
      </c>
      <c r="B107" s="423" t="s">
        <v>875</v>
      </c>
      <c r="C107" s="424" t="s">
        <v>234</v>
      </c>
      <c r="D107" s="424" t="s">
        <v>2043</v>
      </c>
      <c r="E107" s="423" t="s">
        <v>531</v>
      </c>
      <c r="F107" s="424" t="s">
        <v>537</v>
      </c>
      <c r="G107" s="426" t="s">
        <v>371</v>
      </c>
      <c r="H107" s="423" t="s">
        <v>425</v>
      </c>
      <c r="I107" s="423" t="s">
        <v>425</v>
      </c>
      <c r="J107" s="423">
        <v>100</v>
      </c>
      <c r="K107" s="435"/>
      <c r="L107" s="427">
        <v>2020</v>
      </c>
      <c r="M107" s="428">
        <v>98</v>
      </c>
      <c r="N107" s="429">
        <v>1</v>
      </c>
      <c r="O107" s="420">
        <f t="shared" si="4"/>
        <v>98</v>
      </c>
      <c r="P107" s="428">
        <v>50</v>
      </c>
      <c r="Q107" s="430">
        <f t="shared" si="7"/>
        <v>0.51020408163265307</v>
      </c>
      <c r="R107" s="431">
        <f t="shared" si="5"/>
        <v>0.51020408163265307</v>
      </c>
      <c r="S107" s="432">
        <f t="shared" si="6"/>
        <v>0.01</v>
      </c>
      <c r="T107" s="419"/>
    </row>
    <row r="108" spans="1:20" ht="15.75" customHeight="1" x14ac:dyDescent="0.25">
      <c r="A108" s="423" t="s">
        <v>144</v>
      </c>
      <c r="B108" s="423" t="s">
        <v>875</v>
      </c>
      <c r="C108" s="424" t="s">
        <v>234</v>
      </c>
      <c r="D108" s="425" t="s">
        <v>2045</v>
      </c>
      <c r="E108" s="423" t="s">
        <v>531</v>
      </c>
      <c r="F108" s="424" t="s">
        <v>537</v>
      </c>
      <c r="G108" s="426" t="s">
        <v>371</v>
      </c>
      <c r="H108" s="423" t="s">
        <v>425</v>
      </c>
      <c r="I108" s="423" t="s">
        <v>425</v>
      </c>
      <c r="J108" s="423">
        <v>100</v>
      </c>
      <c r="K108" s="435"/>
      <c r="L108" s="427">
        <v>2020</v>
      </c>
      <c r="M108" s="428">
        <v>98</v>
      </c>
      <c r="N108" s="429">
        <v>1</v>
      </c>
      <c r="O108" s="420">
        <f t="shared" si="4"/>
        <v>98</v>
      </c>
      <c r="P108" s="428">
        <v>50</v>
      </c>
      <c r="Q108" s="430">
        <f t="shared" si="7"/>
        <v>0.51020408163265307</v>
      </c>
      <c r="R108" s="431">
        <f t="shared" si="5"/>
        <v>0.51020408163265307</v>
      </c>
      <c r="S108" s="432">
        <f t="shared" si="6"/>
        <v>0.01</v>
      </c>
      <c r="T108" s="419"/>
    </row>
    <row r="109" spans="1:20" ht="15.75" customHeight="1" x14ac:dyDescent="0.25">
      <c r="A109" s="423" t="s">
        <v>144</v>
      </c>
      <c r="B109" s="423" t="s">
        <v>875</v>
      </c>
      <c r="C109" s="424" t="s">
        <v>2032</v>
      </c>
      <c r="D109" s="425" t="s">
        <v>2033</v>
      </c>
      <c r="E109" s="423" t="s">
        <v>531</v>
      </c>
      <c r="F109" s="424" t="s">
        <v>574</v>
      </c>
      <c r="G109" s="426" t="s">
        <v>371</v>
      </c>
      <c r="H109" s="423" t="s">
        <v>425</v>
      </c>
      <c r="I109" s="423" t="s">
        <v>425</v>
      </c>
      <c r="J109" s="423">
        <v>100</v>
      </c>
      <c r="K109" s="435"/>
      <c r="L109" s="427">
        <v>2020</v>
      </c>
      <c r="M109" s="428">
        <v>98</v>
      </c>
      <c r="N109" s="429">
        <v>1</v>
      </c>
      <c r="O109" s="420">
        <f t="shared" si="4"/>
        <v>98</v>
      </c>
      <c r="P109" s="428">
        <v>50</v>
      </c>
      <c r="Q109" s="430">
        <f t="shared" si="7"/>
        <v>0.51020408163265307</v>
      </c>
      <c r="R109" s="431">
        <f t="shared" si="5"/>
        <v>0.51020408163265307</v>
      </c>
      <c r="S109" s="432">
        <f t="shared" si="6"/>
        <v>0.01</v>
      </c>
      <c r="T109" s="419"/>
    </row>
    <row r="110" spans="1:20" ht="15.75" customHeight="1" x14ac:dyDescent="0.25">
      <c r="A110" s="423" t="s">
        <v>144</v>
      </c>
      <c r="B110" s="423" t="s">
        <v>875</v>
      </c>
      <c r="C110" s="424" t="s">
        <v>2035</v>
      </c>
      <c r="D110" s="425" t="s">
        <v>2033</v>
      </c>
      <c r="E110" s="423" t="s">
        <v>531</v>
      </c>
      <c r="F110" s="424" t="s">
        <v>574</v>
      </c>
      <c r="G110" s="426" t="s">
        <v>371</v>
      </c>
      <c r="H110" s="423" t="s">
        <v>425</v>
      </c>
      <c r="I110" s="423" t="s">
        <v>425</v>
      </c>
      <c r="J110" s="423">
        <v>100</v>
      </c>
      <c r="K110" s="435"/>
      <c r="L110" s="427">
        <v>2020</v>
      </c>
      <c r="M110" s="428">
        <v>98</v>
      </c>
      <c r="N110" s="429">
        <v>1</v>
      </c>
      <c r="O110" s="420">
        <f t="shared" si="4"/>
        <v>98</v>
      </c>
      <c r="P110" s="428">
        <v>50</v>
      </c>
      <c r="Q110" s="430">
        <f t="shared" si="7"/>
        <v>0.51020408163265307</v>
      </c>
      <c r="R110" s="431">
        <f t="shared" si="5"/>
        <v>0.51020408163265307</v>
      </c>
      <c r="S110" s="432">
        <f t="shared" si="6"/>
        <v>0.01</v>
      </c>
      <c r="T110" s="419" t="s">
        <v>2051</v>
      </c>
    </row>
    <row r="111" spans="1:20" ht="15.75" customHeight="1" x14ac:dyDescent="0.25">
      <c r="A111" s="423" t="s">
        <v>144</v>
      </c>
      <c r="B111" s="423" t="s">
        <v>875</v>
      </c>
      <c r="C111" s="433" t="s">
        <v>2037</v>
      </c>
      <c r="D111" s="425" t="s">
        <v>2033</v>
      </c>
      <c r="E111" s="423" t="s">
        <v>531</v>
      </c>
      <c r="F111" s="424" t="s">
        <v>574</v>
      </c>
      <c r="G111" s="426" t="s">
        <v>371</v>
      </c>
      <c r="H111" s="423" t="s">
        <v>425</v>
      </c>
      <c r="I111" s="423" t="s">
        <v>425</v>
      </c>
      <c r="J111" s="423">
        <v>100</v>
      </c>
      <c r="K111" s="435"/>
      <c r="L111" s="427">
        <v>2020</v>
      </c>
      <c r="M111" s="428">
        <v>98</v>
      </c>
      <c r="N111" s="429">
        <v>1</v>
      </c>
      <c r="O111" s="420">
        <f t="shared" si="4"/>
        <v>98</v>
      </c>
      <c r="P111" s="428">
        <v>50</v>
      </c>
      <c r="Q111" s="430">
        <f t="shared" si="7"/>
        <v>0.51020408163265307</v>
      </c>
      <c r="R111" s="431">
        <f t="shared" si="5"/>
        <v>0.51020408163265307</v>
      </c>
      <c r="S111" s="432">
        <f t="shared" si="6"/>
        <v>0.01</v>
      </c>
      <c r="T111" s="419"/>
    </row>
    <row r="112" spans="1:20" ht="15.75" customHeight="1" x14ac:dyDescent="0.25">
      <c r="A112" s="423" t="s">
        <v>144</v>
      </c>
      <c r="B112" s="423" t="s">
        <v>875</v>
      </c>
      <c r="C112" s="424" t="s">
        <v>2039</v>
      </c>
      <c r="D112" s="425" t="s">
        <v>2033</v>
      </c>
      <c r="E112" s="423" t="s">
        <v>531</v>
      </c>
      <c r="F112" s="424" t="s">
        <v>574</v>
      </c>
      <c r="G112" s="426" t="s">
        <v>371</v>
      </c>
      <c r="H112" s="423" t="s">
        <v>425</v>
      </c>
      <c r="I112" s="423" t="s">
        <v>425</v>
      </c>
      <c r="J112" s="423">
        <v>100</v>
      </c>
      <c r="K112" s="435"/>
      <c r="L112" s="427">
        <v>2020</v>
      </c>
      <c r="M112" s="428">
        <v>98</v>
      </c>
      <c r="N112" s="429">
        <v>1</v>
      </c>
      <c r="O112" s="420">
        <f t="shared" si="4"/>
        <v>98</v>
      </c>
      <c r="P112" s="428">
        <v>50</v>
      </c>
      <c r="Q112" s="430">
        <f t="shared" si="7"/>
        <v>0.51020408163265307</v>
      </c>
      <c r="R112" s="431">
        <f t="shared" si="5"/>
        <v>0.51020408163265307</v>
      </c>
      <c r="S112" s="432">
        <f t="shared" si="6"/>
        <v>0.01</v>
      </c>
      <c r="T112" s="419" t="s">
        <v>2051</v>
      </c>
    </row>
    <row r="113" spans="1:20" ht="15.75" customHeight="1" x14ac:dyDescent="0.25">
      <c r="A113" s="423" t="s">
        <v>144</v>
      </c>
      <c r="B113" s="423" t="s">
        <v>875</v>
      </c>
      <c r="C113" s="424" t="s">
        <v>2041</v>
      </c>
      <c r="D113" s="425" t="s">
        <v>2033</v>
      </c>
      <c r="E113" s="423" t="s">
        <v>531</v>
      </c>
      <c r="F113" s="424" t="s">
        <v>574</v>
      </c>
      <c r="G113" s="426" t="s">
        <v>371</v>
      </c>
      <c r="H113" s="423" t="s">
        <v>425</v>
      </c>
      <c r="I113" s="423" t="s">
        <v>425</v>
      </c>
      <c r="J113" s="423">
        <v>100</v>
      </c>
      <c r="K113" s="435"/>
      <c r="L113" s="427">
        <v>2020</v>
      </c>
      <c r="M113" s="428">
        <v>98</v>
      </c>
      <c r="N113" s="429">
        <v>1</v>
      </c>
      <c r="O113" s="420">
        <f t="shared" si="4"/>
        <v>98</v>
      </c>
      <c r="P113" s="428">
        <v>50</v>
      </c>
      <c r="Q113" s="430">
        <f t="shared" si="7"/>
        <v>0.51020408163265307</v>
      </c>
      <c r="R113" s="431">
        <f t="shared" si="5"/>
        <v>0.51020408163265307</v>
      </c>
      <c r="S113" s="432">
        <f t="shared" si="6"/>
        <v>0.01</v>
      </c>
      <c r="T113" s="419"/>
    </row>
    <row r="114" spans="1:20" ht="15.75" customHeight="1" x14ac:dyDescent="0.25">
      <c r="A114" s="423" t="s">
        <v>144</v>
      </c>
      <c r="B114" s="423" t="s">
        <v>875</v>
      </c>
      <c r="C114" s="424" t="s">
        <v>234</v>
      </c>
      <c r="D114" s="424" t="s">
        <v>2043</v>
      </c>
      <c r="E114" s="423" t="s">
        <v>531</v>
      </c>
      <c r="F114" s="424" t="s">
        <v>574</v>
      </c>
      <c r="G114" s="426" t="s">
        <v>371</v>
      </c>
      <c r="H114" s="423" t="s">
        <v>425</v>
      </c>
      <c r="I114" s="423" t="s">
        <v>425</v>
      </c>
      <c r="J114" s="423">
        <v>100</v>
      </c>
      <c r="K114" s="435"/>
      <c r="L114" s="427">
        <v>2020</v>
      </c>
      <c r="M114" s="428">
        <v>98</v>
      </c>
      <c r="N114" s="429">
        <v>1</v>
      </c>
      <c r="O114" s="420">
        <f t="shared" si="4"/>
        <v>98</v>
      </c>
      <c r="P114" s="428">
        <v>50</v>
      </c>
      <c r="Q114" s="430">
        <f t="shared" si="7"/>
        <v>0.51020408163265307</v>
      </c>
      <c r="R114" s="431">
        <f t="shared" si="5"/>
        <v>0.51020408163265307</v>
      </c>
      <c r="S114" s="432">
        <f t="shared" si="6"/>
        <v>0.01</v>
      </c>
      <c r="T114" s="419"/>
    </row>
    <row r="115" spans="1:20" ht="15.75" customHeight="1" x14ac:dyDescent="0.25">
      <c r="A115" s="423" t="s">
        <v>144</v>
      </c>
      <c r="B115" s="423" t="s">
        <v>875</v>
      </c>
      <c r="C115" s="424" t="s">
        <v>234</v>
      </c>
      <c r="D115" s="425" t="s">
        <v>2045</v>
      </c>
      <c r="E115" s="423" t="s">
        <v>531</v>
      </c>
      <c r="F115" s="424" t="s">
        <v>574</v>
      </c>
      <c r="G115" s="426" t="s">
        <v>371</v>
      </c>
      <c r="H115" s="423" t="s">
        <v>425</v>
      </c>
      <c r="I115" s="423" t="s">
        <v>425</v>
      </c>
      <c r="J115" s="423">
        <v>100</v>
      </c>
      <c r="K115" s="435"/>
      <c r="L115" s="427">
        <v>2020</v>
      </c>
      <c r="M115" s="428">
        <v>98</v>
      </c>
      <c r="N115" s="429">
        <v>1</v>
      </c>
      <c r="O115" s="420">
        <f t="shared" si="4"/>
        <v>98</v>
      </c>
      <c r="P115" s="428">
        <v>50</v>
      </c>
      <c r="Q115" s="430">
        <f t="shared" si="7"/>
        <v>0.51020408163265307</v>
      </c>
      <c r="R115" s="431">
        <f t="shared" si="5"/>
        <v>0.51020408163265307</v>
      </c>
      <c r="S115" s="432">
        <f t="shared" si="6"/>
        <v>0.01</v>
      </c>
      <c r="T115" s="419"/>
    </row>
    <row r="116" spans="1:20" ht="15.75" customHeight="1" x14ac:dyDescent="0.25">
      <c r="A116" s="423" t="s">
        <v>144</v>
      </c>
      <c r="B116" s="423" t="s">
        <v>875</v>
      </c>
      <c r="C116" s="424" t="s">
        <v>2032</v>
      </c>
      <c r="D116" s="425" t="s">
        <v>2033</v>
      </c>
      <c r="E116" s="423" t="s">
        <v>531</v>
      </c>
      <c r="F116" s="424" t="s">
        <v>573</v>
      </c>
      <c r="G116" s="426" t="s">
        <v>371</v>
      </c>
      <c r="H116" s="423" t="s">
        <v>425</v>
      </c>
      <c r="I116" s="423" t="s">
        <v>425</v>
      </c>
      <c r="J116" s="423">
        <v>100</v>
      </c>
      <c r="K116" s="435"/>
      <c r="L116" s="427">
        <v>2020</v>
      </c>
      <c r="M116" s="428">
        <v>98</v>
      </c>
      <c r="N116" s="429">
        <v>1</v>
      </c>
      <c r="O116" s="420">
        <f t="shared" si="4"/>
        <v>98</v>
      </c>
      <c r="P116" s="428">
        <v>50</v>
      </c>
      <c r="Q116" s="430">
        <f t="shared" si="7"/>
        <v>0.51020408163265307</v>
      </c>
      <c r="R116" s="431">
        <f t="shared" si="5"/>
        <v>0.51020408163265307</v>
      </c>
      <c r="S116" s="432">
        <f t="shared" si="6"/>
        <v>0.01</v>
      </c>
      <c r="T116" s="419"/>
    </row>
    <row r="117" spans="1:20" ht="15.75" customHeight="1" x14ac:dyDescent="0.25">
      <c r="A117" s="423" t="s">
        <v>144</v>
      </c>
      <c r="B117" s="423" t="s">
        <v>875</v>
      </c>
      <c r="C117" s="424" t="s">
        <v>2035</v>
      </c>
      <c r="D117" s="425" t="s">
        <v>2033</v>
      </c>
      <c r="E117" s="423" t="s">
        <v>531</v>
      </c>
      <c r="F117" s="424" t="s">
        <v>573</v>
      </c>
      <c r="G117" s="426" t="s">
        <v>371</v>
      </c>
      <c r="H117" s="423" t="s">
        <v>425</v>
      </c>
      <c r="I117" s="423" t="s">
        <v>425</v>
      </c>
      <c r="J117" s="423">
        <v>100</v>
      </c>
      <c r="K117" s="435"/>
      <c r="L117" s="427">
        <v>2020</v>
      </c>
      <c r="M117" s="428">
        <v>98</v>
      </c>
      <c r="N117" s="429">
        <v>1</v>
      </c>
      <c r="O117" s="420">
        <f t="shared" si="4"/>
        <v>98</v>
      </c>
      <c r="P117" s="428">
        <v>50</v>
      </c>
      <c r="Q117" s="430">
        <f t="shared" si="7"/>
        <v>0.51020408163265307</v>
      </c>
      <c r="R117" s="431">
        <f t="shared" si="5"/>
        <v>0.51020408163265307</v>
      </c>
      <c r="S117" s="432">
        <f t="shared" si="6"/>
        <v>0.01</v>
      </c>
      <c r="T117" s="419" t="s">
        <v>2051</v>
      </c>
    </row>
    <row r="118" spans="1:20" ht="15.75" customHeight="1" x14ac:dyDescent="0.25">
      <c r="A118" s="423" t="s">
        <v>144</v>
      </c>
      <c r="B118" s="423" t="s">
        <v>875</v>
      </c>
      <c r="C118" s="433" t="s">
        <v>2037</v>
      </c>
      <c r="D118" s="425" t="s">
        <v>2033</v>
      </c>
      <c r="E118" s="423" t="s">
        <v>531</v>
      </c>
      <c r="F118" s="424" t="s">
        <v>573</v>
      </c>
      <c r="G118" s="426" t="s">
        <v>371</v>
      </c>
      <c r="H118" s="423" t="s">
        <v>425</v>
      </c>
      <c r="I118" s="423" t="s">
        <v>425</v>
      </c>
      <c r="J118" s="423">
        <v>100</v>
      </c>
      <c r="K118" s="435"/>
      <c r="L118" s="427">
        <v>2020</v>
      </c>
      <c r="M118" s="428">
        <v>98</v>
      </c>
      <c r="N118" s="429">
        <v>1</v>
      </c>
      <c r="O118" s="420">
        <f t="shared" si="4"/>
        <v>98</v>
      </c>
      <c r="P118" s="428">
        <v>50</v>
      </c>
      <c r="Q118" s="430">
        <f t="shared" si="7"/>
        <v>0.51020408163265307</v>
      </c>
      <c r="R118" s="431">
        <f t="shared" si="5"/>
        <v>0.51020408163265307</v>
      </c>
      <c r="S118" s="432">
        <f t="shared" si="6"/>
        <v>0.01</v>
      </c>
      <c r="T118" s="419"/>
    </row>
    <row r="119" spans="1:20" ht="15.75" customHeight="1" x14ac:dyDescent="0.25">
      <c r="A119" s="423" t="s">
        <v>144</v>
      </c>
      <c r="B119" s="423" t="s">
        <v>875</v>
      </c>
      <c r="C119" s="424" t="s">
        <v>2039</v>
      </c>
      <c r="D119" s="425" t="s">
        <v>2033</v>
      </c>
      <c r="E119" s="423" t="s">
        <v>531</v>
      </c>
      <c r="F119" s="424" t="s">
        <v>573</v>
      </c>
      <c r="G119" s="426" t="s">
        <v>371</v>
      </c>
      <c r="H119" s="423" t="s">
        <v>425</v>
      </c>
      <c r="I119" s="423" t="s">
        <v>425</v>
      </c>
      <c r="J119" s="423">
        <v>100</v>
      </c>
      <c r="K119" s="435"/>
      <c r="L119" s="427">
        <v>2020</v>
      </c>
      <c r="M119" s="428">
        <v>98</v>
      </c>
      <c r="N119" s="429">
        <v>1</v>
      </c>
      <c r="O119" s="420">
        <f t="shared" si="4"/>
        <v>98</v>
      </c>
      <c r="P119" s="428">
        <v>50</v>
      </c>
      <c r="Q119" s="430">
        <f t="shared" si="7"/>
        <v>0.51020408163265307</v>
      </c>
      <c r="R119" s="431">
        <f t="shared" si="5"/>
        <v>0.51020408163265307</v>
      </c>
      <c r="S119" s="432">
        <f t="shared" si="6"/>
        <v>0.01</v>
      </c>
      <c r="T119" s="419" t="s">
        <v>2051</v>
      </c>
    </row>
    <row r="120" spans="1:20" ht="15.75" customHeight="1" x14ac:dyDescent="0.25">
      <c r="A120" s="423" t="s">
        <v>144</v>
      </c>
      <c r="B120" s="423" t="s">
        <v>875</v>
      </c>
      <c r="C120" s="424" t="s">
        <v>2041</v>
      </c>
      <c r="D120" s="425" t="s">
        <v>2033</v>
      </c>
      <c r="E120" s="423" t="s">
        <v>531</v>
      </c>
      <c r="F120" s="424" t="s">
        <v>573</v>
      </c>
      <c r="G120" s="426" t="s">
        <v>371</v>
      </c>
      <c r="H120" s="423" t="s">
        <v>425</v>
      </c>
      <c r="I120" s="423" t="s">
        <v>425</v>
      </c>
      <c r="J120" s="423">
        <v>100</v>
      </c>
      <c r="K120" s="435"/>
      <c r="L120" s="427">
        <v>2020</v>
      </c>
      <c r="M120" s="428">
        <v>98</v>
      </c>
      <c r="N120" s="429">
        <v>1</v>
      </c>
      <c r="O120" s="420">
        <f t="shared" si="4"/>
        <v>98</v>
      </c>
      <c r="P120" s="428">
        <v>50</v>
      </c>
      <c r="Q120" s="430">
        <f t="shared" si="7"/>
        <v>0.51020408163265307</v>
      </c>
      <c r="R120" s="431">
        <f t="shared" si="5"/>
        <v>0.51020408163265307</v>
      </c>
      <c r="S120" s="432">
        <f t="shared" si="6"/>
        <v>0.01</v>
      </c>
      <c r="T120" s="419"/>
    </row>
    <row r="121" spans="1:20" ht="15.75" customHeight="1" x14ac:dyDescent="0.25">
      <c r="A121" s="423" t="s">
        <v>144</v>
      </c>
      <c r="B121" s="423" t="s">
        <v>875</v>
      </c>
      <c r="C121" s="424" t="s">
        <v>234</v>
      </c>
      <c r="D121" s="424" t="s">
        <v>2043</v>
      </c>
      <c r="E121" s="423" t="s">
        <v>531</v>
      </c>
      <c r="F121" s="424" t="s">
        <v>573</v>
      </c>
      <c r="G121" s="426" t="s">
        <v>371</v>
      </c>
      <c r="H121" s="423" t="s">
        <v>425</v>
      </c>
      <c r="I121" s="423" t="s">
        <v>425</v>
      </c>
      <c r="J121" s="423">
        <v>100</v>
      </c>
      <c r="K121" s="435"/>
      <c r="L121" s="427">
        <v>2020</v>
      </c>
      <c r="M121" s="428">
        <v>98</v>
      </c>
      <c r="N121" s="429">
        <v>1</v>
      </c>
      <c r="O121" s="420">
        <f t="shared" si="4"/>
        <v>98</v>
      </c>
      <c r="P121" s="428">
        <v>50</v>
      </c>
      <c r="Q121" s="430">
        <f t="shared" si="7"/>
        <v>0.51020408163265307</v>
      </c>
      <c r="R121" s="431">
        <f t="shared" si="5"/>
        <v>0.51020408163265307</v>
      </c>
      <c r="S121" s="432">
        <f t="shared" si="6"/>
        <v>0.01</v>
      </c>
      <c r="T121" s="419"/>
    </row>
    <row r="122" spans="1:20" ht="15.75" customHeight="1" x14ac:dyDescent="0.25">
      <c r="A122" s="423" t="s">
        <v>144</v>
      </c>
      <c r="B122" s="423" t="s">
        <v>875</v>
      </c>
      <c r="C122" s="424" t="s">
        <v>234</v>
      </c>
      <c r="D122" s="425" t="s">
        <v>2045</v>
      </c>
      <c r="E122" s="423" t="s">
        <v>531</v>
      </c>
      <c r="F122" s="424" t="s">
        <v>573</v>
      </c>
      <c r="G122" s="426" t="s">
        <v>371</v>
      </c>
      <c r="H122" s="423" t="s">
        <v>425</v>
      </c>
      <c r="I122" s="423" t="s">
        <v>425</v>
      </c>
      <c r="J122" s="423">
        <v>100</v>
      </c>
      <c r="K122" s="435"/>
      <c r="L122" s="427">
        <v>2020</v>
      </c>
      <c r="M122" s="428">
        <v>98</v>
      </c>
      <c r="N122" s="429">
        <v>1</v>
      </c>
      <c r="O122" s="420">
        <f t="shared" si="4"/>
        <v>98</v>
      </c>
      <c r="P122" s="428">
        <v>50</v>
      </c>
      <c r="Q122" s="430">
        <f t="shared" si="7"/>
        <v>0.51020408163265307</v>
      </c>
      <c r="R122" s="431">
        <f t="shared" si="5"/>
        <v>0.51020408163265307</v>
      </c>
      <c r="S122" s="432">
        <f t="shared" si="6"/>
        <v>0.01</v>
      </c>
      <c r="T122" s="419"/>
    </row>
    <row r="123" spans="1:20" ht="15.75" customHeight="1" x14ac:dyDescent="0.25">
      <c r="A123" s="423" t="s">
        <v>144</v>
      </c>
      <c r="B123" s="423" t="s">
        <v>875</v>
      </c>
      <c r="C123" s="424" t="s">
        <v>2032</v>
      </c>
      <c r="D123" s="425" t="s">
        <v>2033</v>
      </c>
      <c r="E123" s="423" t="s">
        <v>531</v>
      </c>
      <c r="F123" s="424" t="s">
        <v>577</v>
      </c>
      <c r="G123" s="426" t="s">
        <v>373</v>
      </c>
      <c r="H123" s="423" t="s">
        <v>425</v>
      </c>
      <c r="I123" s="423" t="s">
        <v>425</v>
      </c>
      <c r="J123" s="423">
        <v>100</v>
      </c>
      <c r="K123" s="435"/>
      <c r="L123" s="427">
        <v>2020</v>
      </c>
      <c r="M123" s="428">
        <v>98</v>
      </c>
      <c r="N123" s="429">
        <v>1</v>
      </c>
      <c r="O123" s="420">
        <f t="shared" si="4"/>
        <v>98</v>
      </c>
      <c r="P123" s="428">
        <v>89</v>
      </c>
      <c r="Q123" s="430">
        <f t="shared" si="7"/>
        <v>0.90816326530612246</v>
      </c>
      <c r="R123" s="431">
        <f t="shared" si="5"/>
        <v>0.90816326530612246</v>
      </c>
      <c r="S123" s="432">
        <f t="shared" si="6"/>
        <v>0.01</v>
      </c>
      <c r="T123" s="419" t="s">
        <v>2051</v>
      </c>
    </row>
    <row r="124" spans="1:20" ht="15.75" customHeight="1" x14ac:dyDescent="0.25">
      <c r="A124" s="423" t="s">
        <v>144</v>
      </c>
      <c r="B124" s="423" t="s">
        <v>875</v>
      </c>
      <c r="C124" s="424" t="s">
        <v>2035</v>
      </c>
      <c r="D124" s="425" t="s">
        <v>2033</v>
      </c>
      <c r="E124" s="423" t="s">
        <v>531</v>
      </c>
      <c r="F124" s="424" t="s">
        <v>577</v>
      </c>
      <c r="G124" s="426" t="s">
        <v>373</v>
      </c>
      <c r="H124" s="423" t="s">
        <v>425</v>
      </c>
      <c r="I124" s="423" t="s">
        <v>425</v>
      </c>
      <c r="J124" s="423">
        <v>100</v>
      </c>
      <c r="K124" s="435"/>
      <c r="L124" s="427">
        <v>2020</v>
      </c>
      <c r="M124" s="428">
        <v>98</v>
      </c>
      <c r="N124" s="429">
        <v>1</v>
      </c>
      <c r="O124" s="420">
        <f t="shared" si="4"/>
        <v>98</v>
      </c>
      <c r="P124" s="428">
        <v>89</v>
      </c>
      <c r="Q124" s="430">
        <f t="shared" si="7"/>
        <v>0.90816326530612246</v>
      </c>
      <c r="R124" s="431">
        <f t="shared" si="5"/>
        <v>0.90816326530612246</v>
      </c>
      <c r="S124" s="432">
        <f t="shared" si="6"/>
        <v>0.01</v>
      </c>
      <c r="T124" s="419" t="s">
        <v>2051</v>
      </c>
    </row>
    <row r="125" spans="1:20" ht="15.75" customHeight="1" x14ac:dyDescent="0.25">
      <c r="A125" s="423" t="s">
        <v>144</v>
      </c>
      <c r="B125" s="423" t="s">
        <v>875</v>
      </c>
      <c r="C125" s="433" t="s">
        <v>2037</v>
      </c>
      <c r="D125" s="425" t="s">
        <v>2033</v>
      </c>
      <c r="E125" s="423" t="s">
        <v>531</v>
      </c>
      <c r="F125" s="424" t="s">
        <v>577</v>
      </c>
      <c r="G125" s="426" t="s">
        <v>373</v>
      </c>
      <c r="H125" s="423" t="s">
        <v>425</v>
      </c>
      <c r="I125" s="423" t="s">
        <v>425</v>
      </c>
      <c r="J125" s="423">
        <v>100</v>
      </c>
      <c r="K125" s="435"/>
      <c r="L125" s="427">
        <v>2020</v>
      </c>
      <c r="M125" s="428">
        <v>98</v>
      </c>
      <c r="N125" s="429">
        <v>1</v>
      </c>
      <c r="O125" s="420">
        <f t="shared" si="4"/>
        <v>98</v>
      </c>
      <c r="P125" s="428">
        <v>89</v>
      </c>
      <c r="Q125" s="430">
        <f t="shared" si="7"/>
        <v>0.90816326530612246</v>
      </c>
      <c r="R125" s="431">
        <f t="shared" si="5"/>
        <v>0.90816326530612246</v>
      </c>
      <c r="S125" s="432">
        <f t="shared" si="6"/>
        <v>0.01</v>
      </c>
      <c r="T125" s="419" t="s">
        <v>2051</v>
      </c>
    </row>
    <row r="126" spans="1:20" ht="15.75" customHeight="1" x14ac:dyDescent="0.25">
      <c r="A126" s="423" t="s">
        <v>144</v>
      </c>
      <c r="B126" s="423" t="s">
        <v>875</v>
      </c>
      <c r="C126" s="424" t="s">
        <v>2039</v>
      </c>
      <c r="D126" s="425" t="s">
        <v>2033</v>
      </c>
      <c r="E126" s="423" t="s">
        <v>531</v>
      </c>
      <c r="F126" s="424" t="s">
        <v>577</v>
      </c>
      <c r="G126" s="426" t="s">
        <v>373</v>
      </c>
      <c r="H126" s="423" t="s">
        <v>425</v>
      </c>
      <c r="I126" s="423" t="s">
        <v>425</v>
      </c>
      <c r="J126" s="423">
        <v>100</v>
      </c>
      <c r="K126" s="435"/>
      <c r="L126" s="427">
        <v>2020</v>
      </c>
      <c r="M126" s="428">
        <v>98</v>
      </c>
      <c r="N126" s="429">
        <v>1</v>
      </c>
      <c r="O126" s="420">
        <f t="shared" si="4"/>
        <v>98</v>
      </c>
      <c r="P126" s="428">
        <v>89</v>
      </c>
      <c r="Q126" s="430">
        <f t="shared" si="7"/>
        <v>0.90816326530612246</v>
      </c>
      <c r="R126" s="431">
        <f t="shared" si="5"/>
        <v>0.90816326530612246</v>
      </c>
      <c r="S126" s="432">
        <f t="shared" si="6"/>
        <v>0.01</v>
      </c>
      <c r="T126" s="419"/>
    </row>
    <row r="127" spans="1:20" ht="15.75" customHeight="1" x14ac:dyDescent="0.25">
      <c r="A127" s="423" t="s">
        <v>144</v>
      </c>
      <c r="B127" s="423" t="s">
        <v>875</v>
      </c>
      <c r="C127" s="424" t="s">
        <v>2041</v>
      </c>
      <c r="D127" s="425" t="s">
        <v>2033</v>
      </c>
      <c r="E127" s="423" t="s">
        <v>531</v>
      </c>
      <c r="F127" s="424" t="s">
        <v>577</v>
      </c>
      <c r="G127" s="426" t="s">
        <v>373</v>
      </c>
      <c r="H127" s="423" t="s">
        <v>425</v>
      </c>
      <c r="I127" s="423" t="s">
        <v>425</v>
      </c>
      <c r="J127" s="423">
        <v>100</v>
      </c>
      <c r="K127" s="435"/>
      <c r="L127" s="427">
        <v>2020</v>
      </c>
      <c r="M127" s="428">
        <v>98</v>
      </c>
      <c r="N127" s="429">
        <v>1</v>
      </c>
      <c r="O127" s="420">
        <f t="shared" si="4"/>
        <v>98</v>
      </c>
      <c r="P127" s="428">
        <v>89</v>
      </c>
      <c r="Q127" s="430">
        <f t="shared" si="7"/>
        <v>0.90816326530612246</v>
      </c>
      <c r="R127" s="431">
        <f t="shared" si="5"/>
        <v>0.90816326530612246</v>
      </c>
      <c r="S127" s="432">
        <f t="shared" si="6"/>
        <v>0.01</v>
      </c>
      <c r="T127" s="419" t="s">
        <v>2051</v>
      </c>
    </row>
    <row r="128" spans="1:20" ht="15.75" customHeight="1" x14ac:dyDescent="0.25">
      <c r="A128" s="423" t="s">
        <v>144</v>
      </c>
      <c r="B128" s="423" t="s">
        <v>875</v>
      </c>
      <c r="C128" s="424" t="s">
        <v>234</v>
      </c>
      <c r="D128" s="424" t="s">
        <v>2043</v>
      </c>
      <c r="E128" s="423" t="s">
        <v>531</v>
      </c>
      <c r="F128" s="424" t="s">
        <v>577</v>
      </c>
      <c r="G128" s="426" t="s">
        <v>373</v>
      </c>
      <c r="H128" s="423" t="s">
        <v>425</v>
      </c>
      <c r="I128" s="423" t="s">
        <v>425</v>
      </c>
      <c r="J128" s="423">
        <v>100</v>
      </c>
      <c r="K128" s="435"/>
      <c r="L128" s="427">
        <v>2020</v>
      </c>
      <c r="M128" s="428">
        <v>98</v>
      </c>
      <c r="N128" s="429">
        <v>1</v>
      </c>
      <c r="O128" s="420">
        <f t="shared" si="4"/>
        <v>98</v>
      </c>
      <c r="P128" s="428">
        <v>89</v>
      </c>
      <c r="Q128" s="430">
        <f t="shared" si="7"/>
        <v>0.90816326530612246</v>
      </c>
      <c r="R128" s="431">
        <f t="shared" si="5"/>
        <v>0.90816326530612246</v>
      </c>
      <c r="S128" s="432">
        <f t="shared" si="6"/>
        <v>0.01</v>
      </c>
      <c r="T128" s="419" t="s">
        <v>2051</v>
      </c>
    </row>
    <row r="129" spans="1:20" ht="15.75" customHeight="1" x14ac:dyDescent="0.25">
      <c r="A129" s="423" t="s">
        <v>144</v>
      </c>
      <c r="B129" s="423" t="s">
        <v>875</v>
      </c>
      <c r="C129" s="424" t="s">
        <v>234</v>
      </c>
      <c r="D129" s="425" t="s">
        <v>2045</v>
      </c>
      <c r="E129" s="423" t="s">
        <v>531</v>
      </c>
      <c r="F129" s="424" t="s">
        <v>577</v>
      </c>
      <c r="G129" s="426" t="s">
        <v>373</v>
      </c>
      <c r="H129" s="423" t="s">
        <v>425</v>
      </c>
      <c r="I129" s="423" t="s">
        <v>425</v>
      </c>
      <c r="J129" s="423">
        <v>100</v>
      </c>
      <c r="K129" s="435"/>
      <c r="L129" s="427">
        <v>2020</v>
      </c>
      <c r="M129" s="428">
        <v>98</v>
      </c>
      <c r="N129" s="429">
        <v>1</v>
      </c>
      <c r="O129" s="420">
        <f t="shared" si="4"/>
        <v>98</v>
      </c>
      <c r="P129" s="428">
        <v>89</v>
      </c>
      <c r="Q129" s="430">
        <f t="shared" si="7"/>
        <v>0.90816326530612246</v>
      </c>
      <c r="R129" s="431">
        <f t="shared" si="5"/>
        <v>0.90816326530612246</v>
      </c>
      <c r="S129" s="432">
        <f t="shared" si="6"/>
        <v>0.01</v>
      </c>
      <c r="T129" s="419" t="s">
        <v>2051</v>
      </c>
    </row>
    <row r="130" spans="1:20" ht="15.75" customHeight="1" x14ac:dyDescent="0.25">
      <c r="A130" s="423" t="s">
        <v>144</v>
      </c>
      <c r="B130" s="423" t="s">
        <v>875</v>
      </c>
      <c r="C130" s="424" t="s">
        <v>2032</v>
      </c>
      <c r="D130" s="425" t="s">
        <v>2033</v>
      </c>
      <c r="E130" s="423" t="s">
        <v>531</v>
      </c>
      <c r="F130" s="424" t="s">
        <v>575</v>
      </c>
      <c r="G130" s="426" t="s">
        <v>373</v>
      </c>
      <c r="H130" s="423" t="s">
        <v>425</v>
      </c>
      <c r="I130" s="423" t="s">
        <v>425</v>
      </c>
      <c r="J130" s="423">
        <v>100</v>
      </c>
      <c r="K130" s="435"/>
      <c r="L130" s="427">
        <v>2020</v>
      </c>
      <c r="M130" s="428">
        <v>98</v>
      </c>
      <c r="N130" s="429">
        <v>1</v>
      </c>
      <c r="O130" s="420">
        <f t="shared" si="4"/>
        <v>98</v>
      </c>
      <c r="P130" s="428">
        <v>89</v>
      </c>
      <c r="Q130" s="430">
        <f t="shared" si="7"/>
        <v>0.90816326530612246</v>
      </c>
      <c r="R130" s="431">
        <f t="shared" si="5"/>
        <v>0.90816326530612246</v>
      </c>
      <c r="S130" s="432">
        <f t="shared" si="6"/>
        <v>0.01</v>
      </c>
      <c r="T130" s="419"/>
    </row>
    <row r="131" spans="1:20" ht="15.75" customHeight="1" x14ac:dyDescent="0.25">
      <c r="A131" s="423" t="s">
        <v>144</v>
      </c>
      <c r="B131" s="423" t="s">
        <v>875</v>
      </c>
      <c r="C131" s="424" t="s">
        <v>2035</v>
      </c>
      <c r="D131" s="425" t="s">
        <v>2033</v>
      </c>
      <c r="E131" s="423" t="s">
        <v>531</v>
      </c>
      <c r="F131" s="424" t="s">
        <v>575</v>
      </c>
      <c r="G131" s="426" t="s">
        <v>373</v>
      </c>
      <c r="H131" s="423" t="s">
        <v>425</v>
      </c>
      <c r="I131" s="423" t="s">
        <v>425</v>
      </c>
      <c r="J131" s="423">
        <v>100</v>
      </c>
      <c r="K131" s="435"/>
      <c r="L131" s="427">
        <v>2020</v>
      </c>
      <c r="M131" s="428">
        <v>98</v>
      </c>
      <c r="N131" s="429">
        <v>1</v>
      </c>
      <c r="O131" s="420">
        <f t="shared" si="4"/>
        <v>98</v>
      </c>
      <c r="P131" s="428">
        <v>89</v>
      </c>
      <c r="Q131" s="430">
        <f t="shared" si="7"/>
        <v>0.90816326530612246</v>
      </c>
      <c r="R131" s="431">
        <f t="shared" si="5"/>
        <v>0.90816326530612246</v>
      </c>
      <c r="S131" s="432">
        <f t="shared" si="6"/>
        <v>0.01</v>
      </c>
      <c r="T131" s="419" t="s">
        <v>2051</v>
      </c>
    </row>
    <row r="132" spans="1:20" ht="15.75" customHeight="1" x14ac:dyDescent="0.25">
      <c r="A132" s="423" t="s">
        <v>144</v>
      </c>
      <c r="B132" s="423" t="s">
        <v>875</v>
      </c>
      <c r="C132" s="433" t="s">
        <v>2037</v>
      </c>
      <c r="D132" s="425" t="s">
        <v>2033</v>
      </c>
      <c r="E132" s="423" t="s">
        <v>531</v>
      </c>
      <c r="F132" s="424" t="s">
        <v>575</v>
      </c>
      <c r="G132" s="426" t="s">
        <v>373</v>
      </c>
      <c r="H132" s="423" t="s">
        <v>425</v>
      </c>
      <c r="I132" s="423" t="s">
        <v>425</v>
      </c>
      <c r="J132" s="423">
        <v>100</v>
      </c>
      <c r="K132" s="435"/>
      <c r="L132" s="427">
        <v>2020</v>
      </c>
      <c r="M132" s="428">
        <v>98</v>
      </c>
      <c r="N132" s="429">
        <v>1</v>
      </c>
      <c r="O132" s="420">
        <f t="shared" si="4"/>
        <v>98</v>
      </c>
      <c r="P132" s="428">
        <v>89</v>
      </c>
      <c r="Q132" s="430">
        <f t="shared" si="7"/>
        <v>0.90816326530612246</v>
      </c>
      <c r="R132" s="431">
        <f t="shared" si="5"/>
        <v>0.90816326530612246</v>
      </c>
      <c r="S132" s="432">
        <f t="shared" si="6"/>
        <v>0.01</v>
      </c>
      <c r="T132" s="419" t="s">
        <v>2051</v>
      </c>
    </row>
    <row r="133" spans="1:20" ht="15.75" customHeight="1" x14ac:dyDescent="0.25">
      <c r="A133" s="423" t="s">
        <v>144</v>
      </c>
      <c r="B133" s="423" t="s">
        <v>875</v>
      </c>
      <c r="C133" s="424" t="s">
        <v>2039</v>
      </c>
      <c r="D133" s="425" t="s">
        <v>2033</v>
      </c>
      <c r="E133" s="423" t="s">
        <v>531</v>
      </c>
      <c r="F133" s="424" t="s">
        <v>575</v>
      </c>
      <c r="G133" s="426" t="s">
        <v>373</v>
      </c>
      <c r="H133" s="423" t="s">
        <v>425</v>
      </c>
      <c r="I133" s="423" t="s">
        <v>425</v>
      </c>
      <c r="J133" s="423">
        <v>100</v>
      </c>
      <c r="K133" s="435"/>
      <c r="L133" s="427">
        <v>2020</v>
      </c>
      <c r="M133" s="428">
        <v>98</v>
      </c>
      <c r="N133" s="429">
        <v>1</v>
      </c>
      <c r="O133" s="420">
        <f t="shared" ref="O133:O196" si="8">ROUNDUP(N133*M133,0)</f>
        <v>98</v>
      </c>
      <c r="P133" s="428">
        <v>89</v>
      </c>
      <c r="Q133" s="430">
        <f t="shared" si="7"/>
        <v>0.90816326530612246</v>
      </c>
      <c r="R133" s="431">
        <f t="shared" ref="R133:R196" si="9">P133/M133</f>
        <v>0.90816326530612246</v>
      </c>
      <c r="S133" s="432">
        <f t="shared" ref="S133:S196" si="10">N133/J133</f>
        <v>0.01</v>
      </c>
      <c r="T133" s="419"/>
    </row>
    <row r="134" spans="1:20" ht="15.75" customHeight="1" x14ac:dyDescent="0.25">
      <c r="A134" s="423" t="s">
        <v>144</v>
      </c>
      <c r="B134" s="423" t="s">
        <v>875</v>
      </c>
      <c r="C134" s="424" t="s">
        <v>2041</v>
      </c>
      <c r="D134" s="425" t="s">
        <v>2033</v>
      </c>
      <c r="E134" s="423" t="s">
        <v>531</v>
      </c>
      <c r="F134" s="424" t="s">
        <v>575</v>
      </c>
      <c r="G134" s="426" t="s">
        <v>373</v>
      </c>
      <c r="H134" s="423" t="s">
        <v>425</v>
      </c>
      <c r="I134" s="423" t="s">
        <v>425</v>
      </c>
      <c r="J134" s="423">
        <v>100</v>
      </c>
      <c r="K134" s="435"/>
      <c r="L134" s="427">
        <v>2020</v>
      </c>
      <c r="M134" s="428">
        <v>98</v>
      </c>
      <c r="N134" s="429">
        <v>1</v>
      </c>
      <c r="O134" s="420">
        <f t="shared" si="8"/>
        <v>98</v>
      </c>
      <c r="P134" s="428">
        <v>89</v>
      </c>
      <c r="Q134" s="430">
        <f t="shared" ref="Q134:Q197" si="11">P134/(O134)</f>
        <v>0.90816326530612246</v>
      </c>
      <c r="R134" s="431">
        <f t="shared" si="9"/>
        <v>0.90816326530612246</v>
      </c>
      <c r="S134" s="432">
        <f t="shared" si="10"/>
        <v>0.01</v>
      </c>
      <c r="T134" s="419" t="s">
        <v>2051</v>
      </c>
    </row>
    <row r="135" spans="1:20" ht="15.75" customHeight="1" x14ac:dyDescent="0.25">
      <c r="A135" s="423" t="s">
        <v>144</v>
      </c>
      <c r="B135" s="423" t="s">
        <v>875</v>
      </c>
      <c r="C135" s="424" t="s">
        <v>234</v>
      </c>
      <c r="D135" s="424" t="s">
        <v>2043</v>
      </c>
      <c r="E135" s="423" t="s">
        <v>531</v>
      </c>
      <c r="F135" s="424" t="s">
        <v>575</v>
      </c>
      <c r="G135" s="426" t="s">
        <v>373</v>
      </c>
      <c r="H135" s="423" t="s">
        <v>425</v>
      </c>
      <c r="I135" s="423" t="s">
        <v>425</v>
      </c>
      <c r="J135" s="423">
        <v>100</v>
      </c>
      <c r="K135" s="435"/>
      <c r="L135" s="427">
        <v>2020</v>
      </c>
      <c r="M135" s="428">
        <v>98</v>
      </c>
      <c r="N135" s="429">
        <v>1</v>
      </c>
      <c r="O135" s="420">
        <f t="shared" si="8"/>
        <v>98</v>
      </c>
      <c r="P135" s="428">
        <v>89</v>
      </c>
      <c r="Q135" s="430">
        <f t="shared" si="11"/>
        <v>0.90816326530612246</v>
      </c>
      <c r="R135" s="431">
        <f t="shared" si="9"/>
        <v>0.90816326530612246</v>
      </c>
      <c r="S135" s="432">
        <f t="shared" si="10"/>
        <v>0.01</v>
      </c>
      <c r="T135" s="419" t="s">
        <v>2051</v>
      </c>
    </row>
    <row r="136" spans="1:20" ht="15.75" customHeight="1" x14ac:dyDescent="0.25">
      <c r="A136" s="423" t="s">
        <v>144</v>
      </c>
      <c r="B136" s="423" t="s">
        <v>875</v>
      </c>
      <c r="C136" s="424" t="s">
        <v>234</v>
      </c>
      <c r="D136" s="425" t="s">
        <v>2045</v>
      </c>
      <c r="E136" s="423" t="s">
        <v>531</v>
      </c>
      <c r="F136" s="424" t="s">
        <v>575</v>
      </c>
      <c r="G136" s="426" t="s">
        <v>373</v>
      </c>
      <c r="H136" s="423" t="s">
        <v>425</v>
      </c>
      <c r="I136" s="423" t="s">
        <v>425</v>
      </c>
      <c r="J136" s="423">
        <v>100</v>
      </c>
      <c r="K136" s="435"/>
      <c r="L136" s="427">
        <v>2020</v>
      </c>
      <c r="M136" s="428">
        <v>98</v>
      </c>
      <c r="N136" s="429">
        <v>1</v>
      </c>
      <c r="O136" s="420">
        <f t="shared" si="8"/>
        <v>98</v>
      </c>
      <c r="P136" s="428">
        <v>89</v>
      </c>
      <c r="Q136" s="430">
        <f t="shared" si="11"/>
        <v>0.90816326530612246</v>
      </c>
      <c r="R136" s="431">
        <f t="shared" si="9"/>
        <v>0.90816326530612246</v>
      </c>
      <c r="S136" s="432">
        <f t="shared" si="10"/>
        <v>0.01</v>
      </c>
      <c r="T136" s="419"/>
    </row>
    <row r="137" spans="1:20" ht="15.75" customHeight="1" x14ac:dyDescent="0.25">
      <c r="A137" s="423" t="s">
        <v>144</v>
      </c>
      <c r="B137" s="423" t="s">
        <v>875</v>
      </c>
      <c r="C137" s="424" t="s">
        <v>2032</v>
      </c>
      <c r="D137" s="425" t="s">
        <v>2033</v>
      </c>
      <c r="E137" s="423" t="s">
        <v>531</v>
      </c>
      <c r="F137" s="424" t="s">
        <v>586</v>
      </c>
      <c r="G137" s="426" t="s">
        <v>373</v>
      </c>
      <c r="H137" s="423" t="s">
        <v>425</v>
      </c>
      <c r="I137" s="423" t="s">
        <v>425</v>
      </c>
      <c r="J137" s="423">
        <v>100</v>
      </c>
      <c r="K137" s="435"/>
      <c r="L137" s="427">
        <v>2020</v>
      </c>
      <c r="M137" s="428">
        <v>98</v>
      </c>
      <c r="N137" s="429">
        <v>1</v>
      </c>
      <c r="O137" s="420">
        <f t="shared" si="8"/>
        <v>98</v>
      </c>
      <c r="P137" s="428">
        <v>50</v>
      </c>
      <c r="Q137" s="430">
        <f t="shared" si="11"/>
        <v>0.51020408163265307</v>
      </c>
      <c r="R137" s="431">
        <f t="shared" si="9"/>
        <v>0.51020408163265307</v>
      </c>
      <c r="S137" s="432">
        <f t="shared" si="10"/>
        <v>0.01</v>
      </c>
      <c r="T137" s="419" t="s">
        <v>2051</v>
      </c>
    </row>
    <row r="138" spans="1:20" ht="15.75" customHeight="1" x14ac:dyDescent="0.25">
      <c r="A138" s="423" t="s">
        <v>144</v>
      </c>
      <c r="B138" s="423" t="s">
        <v>875</v>
      </c>
      <c r="C138" s="424" t="s">
        <v>2035</v>
      </c>
      <c r="D138" s="425" t="s">
        <v>2033</v>
      </c>
      <c r="E138" s="423" t="s">
        <v>531</v>
      </c>
      <c r="F138" s="424" t="s">
        <v>586</v>
      </c>
      <c r="G138" s="426" t="s">
        <v>373</v>
      </c>
      <c r="H138" s="423" t="s">
        <v>425</v>
      </c>
      <c r="I138" s="423" t="s">
        <v>425</v>
      </c>
      <c r="J138" s="423">
        <v>100</v>
      </c>
      <c r="K138" s="435"/>
      <c r="L138" s="427">
        <v>2020</v>
      </c>
      <c r="M138" s="428">
        <v>98</v>
      </c>
      <c r="N138" s="429">
        <v>1</v>
      </c>
      <c r="O138" s="420">
        <f t="shared" si="8"/>
        <v>98</v>
      </c>
      <c r="P138" s="428">
        <v>50</v>
      </c>
      <c r="Q138" s="430">
        <f t="shared" si="11"/>
        <v>0.51020408163265307</v>
      </c>
      <c r="R138" s="431">
        <f t="shared" si="9"/>
        <v>0.51020408163265307</v>
      </c>
      <c r="S138" s="432">
        <f t="shared" si="10"/>
        <v>0.01</v>
      </c>
      <c r="T138" s="419" t="s">
        <v>2054</v>
      </c>
    </row>
    <row r="139" spans="1:20" ht="15.75" customHeight="1" x14ac:dyDescent="0.25">
      <c r="A139" s="423" t="s">
        <v>144</v>
      </c>
      <c r="B139" s="423" t="s">
        <v>875</v>
      </c>
      <c r="C139" s="433" t="s">
        <v>2037</v>
      </c>
      <c r="D139" s="425" t="s">
        <v>2033</v>
      </c>
      <c r="E139" s="423" t="s">
        <v>531</v>
      </c>
      <c r="F139" s="424" t="s">
        <v>586</v>
      </c>
      <c r="G139" s="426" t="s">
        <v>373</v>
      </c>
      <c r="H139" s="423" t="s">
        <v>425</v>
      </c>
      <c r="I139" s="423" t="s">
        <v>425</v>
      </c>
      <c r="J139" s="423">
        <v>100</v>
      </c>
      <c r="K139" s="435"/>
      <c r="L139" s="427">
        <v>2020</v>
      </c>
      <c r="M139" s="428">
        <v>98</v>
      </c>
      <c r="N139" s="429">
        <v>1</v>
      </c>
      <c r="O139" s="420">
        <f t="shared" si="8"/>
        <v>98</v>
      </c>
      <c r="P139" s="428">
        <v>50</v>
      </c>
      <c r="Q139" s="430">
        <f t="shared" si="11"/>
        <v>0.51020408163265307</v>
      </c>
      <c r="R139" s="431">
        <f t="shared" si="9"/>
        <v>0.51020408163265307</v>
      </c>
      <c r="S139" s="432">
        <f t="shared" si="10"/>
        <v>0.01</v>
      </c>
      <c r="T139" s="419" t="s">
        <v>2054</v>
      </c>
    </row>
    <row r="140" spans="1:20" ht="15.75" customHeight="1" x14ac:dyDescent="0.25">
      <c r="A140" s="423" t="s">
        <v>144</v>
      </c>
      <c r="B140" s="423" t="s">
        <v>875</v>
      </c>
      <c r="C140" s="424" t="s">
        <v>2039</v>
      </c>
      <c r="D140" s="425" t="s">
        <v>2033</v>
      </c>
      <c r="E140" s="423" t="s">
        <v>531</v>
      </c>
      <c r="F140" s="424" t="s">
        <v>586</v>
      </c>
      <c r="G140" s="426" t="s">
        <v>373</v>
      </c>
      <c r="H140" s="423" t="s">
        <v>425</v>
      </c>
      <c r="I140" s="423" t="s">
        <v>425</v>
      </c>
      <c r="J140" s="423">
        <v>100</v>
      </c>
      <c r="K140" s="435"/>
      <c r="L140" s="427">
        <v>2020</v>
      </c>
      <c r="M140" s="428">
        <v>98</v>
      </c>
      <c r="N140" s="429">
        <v>1</v>
      </c>
      <c r="O140" s="420">
        <f t="shared" si="8"/>
        <v>98</v>
      </c>
      <c r="P140" s="428">
        <v>50</v>
      </c>
      <c r="Q140" s="430">
        <f t="shared" si="11"/>
        <v>0.51020408163265307</v>
      </c>
      <c r="R140" s="431">
        <f t="shared" si="9"/>
        <v>0.51020408163265307</v>
      </c>
      <c r="S140" s="432">
        <f t="shared" si="10"/>
        <v>0.01</v>
      </c>
      <c r="T140" s="419"/>
    </row>
    <row r="141" spans="1:20" ht="15.75" customHeight="1" x14ac:dyDescent="0.25">
      <c r="A141" s="423" t="s">
        <v>144</v>
      </c>
      <c r="B141" s="423" t="s">
        <v>875</v>
      </c>
      <c r="C141" s="424" t="s">
        <v>2041</v>
      </c>
      <c r="D141" s="425" t="s">
        <v>2033</v>
      </c>
      <c r="E141" s="423" t="s">
        <v>531</v>
      </c>
      <c r="F141" s="424" t="s">
        <v>586</v>
      </c>
      <c r="G141" s="426" t="s">
        <v>373</v>
      </c>
      <c r="H141" s="423" t="s">
        <v>425</v>
      </c>
      <c r="I141" s="423" t="s">
        <v>425</v>
      </c>
      <c r="J141" s="423">
        <v>100</v>
      </c>
      <c r="K141" s="435"/>
      <c r="L141" s="427">
        <v>2020</v>
      </c>
      <c r="M141" s="428">
        <v>98</v>
      </c>
      <c r="N141" s="429">
        <v>1</v>
      </c>
      <c r="O141" s="420">
        <f t="shared" si="8"/>
        <v>98</v>
      </c>
      <c r="P141" s="428">
        <v>50</v>
      </c>
      <c r="Q141" s="430">
        <f t="shared" si="11"/>
        <v>0.51020408163265307</v>
      </c>
      <c r="R141" s="431">
        <f t="shared" si="9"/>
        <v>0.51020408163265307</v>
      </c>
      <c r="S141" s="432">
        <f t="shared" si="10"/>
        <v>0.01</v>
      </c>
      <c r="T141" s="419" t="s">
        <v>2051</v>
      </c>
    </row>
    <row r="142" spans="1:20" ht="15.75" customHeight="1" x14ac:dyDescent="0.25">
      <c r="A142" s="423" t="s">
        <v>144</v>
      </c>
      <c r="B142" s="423" t="s">
        <v>875</v>
      </c>
      <c r="C142" s="424" t="s">
        <v>234</v>
      </c>
      <c r="D142" s="424" t="s">
        <v>2043</v>
      </c>
      <c r="E142" s="423" t="s">
        <v>531</v>
      </c>
      <c r="F142" s="424" t="s">
        <v>586</v>
      </c>
      <c r="G142" s="426" t="s">
        <v>373</v>
      </c>
      <c r="H142" s="423" t="s">
        <v>425</v>
      </c>
      <c r="I142" s="423" t="s">
        <v>425</v>
      </c>
      <c r="J142" s="423">
        <v>100</v>
      </c>
      <c r="K142" s="435"/>
      <c r="L142" s="427">
        <v>2020</v>
      </c>
      <c r="M142" s="428">
        <v>98</v>
      </c>
      <c r="N142" s="429">
        <v>1</v>
      </c>
      <c r="O142" s="420">
        <f t="shared" si="8"/>
        <v>98</v>
      </c>
      <c r="P142" s="428">
        <v>50</v>
      </c>
      <c r="Q142" s="430">
        <f t="shared" si="11"/>
        <v>0.51020408163265307</v>
      </c>
      <c r="R142" s="431">
        <f t="shared" si="9"/>
        <v>0.51020408163265307</v>
      </c>
      <c r="S142" s="432">
        <f t="shared" si="10"/>
        <v>0.01</v>
      </c>
      <c r="T142" s="419"/>
    </row>
    <row r="143" spans="1:20" ht="15.75" customHeight="1" x14ac:dyDescent="0.25">
      <c r="A143" s="423" t="s">
        <v>144</v>
      </c>
      <c r="B143" s="423" t="s">
        <v>875</v>
      </c>
      <c r="C143" s="424" t="s">
        <v>234</v>
      </c>
      <c r="D143" s="425" t="s">
        <v>2045</v>
      </c>
      <c r="E143" s="423" t="s">
        <v>531</v>
      </c>
      <c r="F143" s="424" t="s">
        <v>586</v>
      </c>
      <c r="G143" s="426" t="s">
        <v>373</v>
      </c>
      <c r="H143" s="423" t="s">
        <v>425</v>
      </c>
      <c r="I143" s="423" t="s">
        <v>425</v>
      </c>
      <c r="J143" s="423">
        <v>100</v>
      </c>
      <c r="K143" s="435"/>
      <c r="L143" s="427">
        <v>2020</v>
      </c>
      <c r="M143" s="428">
        <v>98</v>
      </c>
      <c r="N143" s="429">
        <v>1</v>
      </c>
      <c r="O143" s="420">
        <f t="shared" si="8"/>
        <v>98</v>
      </c>
      <c r="P143" s="428">
        <v>50</v>
      </c>
      <c r="Q143" s="430">
        <f t="shared" si="11"/>
        <v>0.51020408163265307</v>
      </c>
      <c r="R143" s="431">
        <f t="shared" si="9"/>
        <v>0.51020408163265307</v>
      </c>
      <c r="S143" s="432">
        <f t="shared" si="10"/>
        <v>0.01</v>
      </c>
      <c r="T143" s="419"/>
    </row>
    <row r="144" spans="1:20" ht="15.75" customHeight="1" x14ac:dyDescent="0.25">
      <c r="A144" s="423" t="s">
        <v>144</v>
      </c>
      <c r="B144" s="423" t="s">
        <v>875</v>
      </c>
      <c r="C144" s="424" t="s">
        <v>2032</v>
      </c>
      <c r="D144" s="425" t="s">
        <v>2033</v>
      </c>
      <c r="E144" s="423" t="s">
        <v>531</v>
      </c>
      <c r="F144" s="424" t="s">
        <v>1989</v>
      </c>
      <c r="G144" s="426" t="s">
        <v>373</v>
      </c>
      <c r="H144" s="423" t="s">
        <v>425</v>
      </c>
      <c r="I144" s="423" t="s">
        <v>425</v>
      </c>
      <c r="J144" s="423">
        <v>100</v>
      </c>
      <c r="K144" s="435"/>
      <c r="L144" s="427">
        <v>2020</v>
      </c>
      <c r="M144" s="428">
        <v>98</v>
      </c>
      <c r="N144" s="429">
        <v>1</v>
      </c>
      <c r="O144" s="420">
        <f t="shared" si="8"/>
        <v>98</v>
      </c>
      <c r="P144" s="428">
        <v>89</v>
      </c>
      <c r="Q144" s="430">
        <f t="shared" si="11"/>
        <v>0.90816326530612246</v>
      </c>
      <c r="R144" s="431">
        <f t="shared" si="9"/>
        <v>0.90816326530612246</v>
      </c>
      <c r="S144" s="432">
        <f t="shared" si="10"/>
        <v>0.01</v>
      </c>
      <c r="T144" s="419"/>
    </row>
    <row r="145" spans="1:20" ht="15.75" customHeight="1" x14ac:dyDescent="0.25">
      <c r="A145" s="423" t="s">
        <v>144</v>
      </c>
      <c r="B145" s="423" t="s">
        <v>875</v>
      </c>
      <c r="C145" s="424" t="s">
        <v>2035</v>
      </c>
      <c r="D145" s="425" t="s">
        <v>2033</v>
      </c>
      <c r="E145" s="423" t="s">
        <v>531</v>
      </c>
      <c r="F145" s="424" t="s">
        <v>1989</v>
      </c>
      <c r="G145" s="426" t="s">
        <v>373</v>
      </c>
      <c r="H145" s="423" t="s">
        <v>425</v>
      </c>
      <c r="I145" s="423" t="s">
        <v>425</v>
      </c>
      <c r="J145" s="423">
        <v>100</v>
      </c>
      <c r="K145" s="435"/>
      <c r="L145" s="427">
        <v>2020</v>
      </c>
      <c r="M145" s="428">
        <v>98</v>
      </c>
      <c r="N145" s="429">
        <v>1</v>
      </c>
      <c r="O145" s="420">
        <f t="shared" si="8"/>
        <v>98</v>
      </c>
      <c r="P145" s="428">
        <v>89</v>
      </c>
      <c r="Q145" s="430">
        <f t="shared" si="11"/>
        <v>0.90816326530612246</v>
      </c>
      <c r="R145" s="431">
        <f t="shared" si="9"/>
        <v>0.90816326530612246</v>
      </c>
      <c r="S145" s="432">
        <f t="shared" si="10"/>
        <v>0.01</v>
      </c>
      <c r="T145" s="419"/>
    </row>
    <row r="146" spans="1:20" ht="15.75" customHeight="1" x14ac:dyDescent="0.25">
      <c r="A146" s="423" t="s">
        <v>144</v>
      </c>
      <c r="B146" s="423" t="s">
        <v>875</v>
      </c>
      <c r="C146" s="433" t="s">
        <v>2037</v>
      </c>
      <c r="D146" s="425" t="s">
        <v>2033</v>
      </c>
      <c r="E146" s="423" t="s">
        <v>531</v>
      </c>
      <c r="F146" s="424" t="s">
        <v>1989</v>
      </c>
      <c r="G146" s="426" t="s">
        <v>373</v>
      </c>
      <c r="H146" s="423" t="s">
        <v>425</v>
      </c>
      <c r="I146" s="423" t="s">
        <v>425</v>
      </c>
      <c r="J146" s="423">
        <v>100</v>
      </c>
      <c r="K146" s="435"/>
      <c r="L146" s="427">
        <v>2020</v>
      </c>
      <c r="M146" s="428">
        <v>98</v>
      </c>
      <c r="N146" s="429">
        <v>1</v>
      </c>
      <c r="O146" s="420">
        <f t="shared" si="8"/>
        <v>98</v>
      </c>
      <c r="P146" s="428">
        <v>89</v>
      </c>
      <c r="Q146" s="430">
        <f t="shared" si="11"/>
        <v>0.90816326530612246</v>
      </c>
      <c r="R146" s="431">
        <f t="shared" si="9"/>
        <v>0.90816326530612246</v>
      </c>
      <c r="S146" s="432">
        <f t="shared" si="10"/>
        <v>0.01</v>
      </c>
      <c r="T146" s="419"/>
    </row>
    <row r="147" spans="1:20" ht="15.75" customHeight="1" x14ac:dyDescent="0.25">
      <c r="A147" s="423" t="s">
        <v>144</v>
      </c>
      <c r="B147" s="423" t="s">
        <v>875</v>
      </c>
      <c r="C147" s="424" t="s">
        <v>2039</v>
      </c>
      <c r="D147" s="425" t="s">
        <v>2033</v>
      </c>
      <c r="E147" s="423" t="s">
        <v>531</v>
      </c>
      <c r="F147" s="424" t="s">
        <v>1989</v>
      </c>
      <c r="G147" s="426" t="s">
        <v>373</v>
      </c>
      <c r="H147" s="423" t="s">
        <v>425</v>
      </c>
      <c r="I147" s="423" t="s">
        <v>425</v>
      </c>
      <c r="J147" s="423">
        <v>100</v>
      </c>
      <c r="K147" s="435"/>
      <c r="L147" s="427">
        <v>2020</v>
      </c>
      <c r="M147" s="428">
        <v>98</v>
      </c>
      <c r="N147" s="429">
        <v>1</v>
      </c>
      <c r="O147" s="420">
        <f t="shared" si="8"/>
        <v>98</v>
      </c>
      <c r="P147" s="428">
        <v>89</v>
      </c>
      <c r="Q147" s="430">
        <f t="shared" si="11"/>
        <v>0.90816326530612246</v>
      </c>
      <c r="R147" s="431">
        <f t="shared" si="9"/>
        <v>0.90816326530612246</v>
      </c>
      <c r="S147" s="432">
        <f t="shared" si="10"/>
        <v>0.01</v>
      </c>
      <c r="T147" s="419"/>
    </row>
    <row r="148" spans="1:20" ht="15.75" customHeight="1" x14ac:dyDescent="0.25">
      <c r="A148" s="423" t="s">
        <v>144</v>
      </c>
      <c r="B148" s="423" t="s">
        <v>875</v>
      </c>
      <c r="C148" s="424" t="s">
        <v>2041</v>
      </c>
      <c r="D148" s="425" t="s">
        <v>2033</v>
      </c>
      <c r="E148" s="423" t="s">
        <v>531</v>
      </c>
      <c r="F148" s="424" t="s">
        <v>1989</v>
      </c>
      <c r="G148" s="426" t="s">
        <v>373</v>
      </c>
      <c r="H148" s="423" t="s">
        <v>425</v>
      </c>
      <c r="I148" s="423" t="s">
        <v>425</v>
      </c>
      <c r="J148" s="423">
        <v>100</v>
      </c>
      <c r="K148" s="435"/>
      <c r="L148" s="427">
        <v>2020</v>
      </c>
      <c r="M148" s="428">
        <v>98</v>
      </c>
      <c r="N148" s="429">
        <v>1</v>
      </c>
      <c r="O148" s="420">
        <f t="shared" si="8"/>
        <v>98</v>
      </c>
      <c r="P148" s="428">
        <v>89</v>
      </c>
      <c r="Q148" s="430">
        <f t="shared" si="11"/>
        <v>0.90816326530612246</v>
      </c>
      <c r="R148" s="431">
        <f t="shared" si="9"/>
        <v>0.90816326530612246</v>
      </c>
      <c r="S148" s="432">
        <f t="shared" si="10"/>
        <v>0.01</v>
      </c>
      <c r="T148" s="419"/>
    </row>
    <row r="149" spans="1:20" ht="15.75" customHeight="1" x14ac:dyDescent="0.25">
      <c r="A149" s="423" t="s">
        <v>144</v>
      </c>
      <c r="B149" s="423" t="s">
        <v>875</v>
      </c>
      <c r="C149" s="424" t="s">
        <v>234</v>
      </c>
      <c r="D149" s="424" t="s">
        <v>2043</v>
      </c>
      <c r="E149" s="423" t="s">
        <v>531</v>
      </c>
      <c r="F149" s="424" t="s">
        <v>1989</v>
      </c>
      <c r="G149" s="426" t="s">
        <v>373</v>
      </c>
      <c r="H149" s="423" t="s">
        <v>425</v>
      </c>
      <c r="I149" s="423" t="s">
        <v>425</v>
      </c>
      <c r="J149" s="423">
        <v>100</v>
      </c>
      <c r="K149" s="435"/>
      <c r="L149" s="427">
        <v>2020</v>
      </c>
      <c r="M149" s="428">
        <v>98</v>
      </c>
      <c r="N149" s="429">
        <v>1</v>
      </c>
      <c r="O149" s="420">
        <f t="shared" si="8"/>
        <v>98</v>
      </c>
      <c r="P149" s="428">
        <v>89</v>
      </c>
      <c r="Q149" s="430">
        <f t="shared" si="11"/>
        <v>0.90816326530612246</v>
      </c>
      <c r="R149" s="431">
        <f t="shared" si="9"/>
        <v>0.90816326530612246</v>
      </c>
      <c r="S149" s="432">
        <f t="shared" si="10"/>
        <v>0.01</v>
      </c>
      <c r="T149" s="419"/>
    </row>
    <row r="150" spans="1:20" ht="15.75" customHeight="1" x14ac:dyDescent="0.25">
      <c r="A150" s="423" t="s">
        <v>144</v>
      </c>
      <c r="B150" s="423" t="s">
        <v>875</v>
      </c>
      <c r="C150" s="424" t="s">
        <v>234</v>
      </c>
      <c r="D150" s="425" t="s">
        <v>2045</v>
      </c>
      <c r="E150" s="423" t="s">
        <v>531</v>
      </c>
      <c r="F150" s="424" t="s">
        <v>1989</v>
      </c>
      <c r="G150" s="426" t="s">
        <v>373</v>
      </c>
      <c r="H150" s="423" t="s">
        <v>425</v>
      </c>
      <c r="I150" s="423" t="s">
        <v>425</v>
      </c>
      <c r="J150" s="423">
        <v>100</v>
      </c>
      <c r="K150" s="435"/>
      <c r="L150" s="427">
        <v>2020</v>
      </c>
      <c r="M150" s="428">
        <v>98</v>
      </c>
      <c r="N150" s="429">
        <v>1</v>
      </c>
      <c r="O150" s="420">
        <f t="shared" si="8"/>
        <v>98</v>
      </c>
      <c r="P150" s="428">
        <v>89</v>
      </c>
      <c r="Q150" s="430">
        <f t="shared" si="11"/>
        <v>0.90816326530612246</v>
      </c>
      <c r="R150" s="431">
        <f t="shared" si="9"/>
        <v>0.90816326530612246</v>
      </c>
      <c r="S150" s="432">
        <f t="shared" si="10"/>
        <v>0.01</v>
      </c>
      <c r="T150" s="419"/>
    </row>
    <row r="151" spans="1:20" ht="15.75" customHeight="1" x14ac:dyDescent="0.25">
      <c r="A151" s="423" t="s">
        <v>144</v>
      </c>
      <c r="B151" s="423" t="s">
        <v>875</v>
      </c>
      <c r="C151" s="424" t="s">
        <v>2032</v>
      </c>
      <c r="D151" s="425" t="s">
        <v>2033</v>
      </c>
      <c r="E151" s="423" t="s">
        <v>531</v>
      </c>
      <c r="F151" s="424" t="s">
        <v>558</v>
      </c>
      <c r="G151" s="426" t="s">
        <v>373</v>
      </c>
      <c r="H151" s="423" t="s">
        <v>425</v>
      </c>
      <c r="I151" s="423" t="s">
        <v>425</v>
      </c>
      <c r="J151" s="423">
        <v>100</v>
      </c>
      <c r="K151" s="435"/>
      <c r="L151" s="427">
        <v>2020</v>
      </c>
      <c r="M151" s="428">
        <v>98</v>
      </c>
      <c r="N151" s="429">
        <v>1</v>
      </c>
      <c r="O151" s="420">
        <f t="shared" si="8"/>
        <v>98</v>
      </c>
      <c r="P151" s="428">
        <v>89</v>
      </c>
      <c r="Q151" s="430">
        <f t="shared" si="11"/>
        <v>0.90816326530612246</v>
      </c>
      <c r="R151" s="431">
        <f t="shared" si="9"/>
        <v>0.90816326530612246</v>
      </c>
      <c r="S151" s="432">
        <f t="shared" si="10"/>
        <v>0.01</v>
      </c>
      <c r="T151" s="419" t="s">
        <v>2051</v>
      </c>
    </row>
    <row r="152" spans="1:20" ht="15.75" customHeight="1" x14ac:dyDescent="0.25">
      <c r="A152" s="423" t="s">
        <v>144</v>
      </c>
      <c r="B152" s="423" t="s">
        <v>875</v>
      </c>
      <c r="C152" s="424" t="s">
        <v>2035</v>
      </c>
      <c r="D152" s="425" t="s">
        <v>2033</v>
      </c>
      <c r="E152" s="423" t="s">
        <v>531</v>
      </c>
      <c r="F152" s="424" t="s">
        <v>558</v>
      </c>
      <c r="G152" s="426" t="s">
        <v>373</v>
      </c>
      <c r="H152" s="423" t="s">
        <v>425</v>
      </c>
      <c r="I152" s="423" t="s">
        <v>425</v>
      </c>
      <c r="J152" s="423">
        <v>100</v>
      </c>
      <c r="K152" s="435"/>
      <c r="L152" s="427">
        <v>2020</v>
      </c>
      <c r="M152" s="428">
        <v>98</v>
      </c>
      <c r="N152" s="429">
        <v>1</v>
      </c>
      <c r="O152" s="420">
        <f t="shared" si="8"/>
        <v>98</v>
      </c>
      <c r="P152" s="428">
        <v>89</v>
      </c>
      <c r="Q152" s="430">
        <f t="shared" si="11"/>
        <v>0.90816326530612246</v>
      </c>
      <c r="R152" s="431">
        <f t="shared" si="9"/>
        <v>0.90816326530612246</v>
      </c>
      <c r="S152" s="432">
        <f t="shared" si="10"/>
        <v>0.01</v>
      </c>
      <c r="T152" s="419" t="s">
        <v>2054</v>
      </c>
    </row>
    <row r="153" spans="1:20" ht="15.75" customHeight="1" x14ac:dyDescent="0.25">
      <c r="A153" s="423" t="s">
        <v>144</v>
      </c>
      <c r="B153" s="423" t="s">
        <v>875</v>
      </c>
      <c r="C153" s="433" t="s">
        <v>2037</v>
      </c>
      <c r="D153" s="425" t="s">
        <v>2033</v>
      </c>
      <c r="E153" s="423" t="s">
        <v>531</v>
      </c>
      <c r="F153" s="424" t="s">
        <v>558</v>
      </c>
      <c r="G153" s="426" t="s">
        <v>373</v>
      </c>
      <c r="H153" s="423" t="s">
        <v>425</v>
      </c>
      <c r="I153" s="423" t="s">
        <v>425</v>
      </c>
      <c r="J153" s="423">
        <v>100</v>
      </c>
      <c r="K153" s="435"/>
      <c r="L153" s="427">
        <v>2020</v>
      </c>
      <c r="M153" s="428">
        <v>98</v>
      </c>
      <c r="N153" s="429">
        <v>1</v>
      </c>
      <c r="O153" s="420">
        <f t="shared" si="8"/>
        <v>98</v>
      </c>
      <c r="P153" s="428">
        <v>89</v>
      </c>
      <c r="Q153" s="430">
        <f t="shared" si="11"/>
        <v>0.90816326530612246</v>
      </c>
      <c r="R153" s="431">
        <f t="shared" si="9"/>
        <v>0.90816326530612246</v>
      </c>
      <c r="S153" s="432">
        <f t="shared" si="10"/>
        <v>0.01</v>
      </c>
      <c r="T153" s="419" t="s">
        <v>2054</v>
      </c>
    </row>
    <row r="154" spans="1:20" ht="15.75" customHeight="1" x14ac:dyDescent="0.25">
      <c r="A154" s="423" t="s">
        <v>144</v>
      </c>
      <c r="B154" s="423" t="s">
        <v>875</v>
      </c>
      <c r="C154" s="424" t="s">
        <v>2039</v>
      </c>
      <c r="D154" s="425" t="s">
        <v>2033</v>
      </c>
      <c r="E154" s="423" t="s">
        <v>531</v>
      </c>
      <c r="F154" s="424" t="s">
        <v>558</v>
      </c>
      <c r="G154" s="426" t="s">
        <v>373</v>
      </c>
      <c r="H154" s="423" t="s">
        <v>425</v>
      </c>
      <c r="I154" s="423" t="s">
        <v>425</v>
      </c>
      <c r="J154" s="423">
        <v>100</v>
      </c>
      <c r="K154" s="435"/>
      <c r="L154" s="427">
        <v>2020</v>
      </c>
      <c r="M154" s="428">
        <v>98</v>
      </c>
      <c r="N154" s="429">
        <v>1</v>
      </c>
      <c r="O154" s="420">
        <f t="shared" si="8"/>
        <v>98</v>
      </c>
      <c r="P154" s="428">
        <v>89</v>
      </c>
      <c r="Q154" s="430">
        <f t="shared" si="11"/>
        <v>0.90816326530612246</v>
      </c>
      <c r="R154" s="431">
        <f t="shared" si="9"/>
        <v>0.90816326530612246</v>
      </c>
      <c r="S154" s="432">
        <f t="shared" si="10"/>
        <v>0.01</v>
      </c>
      <c r="T154" s="419"/>
    </row>
    <row r="155" spans="1:20" ht="15.75" customHeight="1" x14ac:dyDescent="0.25">
      <c r="A155" s="423" t="s">
        <v>144</v>
      </c>
      <c r="B155" s="423" t="s">
        <v>875</v>
      </c>
      <c r="C155" s="424" t="s">
        <v>2041</v>
      </c>
      <c r="D155" s="425" t="s">
        <v>2033</v>
      </c>
      <c r="E155" s="423" t="s">
        <v>531</v>
      </c>
      <c r="F155" s="424" t="s">
        <v>558</v>
      </c>
      <c r="G155" s="426" t="s">
        <v>373</v>
      </c>
      <c r="H155" s="423" t="s">
        <v>425</v>
      </c>
      <c r="I155" s="423" t="s">
        <v>425</v>
      </c>
      <c r="J155" s="423">
        <v>100</v>
      </c>
      <c r="K155" s="435"/>
      <c r="L155" s="427">
        <v>2020</v>
      </c>
      <c r="M155" s="428">
        <v>98</v>
      </c>
      <c r="N155" s="429">
        <v>1</v>
      </c>
      <c r="O155" s="420">
        <f t="shared" si="8"/>
        <v>98</v>
      </c>
      <c r="P155" s="428">
        <v>89</v>
      </c>
      <c r="Q155" s="430">
        <f t="shared" si="11"/>
        <v>0.90816326530612246</v>
      </c>
      <c r="R155" s="431">
        <f t="shared" si="9"/>
        <v>0.90816326530612246</v>
      </c>
      <c r="S155" s="432">
        <f t="shared" si="10"/>
        <v>0.01</v>
      </c>
      <c r="T155" s="419" t="s">
        <v>2051</v>
      </c>
    </row>
    <row r="156" spans="1:20" ht="15.75" customHeight="1" x14ac:dyDescent="0.25">
      <c r="A156" s="423" t="s">
        <v>144</v>
      </c>
      <c r="B156" s="423" t="s">
        <v>875</v>
      </c>
      <c r="C156" s="424" t="s">
        <v>234</v>
      </c>
      <c r="D156" s="424" t="s">
        <v>2043</v>
      </c>
      <c r="E156" s="423" t="s">
        <v>531</v>
      </c>
      <c r="F156" s="424" t="s">
        <v>558</v>
      </c>
      <c r="G156" s="426" t="s">
        <v>373</v>
      </c>
      <c r="H156" s="423" t="s">
        <v>425</v>
      </c>
      <c r="I156" s="423" t="s">
        <v>425</v>
      </c>
      <c r="J156" s="423">
        <v>100</v>
      </c>
      <c r="K156" s="435"/>
      <c r="L156" s="427">
        <v>2020</v>
      </c>
      <c r="M156" s="428">
        <v>98</v>
      </c>
      <c r="N156" s="429">
        <v>1</v>
      </c>
      <c r="O156" s="420">
        <f t="shared" si="8"/>
        <v>98</v>
      </c>
      <c r="P156" s="428">
        <v>89</v>
      </c>
      <c r="Q156" s="430">
        <f t="shared" si="11"/>
        <v>0.90816326530612246</v>
      </c>
      <c r="R156" s="431">
        <f t="shared" si="9"/>
        <v>0.90816326530612246</v>
      </c>
      <c r="S156" s="432">
        <f t="shared" si="10"/>
        <v>0.01</v>
      </c>
      <c r="T156" s="419" t="s">
        <v>2051</v>
      </c>
    </row>
    <row r="157" spans="1:20" ht="15.75" customHeight="1" x14ac:dyDescent="0.25">
      <c r="A157" s="423" t="s">
        <v>144</v>
      </c>
      <c r="B157" s="423" t="s">
        <v>875</v>
      </c>
      <c r="C157" s="424" t="s">
        <v>234</v>
      </c>
      <c r="D157" s="425" t="s">
        <v>2045</v>
      </c>
      <c r="E157" s="423" t="s">
        <v>531</v>
      </c>
      <c r="F157" s="424" t="s">
        <v>558</v>
      </c>
      <c r="G157" s="426" t="s">
        <v>373</v>
      </c>
      <c r="H157" s="423" t="s">
        <v>425</v>
      </c>
      <c r="I157" s="423" t="s">
        <v>425</v>
      </c>
      <c r="J157" s="423">
        <v>100</v>
      </c>
      <c r="K157" s="435"/>
      <c r="L157" s="427">
        <v>2020</v>
      </c>
      <c r="M157" s="428">
        <v>98</v>
      </c>
      <c r="N157" s="429">
        <v>1</v>
      </c>
      <c r="O157" s="420">
        <f t="shared" si="8"/>
        <v>98</v>
      </c>
      <c r="P157" s="428">
        <v>89</v>
      </c>
      <c r="Q157" s="430">
        <f t="shared" si="11"/>
        <v>0.90816326530612246</v>
      </c>
      <c r="R157" s="431">
        <f t="shared" si="9"/>
        <v>0.90816326530612246</v>
      </c>
      <c r="S157" s="432">
        <f t="shared" si="10"/>
        <v>0.01</v>
      </c>
      <c r="T157" s="419" t="s">
        <v>2051</v>
      </c>
    </row>
    <row r="158" spans="1:20" ht="15.75" customHeight="1" x14ac:dyDescent="0.25">
      <c r="A158" s="423" t="s">
        <v>144</v>
      </c>
      <c r="B158" s="423" t="s">
        <v>875</v>
      </c>
      <c r="C158" s="424" t="s">
        <v>2032</v>
      </c>
      <c r="D158" s="425" t="s">
        <v>2033</v>
      </c>
      <c r="E158" s="423" t="s">
        <v>531</v>
      </c>
      <c r="F158" s="424" t="s">
        <v>536</v>
      </c>
      <c r="G158" s="426" t="s">
        <v>373</v>
      </c>
      <c r="H158" s="423" t="s">
        <v>425</v>
      </c>
      <c r="I158" s="423" t="s">
        <v>425</v>
      </c>
      <c r="J158" s="423">
        <v>100</v>
      </c>
      <c r="K158" s="435"/>
      <c r="L158" s="427">
        <v>2020</v>
      </c>
      <c r="M158" s="428">
        <v>98</v>
      </c>
      <c r="N158" s="429">
        <v>1</v>
      </c>
      <c r="O158" s="420">
        <f t="shared" si="8"/>
        <v>98</v>
      </c>
      <c r="P158" s="428">
        <v>50</v>
      </c>
      <c r="Q158" s="430">
        <f t="shared" si="11"/>
        <v>0.51020408163265307</v>
      </c>
      <c r="R158" s="431">
        <f t="shared" si="9"/>
        <v>0.51020408163265307</v>
      </c>
      <c r="S158" s="432">
        <f t="shared" si="10"/>
        <v>0.01</v>
      </c>
      <c r="T158" s="419"/>
    </row>
    <row r="159" spans="1:20" ht="15.75" customHeight="1" x14ac:dyDescent="0.25">
      <c r="A159" s="423" t="s">
        <v>144</v>
      </c>
      <c r="B159" s="423" t="s">
        <v>875</v>
      </c>
      <c r="C159" s="424" t="s">
        <v>2035</v>
      </c>
      <c r="D159" s="425" t="s">
        <v>2033</v>
      </c>
      <c r="E159" s="423" t="s">
        <v>531</v>
      </c>
      <c r="F159" s="424" t="s">
        <v>536</v>
      </c>
      <c r="G159" s="426" t="s">
        <v>373</v>
      </c>
      <c r="H159" s="423" t="s">
        <v>425</v>
      </c>
      <c r="I159" s="423" t="s">
        <v>425</v>
      </c>
      <c r="J159" s="423">
        <v>100</v>
      </c>
      <c r="K159" s="435"/>
      <c r="L159" s="427">
        <v>2020</v>
      </c>
      <c r="M159" s="428">
        <v>98</v>
      </c>
      <c r="N159" s="429">
        <v>1</v>
      </c>
      <c r="O159" s="420">
        <f t="shared" si="8"/>
        <v>98</v>
      </c>
      <c r="P159" s="428">
        <v>50</v>
      </c>
      <c r="Q159" s="430">
        <f t="shared" si="11"/>
        <v>0.51020408163265307</v>
      </c>
      <c r="R159" s="431">
        <f t="shared" si="9"/>
        <v>0.51020408163265307</v>
      </c>
      <c r="S159" s="432">
        <f t="shared" si="10"/>
        <v>0.01</v>
      </c>
      <c r="T159" s="419"/>
    </row>
    <row r="160" spans="1:20" ht="15.75" customHeight="1" x14ac:dyDescent="0.25">
      <c r="A160" s="423" t="s">
        <v>144</v>
      </c>
      <c r="B160" s="423" t="s">
        <v>875</v>
      </c>
      <c r="C160" s="433" t="s">
        <v>2037</v>
      </c>
      <c r="D160" s="425" t="s">
        <v>2033</v>
      </c>
      <c r="E160" s="423" t="s">
        <v>531</v>
      </c>
      <c r="F160" s="424" t="s">
        <v>536</v>
      </c>
      <c r="G160" s="426" t="s">
        <v>373</v>
      </c>
      <c r="H160" s="423" t="s">
        <v>425</v>
      </c>
      <c r="I160" s="423" t="s">
        <v>425</v>
      </c>
      <c r="J160" s="423">
        <v>100</v>
      </c>
      <c r="K160" s="435"/>
      <c r="L160" s="427">
        <v>2020</v>
      </c>
      <c r="M160" s="428">
        <v>98</v>
      </c>
      <c r="N160" s="429">
        <v>1</v>
      </c>
      <c r="O160" s="420">
        <f t="shared" si="8"/>
        <v>98</v>
      </c>
      <c r="P160" s="428">
        <v>50</v>
      </c>
      <c r="Q160" s="430">
        <f t="shared" si="11"/>
        <v>0.51020408163265307</v>
      </c>
      <c r="R160" s="431">
        <f t="shared" si="9"/>
        <v>0.51020408163265307</v>
      </c>
      <c r="S160" s="432">
        <f t="shared" si="10"/>
        <v>0.01</v>
      </c>
      <c r="T160" s="419"/>
    </row>
    <row r="161" spans="1:20" ht="15.75" customHeight="1" x14ac:dyDescent="0.25">
      <c r="A161" s="423" t="s">
        <v>144</v>
      </c>
      <c r="B161" s="423" t="s">
        <v>875</v>
      </c>
      <c r="C161" s="424" t="s">
        <v>2039</v>
      </c>
      <c r="D161" s="425" t="s">
        <v>2033</v>
      </c>
      <c r="E161" s="423" t="s">
        <v>531</v>
      </c>
      <c r="F161" s="424" t="s">
        <v>536</v>
      </c>
      <c r="G161" s="426" t="s">
        <v>373</v>
      </c>
      <c r="H161" s="423" t="s">
        <v>425</v>
      </c>
      <c r="I161" s="423" t="s">
        <v>425</v>
      </c>
      <c r="J161" s="423">
        <v>100</v>
      </c>
      <c r="K161" s="435"/>
      <c r="L161" s="427">
        <v>2020</v>
      </c>
      <c r="M161" s="428">
        <v>98</v>
      </c>
      <c r="N161" s="429">
        <v>1</v>
      </c>
      <c r="O161" s="420">
        <f t="shared" si="8"/>
        <v>98</v>
      </c>
      <c r="P161" s="428">
        <v>50</v>
      </c>
      <c r="Q161" s="430">
        <f t="shared" si="11"/>
        <v>0.51020408163265307</v>
      </c>
      <c r="R161" s="431">
        <f t="shared" si="9"/>
        <v>0.51020408163265307</v>
      </c>
      <c r="S161" s="432">
        <f t="shared" si="10"/>
        <v>0.01</v>
      </c>
      <c r="T161" s="419"/>
    </row>
    <row r="162" spans="1:20" ht="15.75" customHeight="1" x14ac:dyDescent="0.25">
      <c r="A162" s="423" t="s">
        <v>144</v>
      </c>
      <c r="B162" s="423" t="s">
        <v>875</v>
      </c>
      <c r="C162" s="424" t="s">
        <v>2041</v>
      </c>
      <c r="D162" s="425" t="s">
        <v>2033</v>
      </c>
      <c r="E162" s="423" t="s">
        <v>531</v>
      </c>
      <c r="F162" s="424" t="s">
        <v>536</v>
      </c>
      <c r="G162" s="426" t="s">
        <v>373</v>
      </c>
      <c r="H162" s="423" t="s">
        <v>425</v>
      </c>
      <c r="I162" s="423" t="s">
        <v>425</v>
      </c>
      <c r="J162" s="423">
        <v>100</v>
      </c>
      <c r="K162" s="435"/>
      <c r="L162" s="427">
        <v>2020</v>
      </c>
      <c r="M162" s="428">
        <v>98</v>
      </c>
      <c r="N162" s="429">
        <v>1</v>
      </c>
      <c r="O162" s="420">
        <f t="shared" si="8"/>
        <v>98</v>
      </c>
      <c r="P162" s="428">
        <v>50</v>
      </c>
      <c r="Q162" s="430">
        <f t="shared" si="11"/>
        <v>0.51020408163265307</v>
      </c>
      <c r="R162" s="431">
        <f t="shared" si="9"/>
        <v>0.51020408163265307</v>
      </c>
      <c r="S162" s="432">
        <f t="shared" si="10"/>
        <v>0.01</v>
      </c>
      <c r="T162" s="419" t="s">
        <v>2051</v>
      </c>
    </row>
    <row r="163" spans="1:20" ht="15.75" customHeight="1" x14ac:dyDescent="0.25">
      <c r="A163" s="423" t="s">
        <v>144</v>
      </c>
      <c r="B163" s="423" t="s">
        <v>875</v>
      </c>
      <c r="C163" s="424" t="s">
        <v>234</v>
      </c>
      <c r="D163" s="424" t="s">
        <v>2043</v>
      </c>
      <c r="E163" s="423" t="s">
        <v>531</v>
      </c>
      <c r="F163" s="424" t="s">
        <v>536</v>
      </c>
      <c r="G163" s="426" t="s">
        <v>373</v>
      </c>
      <c r="H163" s="423" t="s">
        <v>425</v>
      </c>
      <c r="I163" s="423" t="s">
        <v>425</v>
      </c>
      <c r="J163" s="423">
        <v>100</v>
      </c>
      <c r="K163" s="435"/>
      <c r="L163" s="427">
        <v>2020</v>
      </c>
      <c r="M163" s="428">
        <v>98</v>
      </c>
      <c r="N163" s="429">
        <v>1</v>
      </c>
      <c r="O163" s="420">
        <f t="shared" si="8"/>
        <v>98</v>
      </c>
      <c r="P163" s="428">
        <v>50</v>
      </c>
      <c r="Q163" s="430">
        <f t="shared" si="11"/>
        <v>0.51020408163265307</v>
      </c>
      <c r="R163" s="431">
        <f t="shared" si="9"/>
        <v>0.51020408163265307</v>
      </c>
      <c r="S163" s="432">
        <f t="shared" si="10"/>
        <v>0.01</v>
      </c>
      <c r="T163" s="419"/>
    </row>
    <row r="164" spans="1:20" ht="15.75" customHeight="1" x14ac:dyDescent="0.25">
      <c r="A164" s="423" t="s">
        <v>144</v>
      </c>
      <c r="B164" s="423" t="s">
        <v>875</v>
      </c>
      <c r="C164" s="424" t="s">
        <v>234</v>
      </c>
      <c r="D164" s="425" t="s">
        <v>2045</v>
      </c>
      <c r="E164" s="423" t="s">
        <v>531</v>
      </c>
      <c r="F164" s="424" t="s">
        <v>536</v>
      </c>
      <c r="G164" s="426" t="s">
        <v>373</v>
      </c>
      <c r="H164" s="423" t="s">
        <v>425</v>
      </c>
      <c r="I164" s="423" t="s">
        <v>425</v>
      </c>
      <c r="J164" s="423">
        <v>100</v>
      </c>
      <c r="K164" s="435"/>
      <c r="L164" s="427">
        <v>2020</v>
      </c>
      <c r="M164" s="428">
        <v>98</v>
      </c>
      <c r="N164" s="429">
        <v>1</v>
      </c>
      <c r="O164" s="420">
        <f t="shared" si="8"/>
        <v>98</v>
      </c>
      <c r="P164" s="428">
        <v>50</v>
      </c>
      <c r="Q164" s="430">
        <f t="shared" si="11"/>
        <v>0.51020408163265307</v>
      </c>
      <c r="R164" s="431">
        <f t="shared" si="9"/>
        <v>0.51020408163265307</v>
      </c>
      <c r="S164" s="432">
        <f t="shared" si="10"/>
        <v>0.01</v>
      </c>
      <c r="T164" s="419" t="s">
        <v>2051</v>
      </c>
    </row>
    <row r="165" spans="1:20" ht="15.75" customHeight="1" x14ac:dyDescent="0.25">
      <c r="A165" s="423" t="s">
        <v>144</v>
      </c>
      <c r="B165" s="423" t="s">
        <v>875</v>
      </c>
      <c r="C165" s="424" t="s">
        <v>2032</v>
      </c>
      <c r="D165" s="425" t="s">
        <v>2033</v>
      </c>
      <c r="E165" s="423" t="s">
        <v>531</v>
      </c>
      <c r="F165" s="424" t="s">
        <v>2055</v>
      </c>
      <c r="G165" s="426" t="s">
        <v>373</v>
      </c>
      <c r="H165" s="423" t="s">
        <v>425</v>
      </c>
      <c r="I165" s="423" t="s">
        <v>425</v>
      </c>
      <c r="J165" s="423">
        <v>100</v>
      </c>
      <c r="K165" s="435"/>
      <c r="L165" s="427">
        <v>2020</v>
      </c>
      <c r="M165" s="428">
        <v>98</v>
      </c>
      <c r="N165" s="429">
        <v>1</v>
      </c>
      <c r="O165" s="420">
        <f t="shared" si="8"/>
        <v>98</v>
      </c>
      <c r="P165" s="428">
        <v>89</v>
      </c>
      <c r="Q165" s="430">
        <f t="shared" si="11"/>
        <v>0.90816326530612246</v>
      </c>
      <c r="R165" s="431">
        <f t="shared" si="9"/>
        <v>0.90816326530612246</v>
      </c>
      <c r="S165" s="432">
        <f t="shared" si="10"/>
        <v>0.01</v>
      </c>
      <c r="T165" s="419"/>
    </row>
    <row r="166" spans="1:20" ht="15.75" customHeight="1" x14ac:dyDescent="0.25">
      <c r="A166" s="423" t="s">
        <v>144</v>
      </c>
      <c r="B166" s="423" t="s">
        <v>875</v>
      </c>
      <c r="C166" s="424" t="s">
        <v>2035</v>
      </c>
      <c r="D166" s="425" t="s">
        <v>2033</v>
      </c>
      <c r="E166" s="423" t="s">
        <v>531</v>
      </c>
      <c r="F166" s="424" t="s">
        <v>2055</v>
      </c>
      <c r="G166" s="426" t="s">
        <v>373</v>
      </c>
      <c r="H166" s="423" t="s">
        <v>425</v>
      </c>
      <c r="I166" s="423" t="s">
        <v>425</v>
      </c>
      <c r="J166" s="423">
        <v>100</v>
      </c>
      <c r="K166" s="435"/>
      <c r="L166" s="427">
        <v>2020</v>
      </c>
      <c r="M166" s="428">
        <v>98</v>
      </c>
      <c r="N166" s="429">
        <v>1</v>
      </c>
      <c r="O166" s="420">
        <f t="shared" si="8"/>
        <v>98</v>
      </c>
      <c r="P166" s="428">
        <v>89</v>
      </c>
      <c r="Q166" s="430">
        <f t="shared" si="11"/>
        <v>0.90816326530612246</v>
      </c>
      <c r="R166" s="431">
        <f t="shared" si="9"/>
        <v>0.90816326530612246</v>
      </c>
      <c r="S166" s="432">
        <f t="shared" si="10"/>
        <v>0.01</v>
      </c>
      <c r="T166" s="419"/>
    </row>
    <row r="167" spans="1:20" ht="15.75" customHeight="1" x14ac:dyDescent="0.25">
      <c r="A167" s="423" t="s">
        <v>144</v>
      </c>
      <c r="B167" s="423" t="s">
        <v>875</v>
      </c>
      <c r="C167" s="433" t="s">
        <v>2037</v>
      </c>
      <c r="D167" s="425" t="s">
        <v>2033</v>
      </c>
      <c r="E167" s="423" t="s">
        <v>531</v>
      </c>
      <c r="F167" s="424" t="s">
        <v>2055</v>
      </c>
      <c r="G167" s="426" t="s">
        <v>373</v>
      </c>
      <c r="H167" s="423" t="s">
        <v>425</v>
      </c>
      <c r="I167" s="423" t="s">
        <v>425</v>
      </c>
      <c r="J167" s="423">
        <v>100</v>
      </c>
      <c r="K167" s="435"/>
      <c r="L167" s="427">
        <v>2020</v>
      </c>
      <c r="M167" s="428">
        <v>98</v>
      </c>
      <c r="N167" s="429">
        <v>1</v>
      </c>
      <c r="O167" s="420">
        <f t="shared" si="8"/>
        <v>98</v>
      </c>
      <c r="P167" s="428">
        <v>89</v>
      </c>
      <c r="Q167" s="430">
        <f t="shared" si="11"/>
        <v>0.90816326530612246</v>
      </c>
      <c r="R167" s="431">
        <f t="shared" si="9"/>
        <v>0.90816326530612246</v>
      </c>
      <c r="S167" s="432">
        <f t="shared" si="10"/>
        <v>0.01</v>
      </c>
      <c r="T167" s="419"/>
    </row>
    <row r="168" spans="1:20" ht="15.75" customHeight="1" x14ac:dyDescent="0.25">
      <c r="A168" s="423" t="s">
        <v>144</v>
      </c>
      <c r="B168" s="423" t="s">
        <v>875</v>
      </c>
      <c r="C168" s="424" t="s">
        <v>2039</v>
      </c>
      <c r="D168" s="425" t="s">
        <v>2033</v>
      </c>
      <c r="E168" s="423" t="s">
        <v>531</v>
      </c>
      <c r="F168" s="424" t="s">
        <v>2055</v>
      </c>
      <c r="G168" s="426" t="s">
        <v>373</v>
      </c>
      <c r="H168" s="423" t="s">
        <v>425</v>
      </c>
      <c r="I168" s="423" t="s">
        <v>425</v>
      </c>
      <c r="J168" s="423">
        <v>100</v>
      </c>
      <c r="K168" s="435"/>
      <c r="L168" s="427">
        <v>2020</v>
      </c>
      <c r="M168" s="428">
        <v>98</v>
      </c>
      <c r="N168" s="429">
        <v>1</v>
      </c>
      <c r="O168" s="420">
        <f t="shared" si="8"/>
        <v>98</v>
      </c>
      <c r="P168" s="428">
        <v>89</v>
      </c>
      <c r="Q168" s="430">
        <f t="shared" si="11"/>
        <v>0.90816326530612246</v>
      </c>
      <c r="R168" s="431">
        <f t="shared" si="9"/>
        <v>0.90816326530612246</v>
      </c>
      <c r="S168" s="432">
        <f t="shared" si="10"/>
        <v>0.01</v>
      </c>
      <c r="T168" s="419"/>
    </row>
    <row r="169" spans="1:20" ht="15.75" customHeight="1" x14ac:dyDescent="0.25">
      <c r="A169" s="423" t="s">
        <v>144</v>
      </c>
      <c r="B169" s="423" t="s">
        <v>875</v>
      </c>
      <c r="C169" s="424" t="s">
        <v>2041</v>
      </c>
      <c r="D169" s="425" t="s">
        <v>2033</v>
      </c>
      <c r="E169" s="423" t="s">
        <v>531</v>
      </c>
      <c r="F169" s="424" t="s">
        <v>2055</v>
      </c>
      <c r="G169" s="426" t="s">
        <v>373</v>
      </c>
      <c r="H169" s="423" t="s">
        <v>425</v>
      </c>
      <c r="I169" s="423" t="s">
        <v>425</v>
      </c>
      <c r="J169" s="423">
        <v>100</v>
      </c>
      <c r="K169" s="435"/>
      <c r="L169" s="427">
        <v>2020</v>
      </c>
      <c r="M169" s="428">
        <v>98</v>
      </c>
      <c r="N169" s="429">
        <v>1</v>
      </c>
      <c r="O169" s="420">
        <f t="shared" si="8"/>
        <v>98</v>
      </c>
      <c r="P169" s="428">
        <v>89</v>
      </c>
      <c r="Q169" s="430">
        <f t="shared" si="11"/>
        <v>0.90816326530612246</v>
      </c>
      <c r="R169" s="431">
        <f t="shared" si="9"/>
        <v>0.90816326530612246</v>
      </c>
      <c r="S169" s="432">
        <f t="shared" si="10"/>
        <v>0.01</v>
      </c>
      <c r="T169" s="419" t="s">
        <v>2051</v>
      </c>
    </row>
    <row r="170" spans="1:20" ht="15.75" customHeight="1" x14ac:dyDescent="0.25">
      <c r="A170" s="423" t="s">
        <v>144</v>
      </c>
      <c r="B170" s="423" t="s">
        <v>875</v>
      </c>
      <c r="C170" s="424" t="s">
        <v>234</v>
      </c>
      <c r="D170" s="424" t="s">
        <v>2043</v>
      </c>
      <c r="E170" s="423" t="s">
        <v>531</v>
      </c>
      <c r="F170" s="424" t="s">
        <v>2055</v>
      </c>
      <c r="G170" s="426" t="s">
        <v>373</v>
      </c>
      <c r="H170" s="423" t="s">
        <v>425</v>
      </c>
      <c r="I170" s="423" t="s">
        <v>425</v>
      </c>
      <c r="J170" s="423">
        <v>100</v>
      </c>
      <c r="K170" s="435"/>
      <c r="L170" s="427">
        <v>2020</v>
      </c>
      <c r="M170" s="428">
        <v>98</v>
      </c>
      <c r="N170" s="429">
        <v>1</v>
      </c>
      <c r="O170" s="420">
        <f t="shared" si="8"/>
        <v>98</v>
      </c>
      <c r="P170" s="428">
        <v>89</v>
      </c>
      <c r="Q170" s="430">
        <f t="shared" si="11"/>
        <v>0.90816326530612246</v>
      </c>
      <c r="R170" s="431">
        <f t="shared" si="9"/>
        <v>0.90816326530612246</v>
      </c>
      <c r="S170" s="432">
        <f t="shared" si="10"/>
        <v>0.01</v>
      </c>
      <c r="T170" s="419"/>
    </row>
    <row r="171" spans="1:20" ht="15.75" customHeight="1" x14ac:dyDescent="0.25">
      <c r="A171" s="423" t="s">
        <v>144</v>
      </c>
      <c r="B171" s="423" t="s">
        <v>875</v>
      </c>
      <c r="C171" s="424" t="s">
        <v>234</v>
      </c>
      <c r="D171" s="425" t="s">
        <v>2045</v>
      </c>
      <c r="E171" s="423" t="s">
        <v>531</v>
      </c>
      <c r="F171" s="424" t="s">
        <v>2055</v>
      </c>
      <c r="G171" s="426" t="s">
        <v>373</v>
      </c>
      <c r="H171" s="423" t="s">
        <v>425</v>
      </c>
      <c r="I171" s="423" t="s">
        <v>425</v>
      </c>
      <c r="J171" s="423">
        <v>100</v>
      </c>
      <c r="K171" s="435"/>
      <c r="L171" s="427">
        <v>2020</v>
      </c>
      <c r="M171" s="428">
        <v>98</v>
      </c>
      <c r="N171" s="429">
        <v>1</v>
      </c>
      <c r="O171" s="420">
        <f t="shared" si="8"/>
        <v>98</v>
      </c>
      <c r="P171" s="428">
        <v>89</v>
      </c>
      <c r="Q171" s="430">
        <f t="shared" si="11"/>
        <v>0.90816326530612246</v>
      </c>
      <c r="R171" s="431">
        <f t="shared" si="9"/>
        <v>0.90816326530612246</v>
      </c>
      <c r="S171" s="432">
        <f t="shared" si="10"/>
        <v>0.01</v>
      </c>
      <c r="T171" s="419" t="s">
        <v>2051</v>
      </c>
    </row>
    <row r="172" spans="1:20" ht="15.75" customHeight="1" x14ac:dyDescent="0.25">
      <c r="A172" s="423" t="s">
        <v>144</v>
      </c>
      <c r="B172" s="423" t="s">
        <v>875</v>
      </c>
      <c r="C172" s="424" t="s">
        <v>2032</v>
      </c>
      <c r="D172" s="425" t="s">
        <v>2033</v>
      </c>
      <c r="E172" s="423" t="s">
        <v>531</v>
      </c>
      <c r="F172" s="424" t="s">
        <v>2056</v>
      </c>
      <c r="G172" s="426" t="s">
        <v>373</v>
      </c>
      <c r="H172" s="423" t="s">
        <v>425</v>
      </c>
      <c r="I172" s="423" t="s">
        <v>425</v>
      </c>
      <c r="J172" s="423">
        <v>100</v>
      </c>
      <c r="K172" s="435"/>
      <c r="L172" s="427">
        <v>2020</v>
      </c>
      <c r="M172" s="428">
        <v>98</v>
      </c>
      <c r="N172" s="429">
        <v>1</v>
      </c>
      <c r="O172" s="420">
        <f t="shared" si="8"/>
        <v>98</v>
      </c>
      <c r="P172" s="428">
        <v>89</v>
      </c>
      <c r="Q172" s="430">
        <f t="shared" si="11"/>
        <v>0.90816326530612246</v>
      </c>
      <c r="R172" s="431">
        <f t="shared" si="9"/>
        <v>0.90816326530612246</v>
      </c>
      <c r="S172" s="432">
        <f t="shared" si="10"/>
        <v>0.01</v>
      </c>
      <c r="T172" s="419"/>
    </row>
    <row r="173" spans="1:20" ht="15.75" customHeight="1" x14ac:dyDescent="0.25">
      <c r="A173" s="423" t="s">
        <v>144</v>
      </c>
      <c r="B173" s="423" t="s">
        <v>875</v>
      </c>
      <c r="C173" s="424" t="s">
        <v>2035</v>
      </c>
      <c r="D173" s="425" t="s">
        <v>2033</v>
      </c>
      <c r="E173" s="423" t="s">
        <v>531</v>
      </c>
      <c r="F173" s="424" t="s">
        <v>2056</v>
      </c>
      <c r="G173" s="426" t="s">
        <v>373</v>
      </c>
      <c r="H173" s="423" t="s">
        <v>425</v>
      </c>
      <c r="I173" s="423" t="s">
        <v>425</v>
      </c>
      <c r="J173" s="423">
        <v>100</v>
      </c>
      <c r="K173" s="435"/>
      <c r="L173" s="427">
        <v>2020</v>
      </c>
      <c r="M173" s="428">
        <v>98</v>
      </c>
      <c r="N173" s="429">
        <v>1</v>
      </c>
      <c r="O173" s="420">
        <f t="shared" si="8"/>
        <v>98</v>
      </c>
      <c r="P173" s="428">
        <v>89</v>
      </c>
      <c r="Q173" s="430">
        <f t="shared" si="11"/>
        <v>0.90816326530612246</v>
      </c>
      <c r="R173" s="431">
        <f t="shared" si="9"/>
        <v>0.90816326530612246</v>
      </c>
      <c r="S173" s="432">
        <f t="shared" si="10"/>
        <v>0.01</v>
      </c>
      <c r="T173" s="419"/>
    </row>
    <row r="174" spans="1:20" ht="15.75" customHeight="1" x14ac:dyDescent="0.25">
      <c r="A174" s="423" t="s">
        <v>144</v>
      </c>
      <c r="B174" s="423" t="s">
        <v>875</v>
      </c>
      <c r="C174" s="433" t="s">
        <v>2037</v>
      </c>
      <c r="D174" s="425" t="s">
        <v>2033</v>
      </c>
      <c r="E174" s="423" t="s">
        <v>531</v>
      </c>
      <c r="F174" s="424" t="s">
        <v>2056</v>
      </c>
      <c r="G174" s="426" t="s">
        <v>373</v>
      </c>
      <c r="H174" s="423" t="s">
        <v>425</v>
      </c>
      <c r="I174" s="423" t="s">
        <v>425</v>
      </c>
      <c r="J174" s="423">
        <v>100</v>
      </c>
      <c r="K174" s="435"/>
      <c r="L174" s="427">
        <v>2020</v>
      </c>
      <c r="M174" s="428">
        <v>98</v>
      </c>
      <c r="N174" s="429">
        <v>1</v>
      </c>
      <c r="O174" s="420">
        <f t="shared" si="8"/>
        <v>98</v>
      </c>
      <c r="P174" s="428">
        <v>89</v>
      </c>
      <c r="Q174" s="430">
        <f t="shared" si="11"/>
        <v>0.90816326530612246</v>
      </c>
      <c r="R174" s="431">
        <f t="shared" si="9"/>
        <v>0.90816326530612246</v>
      </c>
      <c r="S174" s="432">
        <f t="shared" si="10"/>
        <v>0.01</v>
      </c>
      <c r="T174" s="419"/>
    </row>
    <row r="175" spans="1:20" ht="15.75" customHeight="1" x14ac:dyDescent="0.25">
      <c r="A175" s="423" t="s">
        <v>144</v>
      </c>
      <c r="B175" s="423" t="s">
        <v>875</v>
      </c>
      <c r="C175" s="424" t="s">
        <v>2039</v>
      </c>
      <c r="D175" s="425" t="s">
        <v>2033</v>
      </c>
      <c r="E175" s="423" t="s">
        <v>531</v>
      </c>
      <c r="F175" s="424" t="s">
        <v>2056</v>
      </c>
      <c r="G175" s="426" t="s">
        <v>373</v>
      </c>
      <c r="H175" s="423" t="s">
        <v>425</v>
      </c>
      <c r="I175" s="423" t="s">
        <v>425</v>
      </c>
      <c r="J175" s="423">
        <v>100</v>
      </c>
      <c r="K175" s="435"/>
      <c r="L175" s="427">
        <v>2020</v>
      </c>
      <c r="M175" s="428">
        <v>98</v>
      </c>
      <c r="N175" s="429">
        <v>1</v>
      </c>
      <c r="O175" s="420">
        <f t="shared" si="8"/>
        <v>98</v>
      </c>
      <c r="P175" s="428">
        <v>89</v>
      </c>
      <c r="Q175" s="430">
        <f t="shared" si="11"/>
        <v>0.90816326530612246</v>
      </c>
      <c r="R175" s="431">
        <f t="shared" si="9"/>
        <v>0.90816326530612246</v>
      </c>
      <c r="S175" s="432">
        <f t="shared" si="10"/>
        <v>0.01</v>
      </c>
      <c r="T175" s="419"/>
    </row>
    <row r="176" spans="1:20" ht="15.75" customHeight="1" x14ac:dyDescent="0.25">
      <c r="A176" s="423" t="s">
        <v>144</v>
      </c>
      <c r="B176" s="423" t="s">
        <v>875</v>
      </c>
      <c r="C176" s="424" t="s">
        <v>2041</v>
      </c>
      <c r="D176" s="425" t="s">
        <v>2033</v>
      </c>
      <c r="E176" s="423" t="s">
        <v>531</v>
      </c>
      <c r="F176" s="424" t="s">
        <v>2056</v>
      </c>
      <c r="G176" s="426" t="s">
        <v>373</v>
      </c>
      <c r="H176" s="423" t="s">
        <v>425</v>
      </c>
      <c r="I176" s="423" t="s">
        <v>425</v>
      </c>
      <c r="J176" s="423">
        <v>100</v>
      </c>
      <c r="K176" s="435"/>
      <c r="L176" s="427">
        <v>2020</v>
      </c>
      <c r="M176" s="428">
        <v>98</v>
      </c>
      <c r="N176" s="429">
        <v>1</v>
      </c>
      <c r="O176" s="420">
        <f t="shared" si="8"/>
        <v>98</v>
      </c>
      <c r="P176" s="428">
        <v>89</v>
      </c>
      <c r="Q176" s="430">
        <f t="shared" si="11"/>
        <v>0.90816326530612246</v>
      </c>
      <c r="R176" s="431">
        <f t="shared" si="9"/>
        <v>0.90816326530612246</v>
      </c>
      <c r="S176" s="432">
        <f t="shared" si="10"/>
        <v>0.01</v>
      </c>
      <c r="T176" s="419"/>
    </row>
    <row r="177" spans="1:20" ht="15.75" customHeight="1" x14ac:dyDescent="0.25">
      <c r="A177" s="423" t="s">
        <v>144</v>
      </c>
      <c r="B177" s="423" t="s">
        <v>875</v>
      </c>
      <c r="C177" s="424" t="s">
        <v>234</v>
      </c>
      <c r="D177" s="424" t="s">
        <v>2043</v>
      </c>
      <c r="E177" s="423" t="s">
        <v>531</v>
      </c>
      <c r="F177" s="424" t="s">
        <v>2056</v>
      </c>
      <c r="G177" s="426" t="s">
        <v>373</v>
      </c>
      <c r="H177" s="423" t="s">
        <v>425</v>
      </c>
      <c r="I177" s="423" t="s">
        <v>425</v>
      </c>
      <c r="J177" s="423">
        <v>100</v>
      </c>
      <c r="K177" s="435"/>
      <c r="L177" s="427">
        <v>2020</v>
      </c>
      <c r="M177" s="428">
        <v>98</v>
      </c>
      <c r="N177" s="429">
        <v>1</v>
      </c>
      <c r="O177" s="420">
        <f t="shared" si="8"/>
        <v>98</v>
      </c>
      <c r="P177" s="428">
        <v>89</v>
      </c>
      <c r="Q177" s="430">
        <f t="shared" si="11"/>
        <v>0.90816326530612246</v>
      </c>
      <c r="R177" s="431">
        <f t="shared" si="9"/>
        <v>0.90816326530612246</v>
      </c>
      <c r="S177" s="432">
        <f t="shared" si="10"/>
        <v>0.01</v>
      </c>
      <c r="T177" s="419"/>
    </row>
    <row r="178" spans="1:20" ht="15.75" customHeight="1" x14ac:dyDescent="0.25">
      <c r="A178" s="423" t="s">
        <v>144</v>
      </c>
      <c r="B178" s="423" t="s">
        <v>875</v>
      </c>
      <c r="C178" s="424" t="s">
        <v>234</v>
      </c>
      <c r="D178" s="425" t="s">
        <v>2045</v>
      </c>
      <c r="E178" s="423" t="s">
        <v>531</v>
      </c>
      <c r="F178" s="424" t="s">
        <v>2056</v>
      </c>
      <c r="G178" s="426" t="s">
        <v>373</v>
      </c>
      <c r="H178" s="423" t="s">
        <v>425</v>
      </c>
      <c r="I178" s="423" t="s">
        <v>425</v>
      </c>
      <c r="J178" s="423">
        <v>100</v>
      </c>
      <c r="K178" s="435"/>
      <c r="L178" s="427">
        <v>2020</v>
      </c>
      <c r="M178" s="428">
        <v>98</v>
      </c>
      <c r="N178" s="429">
        <v>1</v>
      </c>
      <c r="O178" s="420">
        <f t="shared" si="8"/>
        <v>98</v>
      </c>
      <c r="P178" s="428">
        <v>89</v>
      </c>
      <c r="Q178" s="430">
        <f t="shared" si="11"/>
        <v>0.90816326530612246</v>
      </c>
      <c r="R178" s="431">
        <f t="shared" si="9"/>
        <v>0.90816326530612246</v>
      </c>
      <c r="S178" s="432">
        <f t="shared" si="10"/>
        <v>0.01</v>
      </c>
      <c r="T178" s="419"/>
    </row>
    <row r="179" spans="1:20" ht="15.75" customHeight="1" x14ac:dyDescent="0.25">
      <c r="A179" s="423" t="s">
        <v>144</v>
      </c>
      <c r="B179" s="423" t="s">
        <v>875</v>
      </c>
      <c r="C179" s="424" t="s">
        <v>2032</v>
      </c>
      <c r="D179" s="425" t="s">
        <v>2033</v>
      </c>
      <c r="E179" s="423" t="s">
        <v>564</v>
      </c>
      <c r="F179" s="424" t="s">
        <v>566</v>
      </c>
      <c r="G179" s="426" t="s">
        <v>373</v>
      </c>
      <c r="H179" s="423" t="s">
        <v>425</v>
      </c>
      <c r="I179" s="423" t="s">
        <v>425</v>
      </c>
      <c r="J179" s="423">
        <v>100</v>
      </c>
      <c r="K179" s="435"/>
      <c r="L179" s="427">
        <v>2020</v>
      </c>
      <c r="M179" s="428">
        <v>98</v>
      </c>
      <c r="N179" s="429">
        <v>1</v>
      </c>
      <c r="O179" s="420">
        <f t="shared" si="8"/>
        <v>98</v>
      </c>
      <c r="P179" s="428">
        <v>87</v>
      </c>
      <c r="Q179" s="430">
        <f t="shared" si="11"/>
        <v>0.88775510204081631</v>
      </c>
      <c r="R179" s="431">
        <f t="shared" si="9"/>
        <v>0.88775510204081631</v>
      </c>
      <c r="S179" s="432">
        <f t="shared" si="10"/>
        <v>0.01</v>
      </c>
      <c r="T179" s="419"/>
    </row>
    <row r="180" spans="1:20" ht="15.75" customHeight="1" x14ac:dyDescent="0.25">
      <c r="A180" s="423" t="s">
        <v>144</v>
      </c>
      <c r="B180" s="423" t="s">
        <v>875</v>
      </c>
      <c r="C180" s="424" t="s">
        <v>2035</v>
      </c>
      <c r="D180" s="425" t="s">
        <v>2033</v>
      </c>
      <c r="E180" s="423" t="s">
        <v>564</v>
      </c>
      <c r="F180" s="424" t="s">
        <v>566</v>
      </c>
      <c r="G180" s="426" t="s">
        <v>373</v>
      </c>
      <c r="H180" s="423" t="s">
        <v>425</v>
      </c>
      <c r="I180" s="423" t="s">
        <v>425</v>
      </c>
      <c r="J180" s="423">
        <v>100</v>
      </c>
      <c r="K180" s="435"/>
      <c r="L180" s="427">
        <v>2020</v>
      </c>
      <c r="M180" s="428">
        <v>98</v>
      </c>
      <c r="N180" s="429">
        <v>1</v>
      </c>
      <c r="O180" s="420">
        <f t="shared" si="8"/>
        <v>98</v>
      </c>
      <c r="P180" s="428">
        <v>87</v>
      </c>
      <c r="Q180" s="430">
        <f t="shared" si="11"/>
        <v>0.88775510204081631</v>
      </c>
      <c r="R180" s="431">
        <f t="shared" si="9"/>
        <v>0.88775510204081631</v>
      </c>
      <c r="S180" s="432">
        <f t="shared" si="10"/>
        <v>0.01</v>
      </c>
      <c r="T180" s="419" t="s">
        <v>2054</v>
      </c>
    </row>
    <row r="181" spans="1:20" ht="15.75" customHeight="1" x14ac:dyDescent="0.25">
      <c r="A181" s="423" t="s">
        <v>144</v>
      </c>
      <c r="B181" s="423" t="s">
        <v>875</v>
      </c>
      <c r="C181" s="433" t="s">
        <v>2037</v>
      </c>
      <c r="D181" s="425" t="s">
        <v>2033</v>
      </c>
      <c r="E181" s="423" t="s">
        <v>564</v>
      </c>
      <c r="F181" s="424" t="s">
        <v>566</v>
      </c>
      <c r="G181" s="426" t="s">
        <v>373</v>
      </c>
      <c r="H181" s="423" t="s">
        <v>425</v>
      </c>
      <c r="I181" s="423" t="s">
        <v>425</v>
      </c>
      <c r="J181" s="423">
        <v>100</v>
      </c>
      <c r="K181" s="435"/>
      <c r="L181" s="427">
        <v>2020</v>
      </c>
      <c r="M181" s="428">
        <v>98</v>
      </c>
      <c r="N181" s="429">
        <v>1</v>
      </c>
      <c r="O181" s="420">
        <f t="shared" si="8"/>
        <v>98</v>
      </c>
      <c r="P181" s="428">
        <v>87</v>
      </c>
      <c r="Q181" s="430">
        <f t="shared" si="11"/>
        <v>0.88775510204081631</v>
      </c>
      <c r="R181" s="431">
        <f t="shared" si="9"/>
        <v>0.88775510204081631</v>
      </c>
      <c r="S181" s="432">
        <f t="shared" si="10"/>
        <v>0.01</v>
      </c>
      <c r="T181" s="419" t="s">
        <v>2054</v>
      </c>
    </row>
    <row r="182" spans="1:20" ht="15.75" customHeight="1" x14ac:dyDescent="0.25">
      <c r="A182" s="423" t="s">
        <v>144</v>
      </c>
      <c r="B182" s="423" t="s">
        <v>875</v>
      </c>
      <c r="C182" s="424" t="s">
        <v>2039</v>
      </c>
      <c r="D182" s="425" t="s">
        <v>2033</v>
      </c>
      <c r="E182" s="423" t="s">
        <v>564</v>
      </c>
      <c r="F182" s="424" t="s">
        <v>566</v>
      </c>
      <c r="G182" s="426" t="s">
        <v>373</v>
      </c>
      <c r="H182" s="423" t="s">
        <v>425</v>
      </c>
      <c r="I182" s="423" t="s">
        <v>425</v>
      </c>
      <c r="J182" s="423">
        <v>100</v>
      </c>
      <c r="K182" s="435"/>
      <c r="L182" s="427">
        <v>2020</v>
      </c>
      <c r="M182" s="428">
        <v>98</v>
      </c>
      <c r="N182" s="429">
        <v>1</v>
      </c>
      <c r="O182" s="420">
        <f t="shared" si="8"/>
        <v>98</v>
      </c>
      <c r="P182" s="428">
        <v>87</v>
      </c>
      <c r="Q182" s="430">
        <f t="shared" si="11"/>
        <v>0.88775510204081631</v>
      </c>
      <c r="R182" s="431">
        <f t="shared" si="9"/>
        <v>0.88775510204081631</v>
      </c>
      <c r="S182" s="432">
        <f t="shared" si="10"/>
        <v>0.01</v>
      </c>
      <c r="T182" s="419"/>
    </row>
    <row r="183" spans="1:20" ht="15.75" customHeight="1" x14ac:dyDescent="0.25">
      <c r="A183" s="423" t="s">
        <v>144</v>
      </c>
      <c r="B183" s="423" t="s">
        <v>875</v>
      </c>
      <c r="C183" s="424" t="s">
        <v>2041</v>
      </c>
      <c r="D183" s="425" t="s">
        <v>2033</v>
      </c>
      <c r="E183" s="423" t="s">
        <v>564</v>
      </c>
      <c r="F183" s="424" t="s">
        <v>566</v>
      </c>
      <c r="G183" s="426" t="s">
        <v>373</v>
      </c>
      <c r="H183" s="423" t="s">
        <v>425</v>
      </c>
      <c r="I183" s="423" t="s">
        <v>425</v>
      </c>
      <c r="J183" s="423">
        <v>100</v>
      </c>
      <c r="K183" s="435"/>
      <c r="L183" s="427">
        <v>2020</v>
      </c>
      <c r="M183" s="428">
        <v>98</v>
      </c>
      <c r="N183" s="429">
        <v>1</v>
      </c>
      <c r="O183" s="420">
        <f t="shared" si="8"/>
        <v>98</v>
      </c>
      <c r="P183" s="428">
        <v>87</v>
      </c>
      <c r="Q183" s="430">
        <f t="shared" si="11"/>
        <v>0.88775510204081631</v>
      </c>
      <c r="R183" s="431">
        <f t="shared" si="9"/>
        <v>0.88775510204081631</v>
      </c>
      <c r="S183" s="432">
        <f t="shared" si="10"/>
        <v>0.01</v>
      </c>
      <c r="T183" s="419" t="s">
        <v>2051</v>
      </c>
    </row>
    <row r="184" spans="1:20" ht="15.75" customHeight="1" x14ac:dyDescent="0.25">
      <c r="A184" s="423" t="s">
        <v>144</v>
      </c>
      <c r="B184" s="423" t="s">
        <v>875</v>
      </c>
      <c r="C184" s="424" t="s">
        <v>234</v>
      </c>
      <c r="D184" s="424" t="s">
        <v>2043</v>
      </c>
      <c r="E184" s="423" t="s">
        <v>564</v>
      </c>
      <c r="F184" s="424" t="s">
        <v>566</v>
      </c>
      <c r="G184" s="426" t="s">
        <v>373</v>
      </c>
      <c r="H184" s="423" t="s">
        <v>425</v>
      </c>
      <c r="I184" s="423" t="s">
        <v>425</v>
      </c>
      <c r="J184" s="423">
        <v>100</v>
      </c>
      <c r="K184" s="435"/>
      <c r="L184" s="427">
        <v>2020</v>
      </c>
      <c r="M184" s="428">
        <v>98</v>
      </c>
      <c r="N184" s="429">
        <v>1</v>
      </c>
      <c r="O184" s="420">
        <f t="shared" si="8"/>
        <v>98</v>
      </c>
      <c r="P184" s="428">
        <v>87</v>
      </c>
      <c r="Q184" s="430">
        <f t="shared" si="11"/>
        <v>0.88775510204081631</v>
      </c>
      <c r="R184" s="431">
        <f t="shared" si="9"/>
        <v>0.88775510204081631</v>
      </c>
      <c r="S184" s="432">
        <f t="shared" si="10"/>
        <v>0.01</v>
      </c>
      <c r="T184" s="419"/>
    </row>
    <row r="185" spans="1:20" ht="15.75" customHeight="1" x14ac:dyDescent="0.25">
      <c r="A185" s="423" t="s">
        <v>144</v>
      </c>
      <c r="B185" s="423" t="s">
        <v>875</v>
      </c>
      <c r="C185" s="424" t="s">
        <v>234</v>
      </c>
      <c r="D185" s="425" t="s">
        <v>2045</v>
      </c>
      <c r="E185" s="423" t="s">
        <v>564</v>
      </c>
      <c r="F185" s="424" t="s">
        <v>566</v>
      </c>
      <c r="G185" s="426" t="s">
        <v>373</v>
      </c>
      <c r="H185" s="423" t="s">
        <v>425</v>
      </c>
      <c r="I185" s="423" t="s">
        <v>425</v>
      </c>
      <c r="J185" s="423">
        <v>100</v>
      </c>
      <c r="K185" s="435"/>
      <c r="L185" s="427">
        <v>2020</v>
      </c>
      <c r="M185" s="428">
        <v>98</v>
      </c>
      <c r="N185" s="429">
        <v>1</v>
      </c>
      <c r="O185" s="420">
        <f t="shared" si="8"/>
        <v>98</v>
      </c>
      <c r="P185" s="428">
        <v>87</v>
      </c>
      <c r="Q185" s="430">
        <f t="shared" si="11"/>
        <v>0.88775510204081631</v>
      </c>
      <c r="R185" s="431">
        <f t="shared" si="9"/>
        <v>0.88775510204081631</v>
      </c>
      <c r="S185" s="432">
        <f t="shared" si="10"/>
        <v>0.01</v>
      </c>
      <c r="T185" s="419"/>
    </row>
    <row r="186" spans="1:20" ht="15.75" customHeight="1" x14ac:dyDescent="0.25">
      <c r="A186" s="423" t="s">
        <v>144</v>
      </c>
      <c r="B186" s="423" t="s">
        <v>875</v>
      </c>
      <c r="C186" s="424" t="s">
        <v>2032</v>
      </c>
      <c r="D186" s="425" t="s">
        <v>2033</v>
      </c>
      <c r="E186" s="423" t="s">
        <v>564</v>
      </c>
      <c r="F186" s="424" t="s">
        <v>569</v>
      </c>
      <c r="G186" s="426" t="s">
        <v>373</v>
      </c>
      <c r="H186" s="423" t="s">
        <v>425</v>
      </c>
      <c r="I186" s="423" t="s">
        <v>425</v>
      </c>
      <c r="J186" s="423">
        <v>100</v>
      </c>
      <c r="K186" s="435"/>
      <c r="L186" s="427">
        <v>2020</v>
      </c>
      <c r="M186" s="428">
        <v>98</v>
      </c>
      <c r="N186" s="429">
        <v>1</v>
      </c>
      <c r="O186" s="420">
        <f t="shared" si="8"/>
        <v>98</v>
      </c>
      <c r="P186" s="428">
        <v>87</v>
      </c>
      <c r="Q186" s="430">
        <f t="shared" si="11"/>
        <v>0.88775510204081631</v>
      </c>
      <c r="R186" s="431">
        <f t="shared" si="9"/>
        <v>0.88775510204081631</v>
      </c>
      <c r="S186" s="432">
        <f t="shared" si="10"/>
        <v>0.01</v>
      </c>
      <c r="T186" s="419"/>
    </row>
    <row r="187" spans="1:20" ht="15.75" customHeight="1" x14ac:dyDescent="0.25">
      <c r="A187" s="423" t="s">
        <v>144</v>
      </c>
      <c r="B187" s="423" t="s">
        <v>875</v>
      </c>
      <c r="C187" s="424" t="s">
        <v>2035</v>
      </c>
      <c r="D187" s="425" t="s">
        <v>2033</v>
      </c>
      <c r="E187" s="423" t="s">
        <v>564</v>
      </c>
      <c r="F187" s="424" t="s">
        <v>569</v>
      </c>
      <c r="G187" s="426" t="s">
        <v>373</v>
      </c>
      <c r="H187" s="423" t="s">
        <v>425</v>
      </c>
      <c r="I187" s="423" t="s">
        <v>425</v>
      </c>
      <c r="J187" s="423">
        <v>100</v>
      </c>
      <c r="K187" s="435"/>
      <c r="L187" s="427">
        <v>2020</v>
      </c>
      <c r="M187" s="428">
        <v>98</v>
      </c>
      <c r="N187" s="429">
        <v>1</v>
      </c>
      <c r="O187" s="420">
        <f t="shared" si="8"/>
        <v>98</v>
      </c>
      <c r="P187" s="428">
        <v>87</v>
      </c>
      <c r="Q187" s="430">
        <f t="shared" si="11"/>
        <v>0.88775510204081631</v>
      </c>
      <c r="R187" s="431">
        <f t="shared" si="9"/>
        <v>0.88775510204081631</v>
      </c>
      <c r="S187" s="432">
        <f t="shared" si="10"/>
        <v>0.01</v>
      </c>
      <c r="T187" s="419" t="s">
        <v>2054</v>
      </c>
    </row>
    <row r="188" spans="1:20" ht="15.75" customHeight="1" x14ac:dyDescent="0.25">
      <c r="A188" s="423" t="s">
        <v>144</v>
      </c>
      <c r="B188" s="423" t="s">
        <v>875</v>
      </c>
      <c r="C188" s="433" t="s">
        <v>2037</v>
      </c>
      <c r="D188" s="425" t="s">
        <v>2033</v>
      </c>
      <c r="E188" s="423" t="s">
        <v>564</v>
      </c>
      <c r="F188" s="424" t="s">
        <v>569</v>
      </c>
      <c r="G188" s="426" t="s">
        <v>373</v>
      </c>
      <c r="H188" s="423" t="s">
        <v>425</v>
      </c>
      <c r="I188" s="423" t="s">
        <v>425</v>
      </c>
      <c r="J188" s="423">
        <v>100</v>
      </c>
      <c r="K188" s="435"/>
      <c r="L188" s="427">
        <v>2020</v>
      </c>
      <c r="M188" s="428">
        <v>98</v>
      </c>
      <c r="N188" s="429">
        <v>1</v>
      </c>
      <c r="O188" s="420">
        <f t="shared" si="8"/>
        <v>98</v>
      </c>
      <c r="P188" s="428">
        <v>87</v>
      </c>
      <c r="Q188" s="430">
        <f t="shared" si="11"/>
        <v>0.88775510204081631</v>
      </c>
      <c r="R188" s="431">
        <f t="shared" si="9"/>
        <v>0.88775510204081631</v>
      </c>
      <c r="S188" s="432">
        <f t="shared" si="10"/>
        <v>0.01</v>
      </c>
      <c r="T188" s="419" t="s">
        <v>2054</v>
      </c>
    </row>
    <row r="189" spans="1:20" ht="15.75" customHeight="1" x14ac:dyDescent="0.25">
      <c r="A189" s="423" t="s">
        <v>144</v>
      </c>
      <c r="B189" s="423" t="s">
        <v>875</v>
      </c>
      <c r="C189" s="424" t="s">
        <v>2039</v>
      </c>
      <c r="D189" s="425" t="s">
        <v>2033</v>
      </c>
      <c r="E189" s="423" t="s">
        <v>564</v>
      </c>
      <c r="F189" s="424" t="s">
        <v>569</v>
      </c>
      <c r="G189" s="426" t="s">
        <v>373</v>
      </c>
      <c r="H189" s="423" t="s">
        <v>425</v>
      </c>
      <c r="I189" s="423" t="s">
        <v>425</v>
      </c>
      <c r="J189" s="423">
        <v>100</v>
      </c>
      <c r="K189" s="435"/>
      <c r="L189" s="427">
        <v>2020</v>
      </c>
      <c r="M189" s="428">
        <v>98</v>
      </c>
      <c r="N189" s="429">
        <v>1</v>
      </c>
      <c r="O189" s="420">
        <f t="shared" si="8"/>
        <v>98</v>
      </c>
      <c r="P189" s="428">
        <v>87</v>
      </c>
      <c r="Q189" s="430">
        <f t="shared" si="11"/>
        <v>0.88775510204081631</v>
      </c>
      <c r="R189" s="431">
        <f t="shared" si="9"/>
        <v>0.88775510204081631</v>
      </c>
      <c r="S189" s="432">
        <f t="shared" si="10"/>
        <v>0.01</v>
      </c>
      <c r="T189" s="419"/>
    </row>
    <row r="190" spans="1:20" ht="15.75" customHeight="1" x14ac:dyDescent="0.25">
      <c r="A190" s="423" t="s">
        <v>144</v>
      </c>
      <c r="B190" s="423" t="s">
        <v>875</v>
      </c>
      <c r="C190" s="424" t="s">
        <v>2041</v>
      </c>
      <c r="D190" s="425" t="s">
        <v>2033</v>
      </c>
      <c r="E190" s="423" t="s">
        <v>564</v>
      </c>
      <c r="F190" s="424" t="s">
        <v>569</v>
      </c>
      <c r="G190" s="426" t="s">
        <v>373</v>
      </c>
      <c r="H190" s="423" t="s">
        <v>425</v>
      </c>
      <c r="I190" s="423" t="s">
        <v>425</v>
      </c>
      <c r="J190" s="423">
        <v>100</v>
      </c>
      <c r="K190" s="435"/>
      <c r="L190" s="427">
        <v>2020</v>
      </c>
      <c r="M190" s="428">
        <v>98</v>
      </c>
      <c r="N190" s="429">
        <v>1</v>
      </c>
      <c r="O190" s="420">
        <f t="shared" si="8"/>
        <v>98</v>
      </c>
      <c r="P190" s="428">
        <v>87</v>
      </c>
      <c r="Q190" s="430">
        <f t="shared" si="11"/>
        <v>0.88775510204081631</v>
      </c>
      <c r="R190" s="431">
        <f t="shared" si="9"/>
        <v>0.88775510204081631</v>
      </c>
      <c r="S190" s="432">
        <f t="shared" si="10"/>
        <v>0.01</v>
      </c>
      <c r="T190" s="419" t="s">
        <v>2051</v>
      </c>
    </row>
    <row r="191" spans="1:20" ht="15.75" customHeight="1" x14ac:dyDescent="0.25">
      <c r="A191" s="423" t="s">
        <v>144</v>
      </c>
      <c r="B191" s="423" t="s">
        <v>875</v>
      </c>
      <c r="C191" s="424" t="s">
        <v>234</v>
      </c>
      <c r="D191" s="424" t="s">
        <v>2043</v>
      </c>
      <c r="E191" s="423" t="s">
        <v>564</v>
      </c>
      <c r="F191" s="424" t="s">
        <v>569</v>
      </c>
      <c r="G191" s="426" t="s">
        <v>373</v>
      </c>
      <c r="H191" s="423" t="s">
        <v>425</v>
      </c>
      <c r="I191" s="423" t="s">
        <v>425</v>
      </c>
      <c r="J191" s="423">
        <v>100</v>
      </c>
      <c r="K191" s="435"/>
      <c r="L191" s="427">
        <v>2020</v>
      </c>
      <c r="M191" s="428">
        <v>98</v>
      </c>
      <c r="N191" s="429">
        <v>1</v>
      </c>
      <c r="O191" s="420">
        <f t="shared" si="8"/>
        <v>98</v>
      </c>
      <c r="P191" s="428">
        <v>87</v>
      </c>
      <c r="Q191" s="430">
        <f t="shared" si="11"/>
        <v>0.88775510204081631</v>
      </c>
      <c r="R191" s="431">
        <f t="shared" si="9"/>
        <v>0.88775510204081631</v>
      </c>
      <c r="S191" s="432">
        <f t="shared" si="10"/>
        <v>0.01</v>
      </c>
      <c r="T191" s="419"/>
    </row>
    <row r="192" spans="1:20" ht="15.75" customHeight="1" x14ac:dyDescent="0.25">
      <c r="A192" s="423" t="s">
        <v>144</v>
      </c>
      <c r="B192" s="423" t="s">
        <v>875</v>
      </c>
      <c r="C192" s="424" t="s">
        <v>234</v>
      </c>
      <c r="D192" s="425" t="s">
        <v>2045</v>
      </c>
      <c r="E192" s="423" t="s">
        <v>564</v>
      </c>
      <c r="F192" s="424" t="s">
        <v>569</v>
      </c>
      <c r="G192" s="426" t="s">
        <v>373</v>
      </c>
      <c r="H192" s="423" t="s">
        <v>425</v>
      </c>
      <c r="I192" s="423" t="s">
        <v>425</v>
      </c>
      <c r="J192" s="423">
        <v>100</v>
      </c>
      <c r="K192" s="435"/>
      <c r="L192" s="427">
        <v>2020</v>
      </c>
      <c r="M192" s="428">
        <v>98</v>
      </c>
      <c r="N192" s="429">
        <v>1</v>
      </c>
      <c r="O192" s="420">
        <f t="shared" si="8"/>
        <v>98</v>
      </c>
      <c r="P192" s="428">
        <v>87</v>
      </c>
      <c r="Q192" s="430">
        <f t="shared" si="11"/>
        <v>0.88775510204081631</v>
      </c>
      <c r="R192" s="431">
        <f t="shared" si="9"/>
        <v>0.88775510204081631</v>
      </c>
      <c r="S192" s="432">
        <f t="shared" si="10"/>
        <v>0.01</v>
      </c>
      <c r="T192" s="419" t="s">
        <v>2051</v>
      </c>
    </row>
    <row r="193" spans="1:20" ht="15.75" customHeight="1" x14ac:dyDescent="0.25">
      <c r="A193" s="423" t="s">
        <v>144</v>
      </c>
      <c r="B193" s="423" t="s">
        <v>875</v>
      </c>
      <c r="C193" s="424" t="s">
        <v>2032</v>
      </c>
      <c r="D193" s="425" t="s">
        <v>2033</v>
      </c>
      <c r="E193" s="423" t="s">
        <v>564</v>
      </c>
      <c r="F193" s="424" t="s">
        <v>570</v>
      </c>
      <c r="G193" s="426" t="s">
        <v>373</v>
      </c>
      <c r="H193" s="423" t="s">
        <v>425</v>
      </c>
      <c r="I193" s="423" t="s">
        <v>425</v>
      </c>
      <c r="J193" s="423">
        <v>100</v>
      </c>
      <c r="K193" s="435"/>
      <c r="L193" s="427">
        <v>2020</v>
      </c>
      <c r="M193" s="428">
        <v>98</v>
      </c>
      <c r="N193" s="429">
        <v>1</v>
      </c>
      <c r="O193" s="420">
        <f t="shared" si="8"/>
        <v>98</v>
      </c>
      <c r="P193" s="428">
        <v>87</v>
      </c>
      <c r="Q193" s="430">
        <f t="shared" si="11"/>
        <v>0.88775510204081631</v>
      </c>
      <c r="R193" s="431">
        <f t="shared" si="9"/>
        <v>0.88775510204081631</v>
      </c>
      <c r="S193" s="432">
        <f t="shared" si="10"/>
        <v>0.01</v>
      </c>
      <c r="T193" s="419" t="s">
        <v>2051</v>
      </c>
    </row>
    <row r="194" spans="1:20" ht="15.75" customHeight="1" x14ac:dyDescent="0.25">
      <c r="A194" s="423" t="s">
        <v>144</v>
      </c>
      <c r="B194" s="423" t="s">
        <v>875</v>
      </c>
      <c r="C194" s="424" t="s">
        <v>2035</v>
      </c>
      <c r="D194" s="425" t="s">
        <v>2033</v>
      </c>
      <c r="E194" s="423" t="s">
        <v>564</v>
      </c>
      <c r="F194" s="424" t="s">
        <v>570</v>
      </c>
      <c r="G194" s="426" t="s">
        <v>373</v>
      </c>
      <c r="H194" s="423" t="s">
        <v>425</v>
      </c>
      <c r="I194" s="423" t="s">
        <v>425</v>
      </c>
      <c r="J194" s="423">
        <v>100</v>
      </c>
      <c r="K194" s="435"/>
      <c r="L194" s="427">
        <v>2020</v>
      </c>
      <c r="M194" s="428">
        <v>98</v>
      </c>
      <c r="N194" s="429">
        <v>1</v>
      </c>
      <c r="O194" s="420">
        <f t="shared" si="8"/>
        <v>98</v>
      </c>
      <c r="P194" s="428">
        <v>87</v>
      </c>
      <c r="Q194" s="430">
        <f t="shared" si="11"/>
        <v>0.88775510204081631</v>
      </c>
      <c r="R194" s="431">
        <f t="shared" si="9"/>
        <v>0.88775510204081631</v>
      </c>
      <c r="S194" s="432">
        <f t="shared" si="10"/>
        <v>0.01</v>
      </c>
      <c r="T194" s="419" t="s">
        <v>2054</v>
      </c>
    </row>
    <row r="195" spans="1:20" ht="15.75" customHeight="1" x14ac:dyDescent="0.25">
      <c r="A195" s="423" t="s">
        <v>144</v>
      </c>
      <c r="B195" s="423" t="s">
        <v>875</v>
      </c>
      <c r="C195" s="433" t="s">
        <v>2037</v>
      </c>
      <c r="D195" s="425" t="s">
        <v>2033</v>
      </c>
      <c r="E195" s="423" t="s">
        <v>564</v>
      </c>
      <c r="F195" s="424" t="s">
        <v>570</v>
      </c>
      <c r="G195" s="426" t="s">
        <v>373</v>
      </c>
      <c r="H195" s="423" t="s">
        <v>425</v>
      </c>
      <c r="I195" s="423" t="s">
        <v>425</v>
      </c>
      <c r="J195" s="423">
        <v>100</v>
      </c>
      <c r="K195" s="435"/>
      <c r="L195" s="427">
        <v>2020</v>
      </c>
      <c r="M195" s="428">
        <v>98</v>
      </c>
      <c r="N195" s="429">
        <v>1</v>
      </c>
      <c r="O195" s="420">
        <f t="shared" si="8"/>
        <v>98</v>
      </c>
      <c r="P195" s="428">
        <v>87</v>
      </c>
      <c r="Q195" s="430">
        <f t="shared" si="11"/>
        <v>0.88775510204081631</v>
      </c>
      <c r="R195" s="431">
        <f t="shared" si="9"/>
        <v>0.88775510204081631</v>
      </c>
      <c r="S195" s="432">
        <f t="shared" si="10"/>
        <v>0.01</v>
      </c>
      <c r="T195" s="419" t="s">
        <v>2054</v>
      </c>
    </row>
    <row r="196" spans="1:20" ht="15.75" customHeight="1" x14ac:dyDescent="0.25">
      <c r="A196" s="423" t="s">
        <v>144</v>
      </c>
      <c r="B196" s="423" t="s">
        <v>875</v>
      </c>
      <c r="C196" s="424" t="s">
        <v>2039</v>
      </c>
      <c r="D196" s="425" t="s">
        <v>2033</v>
      </c>
      <c r="E196" s="423" t="s">
        <v>564</v>
      </c>
      <c r="F196" s="424" t="s">
        <v>570</v>
      </c>
      <c r="G196" s="426" t="s">
        <v>373</v>
      </c>
      <c r="H196" s="423" t="s">
        <v>425</v>
      </c>
      <c r="I196" s="423" t="s">
        <v>425</v>
      </c>
      <c r="J196" s="423">
        <v>100</v>
      </c>
      <c r="K196" s="435"/>
      <c r="L196" s="427">
        <v>2020</v>
      </c>
      <c r="M196" s="428">
        <v>98</v>
      </c>
      <c r="N196" s="429">
        <v>1</v>
      </c>
      <c r="O196" s="420">
        <f t="shared" si="8"/>
        <v>98</v>
      </c>
      <c r="P196" s="428">
        <v>87</v>
      </c>
      <c r="Q196" s="430">
        <f t="shared" si="11"/>
        <v>0.88775510204081631</v>
      </c>
      <c r="R196" s="431">
        <f t="shared" si="9"/>
        <v>0.88775510204081631</v>
      </c>
      <c r="S196" s="432">
        <f t="shared" si="10"/>
        <v>0.01</v>
      </c>
      <c r="T196" s="419"/>
    </row>
    <row r="197" spans="1:20" ht="15.75" customHeight="1" x14ac:dyDescent="0.25">
      <c r="A197" s="423" t="s">
        <v>144</v>
      </c>
      <c r="B197" s="423" t="s">
        <v>875</v>
      </c>
      <c r="C197" s="424" t="s">
        <v>2041</v>
      </c>
      <c r="D197" s="425" t="s">
        <v>2033</v>
      </c>
      <c r="E197" s="423" t="s">
        <v>564</v>
      </c>
      <c r="F197" s="424" t="s">
        <v>570</v>
      </c>
      <c r="G197" s="426" t="s">
        <v>373</v>
      </c>
      <c r="H197" s="423" t="s">
        <v>425</v>
      </c>
      <c r="I197" s="423" t="s">
        <v>425</v>
      </c>
      <c r="J197" s="423">
        <v>100</v>
      </c>
      <c r="K197" s="435"/>
      <c r="L197" s="427">
        <v>2020</v>
      </c>
      <c r="M197" s="428">
        <v>98</v>
      </c>
      <c r="N197" s="429">
        <v>1</v>
      </c>
      <c r="O197" s="420">
        <f t="shared" ref="O197:O227" si="12">ROUNDUP(N197*M197,0)</f>
        <v>98</v>
      </c>
      <c r="P197" s="428">
        <v>87</v>
      </c>
      <c r="Q197" s="430">
        <f t="shared" si="11"/>
        <v>0.88775510204081631</v>
      </c>
      <c r="R197" s="431">
        <f t="shared" ref="R197:R227" si="13">P197/M197</f>
        <v>0.88775510204081631</v>
      </c>
      <c r="S197" s="432">
        <f t="shared" ref="S197:S227" si="14">N197/J197</f>
        <v>0.01</v>
      </c>
      <c r="T197" s="419" t="s">
        <v>2051</v>
      </c>
    </row>
    <row r="198" spans="1:20" ht="15.75" customHeight="1" x14ac:dyDescent="0.25">
      <c r="A198" s="423" t="s">
        <v>144</v>
      </c>
      <c r="B198" s="423" t="s">
        <v>875</v>
      </c>
      <c r="C198" s="424" t="s">
        <v>234</v>
      </c>
      <c r="D198" s="424" t="s">
        <v>2043</v>
      </c>
      <c r="E198" s="423" t="s">
        <v>564</v>
      </c>
      <c r="F198" s="424" t="s">
        <v>570</v>
      </c>
      <c r="G198" s="426" t="s">
        <v>373</v>
      </c>
      <c r="H198" s="423" t="s">
        <v>425</v>
      </c>
      <c r="I198" s="423" t="s">
        <v>425</v>
      </c>
      <c r="J198" s="423">
        <v>100</v>
      </c>
      <c r="K198" s="435"/>
      <c r="L198" s="427">
        <v>2020</v>
      </c>
      <c r="M198" s="428">
        <v>98</v>
      </c>
      <c r="N198" s="429">
        <v>1</v>
      </c>
      <c r="O198" s="420">
        <f t="shared" si="12"/>
        <v>98</v>
      </c>
      <c r="P198" s="428">
        <v>87</v>
      </c>
      <c r="Q198" s="430">
        <f t="shared" ref="Q198:Q227" si="15">P198/(O198)</f>
        <v>0.88775510204081631</v>
      </c>
      <c r="R198" s="431">
        <f t="shared" si="13"/>
        <v>0.88775510204081631</v>
      </c>
      <c r="S198" s="432">
        <f t="shared" si="14"/>
        <v>0.01</v>
      </c>
      <c r="T198" s="419" t="s">
        <v>2051</v>
      </c>
    </row>
    <row r="199" spans="1:20" ht="15.75" customHeight="1" x14ac:dyDescent="0.25">
      <c r="A199" s="423" t="s">
        <v>144</v>
      </c>
      <c r="B199" s="423" t="s">
        <v>875</v>
      </c>
      <c r="C199" s="424" t="s">
        <v>234</v>
      </c>
      <c r="D199" s="425" t="s">
        <v>2045</v>
      </c>
      <c r="E199" s="423" t="s">
        <v>564</v>
      </c>
      <c r="F199" s="424" t="s">
        <v>570</v>
      </c>
      <c r="G199" s="426" t="s">
        <v>373</v>
      </c>
      <c r="H199" s="423" t="s">
        <v>425</v>
      </c>
      <c r="I199" s="423" t="s">
        <v>425</v>
      </c>
      <c r="J199" s="423">
        <v>100</v>
      </c>
      <c r="K199" s="435"/>
      <c r="L199" s="427">
        <v>2020</v>
      </c>
      <c r="M199" s="428">
        <v>98</v>
      </c>
      <c r="N199" s="429">
        <v>1</v>
      </c>
      <c r="O199" s="420">
        <f t="shared" si="12"/>
        <v>98</v>
      </c>
      <c r="P199" s="428">
        <v>87</v>
      </c>
      <c r="Q199" s="430">
        <f t="shared" si="15"/>
        <v>0.88775510204081631</v>
      </c>
      <c r="R199" s="431">
        <f t="shared" si="13"/>
        <v>0.88775510204081631</v>
      </c>
      <c r="S199" s="432">
        <f t="shared" si="14"/>
        <v>0.01</v>
      </c>
      <c r="T199" s="419" t="s">
        <v>2051</v>
      </c>
    </row>
    <row r="200" spans="1:20" ht="15.75" customHeight="1" x14ac:dyDescent="0.25">
      <c r="A200" s="423" t="s">
        <v>144</v>
      </c>
      <c r="B200" s="423" t="s">
        <v>875</v>
      </c>
      <c r="C200" s="424" t="s">
        <v>2032</v>
      </c>
      <c r="D200" s="425" t="s">
        <v>2033</v>
      </c>
      <c r="E200" s="423" t="s">
        <v>564</v>
      </c>
      <c r="F200" s="424" t="s">
        <v>563</v>
      </c>
      <c r="G200" s="426" t="s">
        <v>373</v>
      </c>
      <c r="H200" s="423" t="s">
        <v>425</v>
      </c>
      <c r="I200" s="423" t="s">
        <v>425</v>
      </c>
      <c r="J200" s="423">
        <v>100</v>
      </c>
      <c r="K200" s="435"/>
      <c r="L200" s="427">
        <v>2020</v>
      </c>
      <c r="M200" s="428">
        <v>98</v>
      </c>
      <c r="N200" s="429">
        <v>1</v>
      </c>
      <c r="O200" s="420">
        <f t="shared" si="12"/>
        <v>98</v>
      </c>
      <c r="P200" s="428">
        <v>87</v>
      </c>
      <c r="Q200" s="430">
        <f t="shared" si="15"/>
        <v>0.88775510204081631</v>
      </c>
      <c r="R200" s="431">
        <f t="shared" si="13"/>
        <v>0.88775510204081631</v>
      </c>
      <c r="S200" s="432">
        <f t="shared" si="14"/>
        <v>0.01</v>
      </c>
      <c r="T200" s="419" t="s">
        <v>2057</v>
      </c>
    </row>
    <row r="201" spans="1:20" ht="15.75" customHeight="1" x14ac:dyDescent="0.25">
      <c r="A201" s="423" t="s">
        <v>144</v>
      </c>
      <c r="B201" s="423" t="s">
        <v>875</v>
      </c>
      <c r="C201" s="424" t="s">
        <v>2035</v>
      </c>
      <c r="D201" s="425" t="s">
        <v>2033</v>
      </c>
      <c r="E201" s="423" t="s">
        <v>564</v>
      </c>
      <c r="F201" s="424" t="s">
        <v>563</v>
      </c>
      <c r="G201" s="426" t="s">
        <v>373</v>
      </c>
      <c r="H201" s="423" t="s">
        <v>425</v>
      </c>
      <c r="I201" s="423" t="s">
        <v>425</v>
      </c>
      <c r="J201" s="423">
        <v>100</v>
      </c>
      <c r="K201" s="435"/>
      <c r="L201" s="427">
        <v>2020</v>
      </c>
      <c r="M201" s="428">
        <v>98</v>
      </c>
      <c r="N201" s="429">
        <v>1</v>
      </c>
      <c r="O201" s="420">
        <f t="shared" si="12"/>
        <v>98</v>
      </c>
      <c r="P201" s="428">
        <v>87</v>
      </c>
      <c r="Q201" s="430">
        <f t="shared" si="15"/>
        <v>0.88775510204081631</v>
      </c>
      <c r="R201" s="431">
        <f t="shared" si="13"/>
        <v>0.88775510204081631</v>
      </c>
      <c r="S201" s="432">
        <f t="shared" si="14"/>
        <v>0.01</v>
      </c>
      <c r="T201" s="419" t="s">
        <v>2058</v>
      </c>
    </row>
    <row r="202" spans="1:20" ht="15.75" customHeight="1" x14ac:dyDescent="0.25">
      <c r="A202" s="423" t="s">
        <v>144</v>
      </c>
      <c r="B202" s="423" t="s">
        <v>875</v>
      </c>
      <c r="C202" s="433" t="s">
        <v>2037</v>
      </c>
      <c r="D202" s="425" t="s">
        <v>2033</v>
      </c>
      <c r="E202" s="423" t="s">
        <v>564</v>
      </c>
      <c r="F202" s="424" t="s">
        <v>563</v>
      </c>
      <c r="G202" s="426" t="s">
        <v>373</v>
      </c>
      <c r="H202" s="423" t="s">
        <v>425</v>
      </c>
      <c r="I202" s="423" t="s">
        <v>425</v>
      </c>
      <c r="J202" s="423">
        <v>100</v>
      </c>
      <c r="K202" s="435"/>
      <c r="L202" s="427">
        <v>2020</v>
      </c>
      <c r="M202" s="428">
        <v>98</v>
      </c>
      <c r="N202" s="429">
        <v>1</v>
      </c>
      <c r="O202" s="420">
        <f t="shared" si="12"/>
        <v>98</v>
      </c>
      <c r="P202" s="428">
        <v>87</v>
      </c>
      <c r="Q202" s="430">
        <f t="shared" si="15"/>
        <v>0.88775510204081631</v>
      </c>
      <c r="R202" s="431">
        <f t="shared" si="13"/>
        <v>0.88775510204081631</v>
      </c>
      <c r="S202" s="432">
        <f t="shared" si="14"/>
        <v>0.01</v>
      </c>
      <c r="T202" s="419" t="s">
        <v>2058</v>
      </c>
    </row>
    <row r="203" spans="1:20" ht="15.75" customHeight="1" x14ac:dyDescent="0.25">
      <c r="A203" s="423" t="s">
        <v>144</v>
      </c>
      <c r="B203" s="423" t="s">
        <v>875</v>
      </c>
      <c r="C203" s="424" t="s">
        <v>2039</v>
      </c>
      <c r="D203" s="425" t="s">
        <v>2033</v>
      </c>
      <c r="E203" s="423" t="s">
        <v>564</v>
      </c>
      <c r="F203" s="424" t="s">
        <v>563</v>
      </c>
      <c r="G203" s="426" t="s">
        <v>373</v>
      </c>
      <c r="H203" s="423" t="s">
        <v>425</v>
      </c>
      <c r="I203" s="423" t="s">
        <v>425</v>
      </c>
      <c r="J203" s="423">
        <v>100</v>
      </c>
      <c r="K203" s="435"/>
      <c r="L203" s="427">
        <v>2020</v>
      </c>
      <c r="M203" s="428">
        <v>98</v>
      </c>
      <c r="N203" s="429">
        <v>1</v>
      </c>
      <c r="O203" s="420">
        <f t="shared" si="12"/>
        <v>98</v>
      </c>
      <c r="P203" s="428">
        <v>87</v>
      </c>
      <c r="Q203" s="430">
        <f t="shared" si="15"/>
        <v>0.88775510204081631</v>
      </c>
      <c r="R203" s="431">
        <f t="shared" si="13"/>
        <v>0.88775510204081631</v>
      </c>
      <c r="S203" s="432">
        <f t="shared" si="14"/>
        <v>0.01</v>
      </c>
      <c r="T203" s="419" t="s">
        <v>2057</v>
      </c>
    </row>
    <row r="204" spans="1:20" ht="15.75" customHeight="1" x14ac:dyDescent="0.25">
      <c r="A204" s="423" t="s">
        <v>144</v>
      </c>
      <c r="B204" s="423" t="s">
        <v>875</v>
      </c>
      <c r="C204" s="424" t="s">
        <v>2041</v>
      </c>
      <c r="D204" s="425" t="s">
        <v>2033</v>
      </c>
      <c r="E204" s="423" t="s">
        <v>564</v>
      </c>
      <c r="F204" s="424" t="s">
        <v>563</v>
      </c>
      <c r="G204" s="426" t="s">
        <v>373</v>
      </c>
      <c r="H204" s="423" t="s">
        <v>425</v>
      </c>
      <c r="I204" s="423" t="s">
        <v>425</v>
      </c>
      <c r="J204" s="423">
        <v>100</v>
      </c>
      <c r="K204" s="435"/>
      <c r="L204" s="427">
        <v>2020</v>
      </c>
      <c r="M204" s="428">
        <v>98</v>
      </c>
      <c r="N204" s="429">
        <v>1</v>
      </c>
      <c r="O204" s="420">
        <f t="shared" si="12"/>
        <v>98</v>
      </c>
      <c r="P204" s="428">
        <v>87</v>
      </c>
      <c r="Q204" s="430">
        <f t="shared" si="15"/>
        <v>0.88775510204081631</v>
      </c>
      <c r="R204" s="431">
        <f t="shared" si="13"/>
        <v>0.88775510204081631</v>
      </c>
      <c r="S204" s="432">
        <f t="shared" si="14"/>
        <v>0.01</v>
      </c>
      <c r="T204" s="419" t="s">
        <v>2057</v>
      </c>
    </row>
    <row r="205" spans="1:20" ht="15.75" customHeight="1" x14ac:dyDescent="0.25">
      <c r="A205" s="423" t="s">
        <v>144</v>
      </c>
      <c r="B205" s="423" t="s">
        <v>875</v>
      </c>
      <c r="C205" s="424" t="s">
        <v>234</v>
      </c>
      <c r="D205" s="424" t="s">
        <v>2043</v>
      </c>
      <c r="E205" s="423" t="s">
        <v>564</v>
      </c>
      <c r="F205" s="424" t="s">
        <v>563</v>
      </c>
      <c r="G205" s="426" t="s">
        <v>373</v>
      </c>
      <c r="H205" s="423" t="s">
        <v>425</v>
      </c>
      <c r="I205" s="423" t="s">
        <v>425</v>
      </c>
      <c r="J205" s="423">
        <v>100</v>
      </c>
      <c r="K205" s="435"/>
      <c r="L205" s="427">
        <v>2020</v>
      </c>
      <c r="M205" s="428">
        <v>98</v>
      </c>
      <c r="N205" s="429">
        <v>1</v>
      </c>
      <c r="O205" s="420">
        <f t="shared" si="12"/>
        <v>98</v>
      </c>
      <c r="P205" s="428">
        <v>87</v>
      </c>
      <c r="Q205" s="430">
        <f t="shared" si="15"/>
        <v>0.88775510204081631</v>
      </c>
      <c r="R205" s="431">
        <f t="shared" si="13"/>
        <v>0.88775510204081631</v>
      </c>
      <c r="S205" s="432">
        <f t="shared" si="14"/>
        <v>0.01</v>
      </c>
      <c r="T205" s="419" t="s">
        <v>2057</v>
      </c>
    </row>
    <row r="206" spans="1:20" ht="15.75" customHeight="1" x14ac:dyDescent="0.25">
      <c r="A206" s="423" t="s">
        <v>144</v>
      </c>
      <c r="B206" s="423" t="s">
        <v>875</v>
      </c>
      <c r="C206" s="424" t="s">
        <v>234</v>
      </c>
      <c r="D206" s="425" t="s">
        <v>2045</v>
      </c>
      <c r="E206" s="423" t="s">
        <v>564</v>
      </c>
      <c r="F206" s="424" t="s">
        <v>563</v>
      </c>
      <c r="G206" s="426" t="s">
        <v>373</v>
      </c>
      <c r="H206" s="423" t="s">
        <v>425</v>
      </c>
      <c r="I206" s="423" t="s">
        <v>425</v>
      </c>
      <c r="J206" s="423">
        <v>100</v>
      </c>
      <c r="K206" s="435"/>
      <c r="L206" s="427">
        <v>2020</v>
      </c>
      <c r="M206" s="428">
        <v>98</v>
      </c>
      <c r="N206" s="429">
        <v>1</v>
      </c>
      <c r="O206" s="420">
        <f t="shared" si="12"/>
        <v>98</v>
      </c>
      <c r="P206" s="428">
        <v>87</v>
      </c>
      <c r="Q206" s="430">
        <f t="shared" si="15"/>
        <v>0.88775510204081631</v>
      </c>
      <c r="R206" s="431">
        <f t="shared" si="13"/>
        <v>0.88775510204081631</v>
      </c>
      <c r="S206" s="432">
        <f t="shared" si="14"/>
        <v>0.01</v>
      </c>
      <c r="T206" s="419" t="s">
        <v>2059</v>
      </c>
    </row>
    <row r="207" spans="1:20" ht="15.75" customHeight="1" x14ac:dyDescent="0.25">
      <c r="A207" s="423" t="s">
        <v>144</v>
      </c>
      <c r="B207" s="423" t="s">
        <v>875</v>
      </c>
      <c r="C207" s="424" t="s">
        <v>2032</v>
      </c>
      <c r="D207" s="425" t="s">
        <v>2033</v>
      </c>
      <c r="E207" s="423" t="s">
        <v>564</v>
      </c>
      <c r="F207" s="424" t="s">
        <v>567</v>
      </c>
      <c r="G207" s="426" t="s">
        <v>373</v>
      </c>
      <c r="H207" s="423" t="s">
        <v>425</v>
      </c>
      <c r="I207" s="423" t="s">
        <v>425</v>
      </c>
      <c r="J207" s="423">
        <v>100</v>
      </c>
      <c r="K207" s="435"/>
      <c r="L207" s="427">
        <v>2020</v>
      </c>
      <c r="M207" s="428">
        <v>98</v>
      </c>
      <c r="N207" s="429">
        <v>1</v>
      </c>
      <c r="O207" s="420">
        <f t="shared" si="12"/>
        <v>98</v>
      </c>
      <c r="P207" s="428">
        <v>87</v>
      </c>
      <c r="Q207" s="430">
        <f t="shared" si="15"/>
        <v>0.88775510204081631</v>
      </c>
      <c r="R207" s="431">
        <f t="shared" si="13"/>
        <v>0.88775510204081631</v>
      </c>
      <c r="S207" s="432">
        <f t="shared" si="14"/>
        <v>0.01</v>
      </c>
      <c r="T207" s="419" t="s">
        <v>2059</v>
      </c>
    </row>
    <row r="208" spans="1:20" ht="15.75" customHeight="1" x14ac:dyDescent="0.25">
      <c r="A208" s="423" t="s">
        <v>144</v>
      </c>
      <c r="B208" s="423" t="s">
        <v>875</v>
      </c>
      <c r="C208" s="424" t="s">
        <v>2035</v>
      </c>
      <c r="D208" s="425" t="s">
        <v>2033</v>
      </c>
      <c r="E208" s="423" t="s">
        <v>564</v>
      </c>
      <c r="F208" s="424" t="s">
        <v>567</v>
      </c>
      <c r="G208" s="426" t="s">
        <v>373</v>
      </c>
      <c r="H208" s="423" t="s">
        <v>425</v>
      </c>
      <c r="I208" s="423" t="s">
        <v>425</v>
      </c>
      <c r="J208" s="423">
        <v>100</v>
      </c>
      <c r="K208" s="435"/>
      <c r="L208" s="427">
        <v>2020</v>
      </c>
      <c r="M208" s="428">
        <v>98</v>
      </c>
      <c r="N208" s="429">
        <v>1</v>
      </c>
      <c r="O208" s="420">
        <f t="shared" si="12"/>
        <v>98</v>
      </c>
      <c r="P208" s="428">
        <v>87</v>
      </c>
      <c r="Q208" s="430">
        <f t="shared" si="15"/>
        <v>0.88775510204081631</v>
      </c>
      <c r="R208" s="431">
        <f t="shared" si="13"/>
        <v>0.88775510204081631</v>
      </c>
      <c r="S208" s="432">
        <f t="shared" si="14"/>
        <v>0.01</v>
      </c>
      <c r="T208" s="419" t="s">
        <v>2060</v>
      </c>
    </row>
    <row r="209" spans="1:20" ht="15.75" customHeight="1" x14ac:dyDescent="0.25">
      <c r="A209" s="423" t="s">
        <v>144</v>
      </c>
      <c r="B209" s="423" t="s">
        <v>875</v>
      </c>
      <c r="C209" s="433" t="s">
        <v>2037</v>
      </c>
      <c r="D209" s="425" t="s">
        <v>2033</v>
      </c>
      <c r="E209" s="423" t="s">
        <v>564</v>
      </c>
      <c r="F209" s="424" t="s">
        <v>567</v>
      </c>
      <c r="G209" s="426" t="s">
        <v>373</v>
      </c>
      <c r="H209" s="423" t="s">
        <v>425</v>
      </c>
      <c r="I209" s="423" t="s">
        <v>425</v>
      </c>
      <c r="J209" s="423">
        <v>100</v>
      </c>
      <c r="K209" s="435"/>
      <c r="L209" s="427">
        <v>2020</v>
      </c>
      <c r="M209" s="428">
        <v>98</v>
      </c>
      <c r="N209" s="429">
        <v>1</v>
      </c>
      <c r="O209" s="420">
        <f t="shared" si="12"/>
        <v>98</v>
      </c>
      <c r="P209" s="428">
        <v>87</v>
      </c>
      <c r="Q209" s="430">
        <f t="shared" si="15"/>
        <v>0.88775510204081631</v>
      </c>
      <c r="R209" s="431">
        <f t="shared" si="13"/>
        <v>0.88775510204081631</v>
      </c>
      <c r="S209" s="432">
        <f t="shared" si="14"/>
        <v>0.01</v>
      </c>
      <c r="T209" s="419" t="s">
        <v>2060</v>
      </c>
    </row>
    <row r="210" spans="1:20" ht="15.75" customHeight="1" x14ac:dyDescent="0.25">
      <c r="A210" s="423" t="s">
        <v>144</v>
      </c>
      <c r="B210" s="423" t="s">
        <v>875</v>
      </c>
      <c r="C210" s="424" t="s">
        <v>2039</v>
      </c>
      <c r="D210" s="425" t="s">
        <v>2033</v>
      </c>
      <c r="E210" s="423" t="s">
        <v>564</v>
      </c>
      <c r="F210" s="424" t="s">
        <v>567</v>
      </c>
      <c r="G210" s="426" t="s">
        <v>373</v>
      </c>
      <c r="H210" s="423" t="s">
        <v>425</v>
      </c>
      <c r="I210" s="423" t="s">
        <v>425</v>
      </c>
      <c r="J210" s="423">
        <v>100</v>
      </c>
      <c r="K210" s="435"/>
      <c r="L210" s="427">
        <v>2020</v>
      </c>
      <c r="M210" s="428">
        <v>98</v>
      </c>
      <c r="N210" s="429">
        <v>1</v>
      </c>
      <c r="O210" s="420">
        <f t="shared" si="12"/>
        <v>98</v>
      </c>
      <c r="P210" s="428">
        <v>87</v>
      </c>
      <c r="Q210" s="430">
        <f t="shared" si="15"/>
        <v>0.88775510204081631</v>
      </c>
      <c r="R210" s="431">
        <f t="shared" si="13"/>
        <v>0.88775510204081631</v>
      </c>
      <c r="S210" s="432">
        <f t="shared" si="14"/>
        <v>0.01</v>
      </c>
      <c r="T210" s="419" t="s">
        <v>2059</v>
      </c>
    </row>
    <row r="211" spans="1:20" ht="15.75" customHeight="1" x14ac:dyDescent="0.25">
      <c r="A211" s="423" t="s">
        <v>144</v>
      </c>
      <c r="B211" s="423" t="s">
        <v>875</v>
      </c>
      <c r="C211" s="424" t="s">
        <v>2041</v>
      </c>
      <c r="D211" s="425" t="s">
        <v>2033</v>
      </c>
      <c r="E211" s="423" t="s">
        <v>564</v>
      </c>
      <c r="F211" s="424" t="s">
        <v>567</v>
      </c>
      <c r="G211" s="426" t="s">
        <v>373</v>
      </c>
      <c r="H211" s="423" t="s">
        <v>425</v>
      </c>
      <c r="I211" s="423" t="s">
        <v>425</v>
      </c>
      <c r="J211" s="423">
        <v>100</v>
      </c>
      <c r="K211" s="435"/>
      <c r="L211" s="427">
        <v>2020</v>
      </c>
      <c r="M211" s="428">
        <v>98</v>
      </c>
      <c r="N211" s="429">
        <v>1</v>
      </c>
      <c r="O211" s="420">
        <f t="shared" si="12"/>
        <v>98</v>
      </c>
      <c r="P211" s="428">
        <v>87</v>
      </c>
      <c r="Q211" s="430">
        <f t="shared" si="15"/>
        <v>0.88775510204081631</v>
      </c>
      <c r="R211" s="431">
        <f t="shared" si="13"/>
        <v>0.88775510204081631</v>
      </c>
      <c r="S211" s="432">
        <f t="shared" si="14"/>
        <v>0.01</v>
      </c>
      <c r="T211" s="419" t="s">
        <v>2059</v>
      </c>
    </row>
    <row r="212" spans="1:20" ht="15.75" customHeight="1" x14ac:dyDescent="0.25">
      <c r="A212" s="423" t="s">
        <v>144</v>
      </c>
      <c r="B212" s="423" t="s">
        <v>875</v>
      </c>
      <c r="C212" s="424" t="s">
        <v>234</v>
      </c>
      <c r="D212" s="424" t="s">
        <v>2043</v>
      </c>
      <c r="E212" s="423" t="s">
        <v>564</v>
      </c>
      <c r="F212" s="424" t="s">
        <v>567</v>
      </c>
      <c r="G212" s="426" t="s">
        <v>373</v>
      </c>
      <c r="H212" s="423" t="s">
        <v>425</v>
      </c>
      <c r="I212" s="423" t="s">
        <v>425</v>
      </c>
      <c r="J212" s="423">
        <v>100</v>
      </c>
      <c r="K212" s="435"/>
      <c r="L212" s="427">
        <v>2020</v>
      </c>
      <c r="M212" s="428">
        <v>98</v>
      </c>
      <c r="N212" s="429">
        <v>1</v>
      </c>
      <c r="O212" s="420">
        <f t="shared" si="12"/>
        <v>98</v>
      </c>
      <c r="P212" s="428">
        <v>87</v>
      </c>
      <c r="Q212" s="430">
        <f t="shared" si="15"/>
        <v>0.88775510204081631</v>
      </c>
      <c r="R212" s="431">
        <f t="shared" si="13"/>
        <v>0.88775510204081631</v>
      </c>
      <c r="S212" s="432">
        <f t="shared" si="14"/>
        <v>0.01</v>
      </c>
      <c r="T212" s="419" t="s">
        <v>2059</v>
      </c>
    </row>
    <row r="213" spans="1:20" ht="15.75" customHeight="1" x14ac:dyDescent="0.25">
      <c r="A213" s="423" t="s">
        <v>144</v>
      </c>
      <c r="B213" s="423" t="s">
        <v>875</v>
      </c>
      <c r="C213" s="424" t="s">
        <v>234</v>
      </c>
      <c r="D213" s="425" t="s">
        <v>2045</v>
      </c>
      <c r="E213" s="423" t="s">
        <v>564</v>
      </c>
      <c r="F213" s="424" t="s">
        <v>567</v>
      </c>
      <c r="G213" s="426" t="s">
        <v>373</v>
      </c>
      <c r="H213" s="423" t="s">
        <v>425</v>
      </c>
      <c r="I213" s="423" t="s">
        <v>425</v>
      </c>
      <c r="J213" s="423">
        <v>100</v>
      </c>
      <c r="K213" s="435"/>
      <c r="L213" s="427">
        <v>2020</v>
      </c>
      <c r="M213" s="428">
        <v>98</v>
      </c>
      <c r="N213" s="429">
        <v>1</v>
      </c>
      <c r="O213" s="420">
        <f t="shared" si="12"/>
        <v>98</v>
      </c>
      <c r="P213" s="428">
        <v>87</v>
      </c>
      <c r="Q213" s="430">
        <f t="shared" si="15"/>
        <v>0.88775510204081631</v>
      </c>
      <c r="R213" s="431">
        <f t="shared" si="13"/>
        <v>0.88775510204081631</v>
      </c>
      <c r="S213" s="432">
        <f t="shared" si="14"/>
        <v>0.01</v>
      </c>
      <c r="T213" s="419" t="s">
        <v>2059</v>
      </c>
    </row>
    <row r="214" spans="1:20" ht="15.75" customHeight="1" x14ac:dyDescent="0.25">
      <c r="A214" s="423" t="s">
        <v>144</v>
      </c>
      <c r="B214" s="423" t="s">
        <v>875</v>
      </c>
      <c r="C214" s="424" t="s">
        <v>2032</v>
      </c>
      <c r="D214" s="425" t="s">
        <v>2033</v>
      </c>
      <c r="E214" s="423" t="s">
        <v>564</v>
      </c>
      <c r="F214" s="424" t="s">
        <v>568</v>
      </c>
      <c r="G214" s="426" t="s">
        <v>373</v>
      </c>
      <c r="H214" s="423" t="s">
        <v>425</v>
      </c>
      <c r="I214" s="423" t="s">
        <v>425</v>
      </c>
      <c r="J214" s="423">
        <v>100</v>
      </c>
      <c r="K214" s="435"/>
      <c r="L214" s="427">
        <v>2020</v>
      </c>
      <c r="M214" s="428">
        <v>98</v>
      </c>
      <c r="N214" s="429">
        <v>1</v>
      </c>
      <c r="O214" s="420">
        <f t="shared" si="12"/>
        <v>98</v>
      </c>
      <c r="P214" s="428">
        <v>87</v>
      </c>
      <c r="Q214" s="430">
        <f t="shared" si="15"/>
        <v>0.88775510204081631</v>
      </c>
      <c r="R214" s="431">
        <f t="shared" si="13"/>
        <v>0.88775510204081631</v>
      </c>
      <c r="S214" s="432">
        <f t="shared" si="14"/>
        <v>0.01</v>
      </c>
      <c r="T214" s="419" t="s">
        <v>2061</v>
      </c>
    </row>
    <row r="215" spans="1:20" ht="15.75" customHeight="1" x14ac:dyDescent="0.25">
      <c r="A215" s="423" t="s">
        <v>144</v>
      </c>
      <c r="B215" s="423" t="s">
        <v>875</v>
      </c>
      <c r="C215" s="424" t="s">
        <v>2035</v>
      </c>
      <c r="D215" s="425" t="s">
        <v>2033</v>
      </c>
      <c r="E215" s="423" t="s">
        <v>564</v>
      </c>
      <c r="F215" s="424" t="s">
        <v>568</v>
      </c>
      <c r="G215" s="426" t="s">
        <v>373</v>
      </c>
      <c r="H215" s="423" t="s">
        <v>425</v>
      </c>
      <c r="I215" s="423" t="s">
        <v>425</v>
      </c>
      <c r="J215" s="423">
        <v>100</v>
      </c>
      <c r="K215" s="435"/>
      <c r="L215" s="427">
        <v>2020</v>
      </c>
      <c r="M215" s="428">
        <v>98</v>
      </c>
      <c r="N215" s="429">
        <v>1</v>
      </c>
      <c r="O215" s="420">
        <f t="shared" si="12"/>
        <v>98</v>
      </c>
      <c r="P215" s="428">
        <v>87</v>
      </c>
      <c r="Q215" s="430">
        <f t="shared" si="15"/>
        <v>0.88775510204081631</v>
      </c>
      <c r="R215" s="431">
        <f t="shared" si="13"/>
        <v>0.88775510204081631</v>
      </c>
      <c r="S215" s="432">
        <f t="shared" si="14"/>
        <v>0.01</v>
      </c>
      <c r="T215" s="419" t="s">
        <v>2062</v>
      </c>
    </row>
    <row r="216" spans="1:20" ht="15.75" customHeight="1" x14ac:dyDescent="0.25">
      <c r="A216" s="423" t="s">
        <v>144</v>
      </c>
      <c r="B216" s="423" t="s">
        <v>875</v>
      </c>
      <c r="C216" s="433" t="s">
        <v>2037</v>
      </c>
      <c r="D216" s="425" t="s">
        <v>2033</v>
      </c>
      <c r="E216" s="423" t="s">
        <v>564</v>
      </c>
      <c r="F216" s="424" t="s">
        <v>568</v>
      </c>
      <c r="G216" s="426" t="s">
        <v>373</v>
      </c>
      <c r="H216" s="423" t="s">
        <v>425</v>
      </c>
      <c r="I216" s="423" t="s">
        <v>425</v>
      </c>
      <c r="J216" s="423">
        <v>100</v>
      </c>
      <c r="K216" s="435"/>
      <c r="L216" s="427">
        <v>2020</v>
      </c>
      <c r="M216" s="428">
        <v>98</v>
      </c>
      <c r="N216" s="429">
        <v>1</v>
      </c>
      <c r="O216" s="420">
        <f t="shared" si="12"/>
        <v>98</v>
      </c>
      <c r="P216" s="428">
        <v>87</v>
      </c>
      <c r="Q216" s="430">
        <f t="shared" si="15"/>
        <v>0.88775510204081631</v>
      </c>
      <c r="R216" s="431">
        <f t="shared" si="13"/>
        <v>0.88775510204081631</v>
      </c>
      <c r="S216" s="432">
        <f t="shared" si="14"/>
        <v>0.01</v>
      </c>
      <c r="T216" s="419" t="s">
        <v>2062</v>
      </c>
    </row>
    <row r="217" spans="1:20" ht="15.75" customHeight="1" x14ac:dyDescent="0.25">
      <c r="A217" s="423" t="s">
        <v>144</v>
      </c>
      <c r="B217" s="423" t="s">
        <v>875</v>
      </c>
      <c r="C217" s="424" t="s">
        <v>2039</v>
      </c>
      <c r="D217" s="425" t="s">
        <v>2033</v>
      </c>
      <c r="E217" s="423" t="s">
        <v>564</v>
      </c>
      <c r="F217" s="424" t="s">
        <v>568</v>
      </c>
      <c r="G217" s="426" t="s">
        <v>373</v>
      </c>
      <c r="H217" s="423" t="s">
        <v>425</v>
      </c>
      <c r="I217" s="423" t="s">
        <v>425</v>
      </c>
      <c r="J217" s="423">
        <v>100</v>
      </c>
      <c r="K217" s="435"/>
      <c r="L217" s="427">
        <v>2020</v>
      </c>
      <c r="M217" s="428">
        <v>98</v>
      </c>
      <c r="N217" s="429">
        <v>1</v>
      </c>
      <c r="O217" s="420">
        <f t="shared" si="12"/>
        <v>98</v>
      </c>
      <c r="P217" s="428">
        <v>87</v>
      </c>
      <c r="Q217" s="430">
        <f t="shared" si="15"/>
        <v>0.88775510204081631</v>
      </c>
      <c r="R217" s="431">
        <f t="shared" si="13"/>
        <v>0.88775510204081631</v>
      </c>
      <c r="S217" s="432">
        <f t="shared" si="14"/>
        <v>0.01</v>
      </c>
      <c r="T217" s="419" t="s">
        <v>2061</v>
      </c>
    </row>
    <row r="218" spans="1:20" ht="15.75" customHeight="1" x14ac:dyDescent="0.25">
      <c r="A218" s="423" t="s">
        <v>144</v>
      </c>
      <c r="B218" s="423" t="s">
        <v>875</v>
      </c>
      <c r="C218" s="424" t="s">
        <v>2041</v>
      </c>
      <c r="D218" s="425" t="s">
        <v>2033</v>
      </c>
      <c r="E218" s="423" t="s">
        <v>564</v>
      </c>
      <c r="F218" s="424" t="s">
        <v>568</v>
      </c>
      <c r="G218" s="426" t="s">
        <v>373</v>
      </c>
      <c r="H218" s="423" t="s">
        <v>425</v>
      </c>
      <c r="I218" s="423" t="s">
        <v>425</v>
      </c>
      <c r="J218" s="423">
        <v>100</v>
      </c>
      <c r="K218" s="435"/>
      <c r="L218" s="427">
        <v>2020</v>
      </c>
      <c r="M218" s="428">
        <v>98</v>
      </c>
      <c r="N218" s="429">
        <v>1</v>
      </c>
      <c r="O218" s="420">
        <f t="shared" si="12"/>
        <v>98</v>
      </c>
      <c r="P218" s="428">
        <v>87</v>
      </c>
      <c r="Q218" s="430">
        <f t="shared" si="15"/>
        <v>0.88775510204081631</v>
      </c>
      <c r="R218" s="431">
        <f t="shared" si="13"/>
        <v>0.88775510204081631</v>
      </c>
      <c r="S218" s="432">
        <f t="shared" si="14"/>
        <v>0.01</v>
      </c>
      <c r="T218" s="419" t="s">
        <v>2061</v>
      </c>
    </row>
    <row r="219" spans="1:20" ht="15.75" customHeight="1" x14ac:dyDescent="0.25">
      <c r="A219" s="423" t="s">
        <v>144</v>
      </c>
      <c r="B219" s="423" t="s">
        <v>875</v>
      </c>
      <c r="C219" s="424" t="s">
        <v>234</v>
      </c>
      <c r="D219" s="424" t="s">
        <v>2043</v>
      </c>
      <c r="E219" s="423" t="s">
        <v>564</v>
      </c>
      <c r="F219" s="424" t="s">
        <v>568</v>
      </c>
      <c r="G219" s="426" t="s">
        <v>373</v>
      </c>
      <c r="H219" s="423" t="s">
        <v>425</v>
      </c>
      <c r="I219" s="423" t="s">
        <v>425</v>
      </c>
      <c r="J219" s="423">
        <v>100</v>
      </c>
      <c r="K219" s="435"/>
      <c r="L219" s="427">
        <v>2020</v>
      </c>
      <c r="M219" s="428">
        <v>98</v>
      </c>
      <c r="N219" s="429">
        <v>1</v>
      </c>
      <c r="O219" s="420">
        <f t="shared" si="12"/>
        <v>98</v>
      </c>
      <c r="P219" s="428">
        <v>87</v>
      </c>
      <c r="Q219" s="430">
        <f t="shared" si="15"/>
        <v>0.88775510204081631</v>
      </c>
      <c r="R219" s="431">
        <f t="shared" si="13"/>
        <v>0.88775510204081631</v>
      </c>
      <c r="S219" s="432">
        <f t="shared" si="14"/>
        <v>0.01</v>
      </c>
      <c r="T219" s="419" t="s">
        <v>2061</v>
      </c>
    </row>
    <row r="220" spans="1:20" ht="15.75" customHeight="1" x14ac:dyDescent="0.25">
      <c r="A220" s="423" t="s">
        <v>144</v>
      </c>
      <c r="B220" s="423" t="s">
        <v>875</v>
      </c>
      <c r="C220" s="424" t="s">
        <v>234</v>
      </c>
      <c r="D220" s="425" t="s">
        <v>2045</v>
      </c>
      <c r="E220" s="423" t="s">
        <v>564</v>
      </c>
      <c r="F220" s="424" t="s">
        <v>568</v>
      </c>
      <c r="G220" s="426" t="s">
        <v>373</v>
      </c>
      <c r="H220" s="423" t="s">
        <v>425</v>
      </c>
      <c r="I220" s="423" t="s">
        <v>425</v>
      </c>
      <c r="J220" s="423">
        <v>100</v>
      </c>
      <c r="K220" s="435"/>
      <c r="L220" s="427">
        <v>2020</v>
      </c>
      <c r="M220" s="428">
        <v>98</v>
      </c>
      <c r="N220" s="429">
        <v>1</v>
      </c>
      <c r="O220" s="420">
        <f t="shared" si="12"/>
        <v>98</v>
      </c>
      <c r="P220" s="428">
        <v>87</v>
      </c>
      <c r="Q220" s="430">
        <f t="shared" si="15"/>
        <v>0.88775510204081631</v>
      </c>
      <c r="R220" s="431">
        <f t="shared" si="13"/>
        <v>0.88775510204081631</v>
      </c>
      <c r="S220" s="432">
        <f t="shared" si="14"/>
        <v>0.01</v>
      </c>
      <c r="T220" s="419" t="s">
        <v>2061</v>
      </c>
    </row>
    <row r="221" spans="1:20" ht="15.75" customHeight="1" x14ac:dyDescent="0.25">
      <c r="A221" s="423" t="s">
        <v>144</v>
      </c>
      <c r="B221" s="423" t="s">
        <v>875</v>
      </c>
      <c r="C221" s="424" t="s">
        <v>2032</v>
      </c>
      <c r="D221" s="425" t="s">
        <v>2033</v>
      </c>
      <c r="E221" s="423" t="s">
        <v>564</v>
      </c>
      <c r="F221" s="424" t="s">
        <v>565</v>
      </c>
      <c r="G221" s="426" t="s">
        <v>373</v>
      </c>
      <c r="H221" s="423" t="s">
        <v>425</v>
      </c>
      <c r="I221" s="423" t="s">
        <v>425</v>
      </c>
      <c r="J221" s="423">
        <v>100</v>
      </c>
      <c r="K221" s="435"/>
      <c r="L221" s="427">
        <v>2020</v>
      </c>
      <c r="M221" s="428">
        <v>98</v>
      </c>
      <c r="N221" s="429">
        <v>1</v>
      </c>
      <c r="O221" s="420">
        <f t="shared" si="12"/>
        <v>98</v>
      </c>
      <c r="P221" s="428">
        <v>87</v>
      </c>
      <c r="Q221" s="430">
        <f t="shared" si="15"/>
        <v>0.88775510204081631</v>
      </c>
      <c r="R221" s="431">
        <f t="shared" si="13"/>
        <v>0.88775510204081631</v>
      </c>
      <c r="S221" s="432">
        <f t="shared" si="14"/>
        <v>0.01</v>
      </c>
      <c r="T221" s="419" t="s">
        <v>2063</v>
      </c>
    </row>
    <row r="222" spans="1:20" ht="15.75" customHeight="1" x14ac:dyDescent="0.25">
      <c r="A222" s="423" t="s">
        <v>144</v>
      </c>
      <c r="B222" s="423" t="s">
        <v>875</v>
      </c>
      <c r="C222" s="424" t="s">
        <v>2035</v>
      </c>
      <c r="D222" s="425" t="s">
        <v>2033</v>
      </c>
      <c r="E222" s="423" t="s">
        <v>564</v>
      </c>
      <c r="F222" s="424" t="s">
        <v>565</v>
      </c>
      <c r="G222" s="426" t="s">
        <v>373</v>
      </c>
      <c r="H222" s="423" t="s">
        <v>425</v>
      </c>
      <c r="I222" s="423" t="s">
        <v>425</v>
      </c>
      <c r="J222" s="423">
        <v>100</v>
      </c>
      <c r="K222" s="435"/>
      <c r="L222" s="427">
        <v>2020</v>
      </c>
      <c r="M222" s="428">
        <v>98</v>
      </c>
      <c r="N222" s="429">
        <v>1</v>
      </c>
      <c r="O222" s="420">
        <f t="shared" si="12"/>
        <v>98</v>
      </c>
      <c r="P222" s="428">
        <v>87</v>
      </c>
      <c r="Q222" s="430">
        <f t="shared" si="15"/>
        <v>0.88775510204081631</v>
      </c>
      <c r="R222" s="431">
        <f t="shared" si="13"/>
        <v>0.88775510204081631</v>
      </c>
      <c r="S222" s="432">
        <f t="shared" si="14"/>
        <v>0.01</v>
      </c>
      <c r="T222" s="419" t="s">
        <v>2064</v>
      </c>
    </row>
    <row r="223" spans="1:20" ht="15.75" customHeight="1" x14ac:dyDescent="0.25">
      <c r="A223" s="423" t="s">
        <v>144</v>
      </c>
      <c r="B223" s="423" t="s">
        <v>875</v>
      </c>
      <c r="C223" s="433" t="s">
        <v>2037</v>
      </c>
      <c r="D223" s="425" t="s">
        <v>2033</v>
      </c>
      <c r="E223" s="423" t="s">
        <v>564</v>
      </c>
      <c r="F223" s="424" t="s">
        <v>565</v>
      </c>
      <c r="G223" s="426" t="s">
        <v>373</v>
      </c>
      <c r="H223" s="423" t="s">
        <v>425</v>
      </c>
      <c r="I223" s="423" t="s">
        <v>425</v>
      </c>
      <c r="J223" s="423">
        <v>100</v>
      </c>
      <c r="K223" s="435"/>
      <c r="L223" s="427">
        <v>2020</v>
      </c>
      <c r="M223" s="428">
        <v>98</v>
      </c>
      <c r="N223" s="429">
        <v>1</v>
      </c>
      <c r="O223" s="420">
        <f t="shared" si="12"/>
        <v>98</v>
      </c>
      <c r="P223" s="428">
        <v>87</v>
      </c>
      <c r="Q223" s="430">
        <f t="shared" si="15"/>
        <v>0.88775510204081631</v>
      </c>
      <c r="R223" s="431">
        <f t="shared" si="13"/>
        <v>0.88775510204081631</v>
      </c>
      <c r="S223" s="432">
        <f t="shared" si="14"/>
        <v>0.01</v>
      </c>
      <c r="T223" s="419" t="s">
        <v>2064</v>
      </c>
    </row>
    <row r="224" spans="1:20" ht="15.75" customHeight="1" x14ac:dyDescent="0.25">
      <c r="A224" s="423" t="s">
        <v>144</v>
      </c>
      <c r="B224" s="423" t="s">
        <v>875</v>
      </c>
      <c r="C224" s="424" t="s">
        <v>2039</v>
      </c>
      <c r="D224" s="425" t="s">
        <v>2033</v>
      </c>
      <c r="E224" s="423" t="s">
        <v>564</v>
      </c>
      <c r="F224" s="424" t="s">
        <v>565</v>
      </c>
      <c r="G224" s="426" t="s">
        <v>373</v>
      </c>
      <c r="H224" s="423" t="s">
        <v>425</v>
      </c>
      <c r="I224" s="423" t="s">
        <v>425</v>
      </c>
      <c r="J224" s="423">
        <v>100</v>
      </c>
      <c r="K224" s="435"/>
      <c r="L224" s="427">
        <v>2020</v>
      </c>
      <c r="M224" s="428">
        <v>98</v>
      </c>
      <c r="N224" s="429">
        <v>1</v>
      </c>
      <c r="O224" s="420">
        <f t="shared" si="12"/>
        <v>98</v>
      </c>
      <c r="P224" s="428">
        <v>87</v>
      </c>
      <c r="Q224" s="430">
        <f t="shared" si="15"/>
        <v>0.88775510204081631</v>
      </c>
      <c r="R224" s="431">
        <f t="shared" si="13"/>
        <v>0.88775510204081631</v>
      </c>
      <c r="S224" s="432">
        <f t="shared" si="14"/>
        <v>0.01</v>
      </c>
      <c r="T224" s="419" t="s">
        <v>2063</v>
      </c>
    </row>
    <row r="225" spans="1:20" ht="15.75" customHeight="1" x14ac:dyDescent="0.25">
      <c r="A225" s="423" t="s">
        <v>144</v>
      </c>
      <c r="B225" s="423" t="s">
        <v>875</v>
      </c>
      <c r="C225" s="424" t="s">
        <v>2041</v>
      </c>
      <c r="D225" s="425" t="s">
        <v>2033</v>
      </c>
      <c r="E225" s="423" t="s">
        <v>564</v>
      </c>
      <c r="F225" s="424" t="s">
        <v>565</v>
      </c>
      <c r="G225" s="426" t="s">
        <v>373</v>
      </c>
      <c r="H225" s="423" t="s">
        <v>425</v>
      </c>
      <c r="I225" s="423" t="s">
        <v>425</v>
      </c>
      <c r="J225" s="423">
        <v>100</v>
      </c>
      <c r="K225" s="435"/>
      <c r="L225" s="427">
        <v>2020</v>
      </c>
      <c r="M225" s="428">
        <v>98</v>
      </c>
      <c r="N225" s="429">
        <v>1</v>
      </c>
      <c r="O225" s="420">
        <f t="shared" si="12"/>
        <v>98</v>
      </c>
      <c r="P225" s="428">
        <v>87</v>
      </c>
      <c r="Q225" s="430">
        <f t="shared" si="15"/>
        <v>0.88775510204081631</v>
      </c>
      <c r="R225" s="431">
        <f t="shared" si="13"/>
        <v>0.88775510204081631</v>
      </c>
      <c r="S225" s="432">
        <f t="shared" si="14"/>
        <v>0.01</v>
      </c>
      <c r="T225" s="419" t="s">
        <v>2063</v>
      </c>
    </row>
    <row r="226" spans="1:20" ht="15.75" customHeight="1" x14ac:dyDescent="0.25">
      <c r="A226" s="423" t="s">
        <v>144</v>
      </c>
      <c r="B226" s="423" t="s">
        <v>875</v>
      </c>
      <c r="C226" s="424" t="s">
        <v>234</v>
      </c>
      <c r="D226" s="424" t="s">
        <v>2043</v>
      </c>
      <c r="E226" s="423" t="s">
        <v>564</v>
      </c>
      <c r="F226" s="424" t="s">
        <v>565</v>
      </c>
      <c r="G226" s="426" t="s">
        <v>373</v>
      </c>
      <c r="H226" s="423" t="s">
        <v>425</v>
      </c>
      <c r="I226" s="423" t="s">
        <v>425</v>
      </c>
      <c r="J226" s="423">
        <v>100</v>
      </c>
      <c r="K226" s="435"/>
      <c r="L226" s="427">
        <v>2020</v>
      </c>
      <c r="M226" s="428">
        <v>98</v>
      </c>
      <c r="N226" s="429">
        <v>1</v>
      </c>
      <c r="O226" s="420">
        <f t="shared" si="12"/>
        <v>98</v>
      </c>
      <c r="P226" s="428">
        <v>87</v>
      </c>
      <c r="Q226" s="430">
        <f t="shared" si="15"/>
        <v>0.88775510204081631</v>
      </c>
      <c r="R226" s="431">
        <f t="shared" si="13"/>
        <v>0.88775510204081631</v>
      </c>
      <c r="S226" s="432">
        <f t="shared" si="14"/>
        <v>0.01</v>
      </c>
      <c r="T226" s="419" t="s">
        <v>2063</v>
      </c>
    </row>
    <row r="227" spans="1:20" ht="15.75" customHeight="1" x14ac:dyDescent="0.25">
      <c r="A227" s="423" t="s">
        <v>144</v>
      </c>
      <c r="B227" s="423" t="s">
        <v>875</v>
      </c>
      <c r="C227" s="424" t="s">
        <v>234</v>
      </c>
      <c r="D227" s="425" t="s">
        <v>2045</v>
      </c>
      <c r="E227" s="423" t="s">
        <v>564</v>
      </c>
      <c r="F227" s="424" t="s">
        <v>565</v>
      </c>
      <c r="G227" s="426" t="s">
        <v>373</v>
      </c>
      <c r="H227" s="423" t="s">
        <v>425</v>
      </c>
      <c r="I227" s="423" t="s">
        <v>425</v>
      </c>
      <c r="J227" s="423">
        <v>100</v>
      </c>
      <c r="K227" s="435"/>
      <c r="L227" s="427">
        <v>2020</v>
      </c>
      <c r="M227" s="428">
        <v>98</v>
      </c>
      <c r="N227" s="429">
        <v>1</v>
      </c>
      <c r="O227" s="420">
        <f t="shared" si="12"/>
        <v>98</v>
      </c>
      <c r="P227" s="428">
        <v>87</v>
      </c>
      <c r="Q227" s="430">
        <f t="shared" si="15"/>
        <v>0.88775510204081631</v>
      </c>
      <c r="R227" s="431">
        <f t="shared" si="13"/>
        <v>0.88775510204081631</v>
      </c>
      <c r="S227" s="432">
        <f t="shared" si="14"/>
        <v>0.01</v>
      </c>
      <c r="T227" s="419" t="s">
        <v>2051</v>
      </c>
    </row>
    <row r="228" spans="1:20" ht="15.75" customHeight="1" x14ac:dyDescent="0.25"/>
    <row r="229" spans="1:20" ht="15.75" customHeight="1" x14ac:dyDescent="0.25"/>
    <row r="230" spans="1:20" ht="15.75" customHeight="1" x14ac:dyDescent="0.25"/>
    <row r="231" spans="1:20" ht="15.75" customHeight="1" x14ac:dyDescent="0.25"/>
    <row r="232" spans="1:20" ht="15.75" customHeight="1" x14ac:dyDescent="0.25"/>
    <row r="233" spans="1:20" ht="15.75" customHeight="1" x14ac:dyDescent="0.25"/>
    <row r="234" spans="1:20" ht="15.75" customHeight="1" x14ac:dyDescent="0.25"/>
    <row r="235" spans="1:20" ht="15.75" customHeight="1" x14ac:dyDescent="0.25"/>
    <row r="236" spans="1:20" ht="15.75" customHeight="1" x14ac:dyDescent="0.25"/>
    <row r="237" spans="1:20" ht="15.75" customHeight="1" x14ac:dyDescent="0.25"/>
    <row r="238" spans="1:20" ht="15.75" customHeight="1" x14ac:dyDescent="0.25"/>
    <row r="239" spans="1:20" ht="15.75" customHeight="1" x14ac:dyDescent="0.25"/>
    <row r="240" spans="1:2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2:T2" xr:uid="{00000000-0009-0000-0000-000010000000}"/>
  <dataValidations count="1">
    <dataValidation type="list" allowBlank="1" showInputMessage="1" showErrorMessage="1" sqref="E4:E6" xr:uid="{00000000-0002-0000-1000-000000000000}">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T996"/>
  <sheetViews>
    <sheetView zoomScaleNormal="100" zoomScaleSheetLayoutView="100" workbookViewId="0"/>
  </sheetViews>
  <sheetFormatPr defaultColWidth="14.44140625" defaultRowHeight="15" customHeight="1" x14ac:dyDescent="0.25"/>
  <cols>
    <col min="1" max="1" width="14.44140625" style="323" customWidth="1"/>
    <col min="2" max="2" width="15.44140625" style="323" customWidth="1"/>
    <col min="3" max="3" width="22.44140625" style="323" customWidth="1"/>
    <col min="4" max="4" width="17.44140625" style="323" customWidth="1"/>
    <col min="5" max="5" width="27.44140625" style="323" customWidth="1"/>
    <col min="6" max="6" width="35" style="323" customWidth="1"/>
    <col min="7" max="7" width="17.5546875" style="323" customWidth="1"/>
    <col min="8" max="8" width="24.44140625" style="323" customWidth="1"/>
    <col min="9" max="9" width="16.44140625" style="323" customWidth="1"/>
    <col min="10" max="11" width="14.44140625" style="323" customWidth="1"/>
    <col min="12" max="12" width="14.44140625" style="358" customWidth="1"/>
    <col min="13" max="14" width="14.44140625" style="323" customWidth="1"/>
    <col min="15" max="15" width="14.44140625" style="358" customWidth="1"/>
    <col min="16" max="17" width="14.44140625" style="323" customWidth="1"/>
    <col min="18" max="18" width="18.5546875" style="323" customWidth="1"/>
    <col min="19" max="19" width="210.109375" style="323" bestFit="1" customWidth="1"/>
    <col min="20" max="20" width="14.44140625" style="323" customWidth="1"/>
    <col min="21" max="16384" width="14.44140625" style="323"/>
  </cols>
  <sheetData>
    <row r="1" spans="1:20" ht="15" customHeight="1" x14ac:dyDescent="0.25">
      <c r="A1" s="331" t="s">
        <v>2065</v>
      </c>
      <c r="C1" s="332"/>
      <c r="D1" s="332"/>
      <c r="E1" s="332"/>
      <c r="L1" s="323"/>
      <c r="O1" s="323"/>
    </row>
    <row r="2" spans="1:20" ht="52.8" x14ac:dyDescent="0.25">
      <c r="A2" s="333" t="s">
        <v>91</v>
      </c>
      <c r="B2" s="334" t="s">
        <v>1867</v>
      </c>
      <c r="C2" s="333" t="s">
        <v>713</v>
      </c>
      <c r="D2" s="333" t="s">
        <v>1973</v>
      </c>
      <c r="E2" s="333" t="s">
        <v>1974</v>
      </c>
      <c r="F2" s="333" t="s">
        <v>2066</v>
      </c>
      <c r="G2" s="333" t="s">
        <v>369</v>
      </c>
      <c r="H2" s="333" t="s">
        <v>423</v>
      </c>
      <c r="I2" s="333" t="s">
        <v>1872</v>
      </c>
      <c r="J2" s="375" t="s">
        <v>863</v>
      </c>
      <c r="K2" s="376" t="s">
        <v>1873</v>
      </c>
      <c r="L2" s="333" t="s">
        <v>2016</v>
      </c>
      <c r="M2" s="377" t="s">
        <v>1976</v>
      </c>
      <c r="N2" s="334" t="s">
        <v>1977</v>
      </c>
      <c r="O2" s="334" t="s">
        <v>1876</v>
      </c>
      <c r="P2" s="377" t="s">
        <v>1877</v>
      </c>
      <c r="Q2" s="377" t="s">
        <v>1878</v>
      </c>
      <c r="R2" s="377" t="s">
        <v>1978</v>
      </c>
      <c r="S2" s="324" t="s">
        <v>865</v>
      </c>
      <c r="T2" s="337"/>
    </row>
    <row r="3" spans="1:20" ht="79.2" x14ac:dyDescent="0.25">
      <c r="A3" s="335" t="s">
        <v>866</v>
      </c>
      <c r="B3" s="336" t="s">
        <v>2017</v>
      </c>
      <c r="C3" s="335" t="s">
        <v>2067</v>
      </c>
      <c r="D3" s="328" t="s">
        <v>2020</v>
      </c>
      <c r="E3" s="335" t="s">
        <v>2021</v>
      </c>
      <c r="F3" s="335" t="s">
        <v>2068</v>
      </c>
      <c r="G3" s="335" t="s">
        <v>2022</v>
      </c>
      <c r="H3" s="335" t="s">
        <v>2023</v>
      </c>
      <c r="I3" s="328" t="s">
        <v>2069</v>
      </c>
      <c r="J3" s="378" t="s">
        <v>2069</v>
      </c>
      <c r="K3" s="379" t="s">
        <v>2026</v>
      </c>
      <c r="L3" s="380" t="s">
        <v>2069</v>
      </c>
      <c r="M3" s="381" t="s">
        <v>2069</v>
      </c>
      <c r="N3" s="382" t="e">
        <f ca="1">_xludf.ROUNDUP(M4*M10L4,0)</f>
        <v>#NAME?</v>
      </c>
      <c r="O3" s="382" t="s">
        <v>2069</v>
      </c>
      <c r="P3" s="381" t="s">
        <v>2070</v>
      </c>
      <c r="Q3" s="381" t="s">
        <v>2071</v>
      </c>
      <c r="R3" s="381" t="s">
        <v>2072</v>
      </c>
      <c r="S3" s="383" t="s">
        <v>2073</v>
      </c>
      <c r="T3" s="384"/>
    </row>
    <row r="4" spans="1:20" ht="15.75" customHeight="1" x14ac:dyDescent="0.25">
      <c r="A4" s="385" t="s">
        <v>144</v>
      </c>
      <c r="B4" s="386" t="s">
        <v>875</v>
      </c>
      <c r="C4" s="387" t="s">
        <v>2074</v>
      </c>
      <c r="D4" s="388" t="s">
        <v>531</v>
      </c>
      <c r="E4" s="387" t="s">
        <v>594</v>
      </c>
      <c r="F4" s="389" t="s">
        <v>709</v>
      </c>
      <c r="G4" s="390" t="s">
        <v>2075</v>
      </c>
      <c r="H4" s="390" t="s">
        <v>2076</v>
      </c>
      <c r="I4" s="391">
        <v>1</v>
      </c>
      <c r="J4" s="389"/>
      <c r="K4" s="367">
        <v>2020</v>
      </c>
      <c r="L4" s="392">
        <v>206</v>
      </c>
      <c r="M4" s="393">
        <v>1</v>
      </c>
      <c r="N4" s="392">
        <f>(M4*L4)</f>
        <v>206</v>
      </c>
      <c r="O4" s="367">
        <v>206</v>
      </c>
      <c r="P4" s="394">
        <f>O4/(N4)</f>
        <v>1</v>
      </c>
      <c r="Q4" s="394">
        <f>O4/L4</f>
        <v>1</v>
      </c>
      <c r="R4" s="395">
        <f>M4/I4</f>
        <v>1</v>
      </c>
      <c r="S4" s="444" t="s">
        <v>2077</v>
      </c>
    </row>
    <row r="5" spans="1:20" s="400" customFormat="1" ht="15.75" customHeight="1" x14ac:dyDescent="0.25">
      <c r="A5" s="396" t="s">
        <v>144</v>
      </c>
      <c r="B5" s="386" t="s">
        <v>2078</v>
      </c>
      <c r="C5" s="387" t="s">
        <v>2074</v>
      </c>
      <c r="D5" s="388" t="s">
        <v>531</v>
      </c>
      <c r="E5" s="387" t="s">
        <v>594</v>
      </c>
      <c r="F5" s="386" t="s">
        <v>711</v>
      </c>
      <c r="G5" s="390" t="s">
        <v>2075</v>
      </c>
      <c r="H5" s="390" t="s">
        <v>2076</v>
      </c>
      <c r="I5" s="397">
        <v>1</v>
      </c>
      <c r="J5" s="386"/>
      <c r="K5" s="398">
        <v>2020</v>
      </c>
      <c r="L5" s="399">
        <v>133</v>
      </c>
      <c r="M5" s="393">
        <v>1</v>
      </c>
      <c r="N5" s="399">
        <f t="shared" ref="N5:N32" si="0">(M5*L5)</f>
        <v>133</v>
      </c>
      <c r="O5" s="399">
        <v>133</v>
      </c>
      <c r="P5" s="394">
        <f>O5/(N5)</f>
        <v>1</v>
      </c>
      <c r="Q5" s="394">
        <f>O5/(L5)</f>
        <v>1</v>
      </c>
      <c r="R5" s="395">
        <f>M5/(I5)</f>
        <v>1</v>
      </c>
      <c r="S5" s="444" t="s">
        <v>2077</v>
      </c>
    </row>
    <row r="6" spans="1:20" ht="15.75" customHeight="1" x14ac:dyDescent="0.25">
      <c r="A6" s="385" t="s">
        <v>144</v>
      </c>
      <c r="B6" s="386" t="s">
        <v>2079</v>
      </c>
      <c r="C6" s="387" t="s">
        <v>2074</v>
      </c>
      <c r="D6" s="388" t="s">
        <v>531</v>
      </c>
      <c r="E6" s="387" t="s">
        <v>546</v>
      </c>
      <c r="F6" s="389" t="s">
        <v>709</v>
      </c>
      <c r="G6" s="390" t="s">
        <v>2075</v>
      </c>
      <c r="H6" s="390" t="s">
        <v>2076</v>
      </c>
      <c r="I6" s="391">
        <v>1</v>
      </c>
      <c r="J6" s="389"/>
      <c r="K6" s="398">
        <v>2020</v>
      </c>
      <c r="L6" s="399">
        <v>206</v>
      </c>
      <c r="M6" s="393">
        <v>1</v>
      </c>
      <c r="N6" s="399">
        <f t="shared" si="0"/>
        <v>206</v>
      </c>
      <c r="O6" s="399">
        <v>206</v>
      </c>
      <c r="P6" s="394">
        <f t="shared" ref="P6:P32" si="1">O6/(N6)</f>
        <v>1</v>
      </c>
      <c r="Q6" s="394">
        <f t="shared" ref="Q6:Q32" si="2">O6/L6</f>
        <v>1</v>
      </c>
      <c r="R6" s="395">
        <f t="shared" ref="R6:R32" si="3">M6/I6</f>
        <v>1</v>
      </c>
      <c r="S6" s="444" t="s">
        <v>2077</v>
      </c>
    </row>
    <row r="7" spans="1:20" ht="15.75" customHeight="1" x14ac:dyDescent="0.25">
      <c r="A7" s="385" t="s">
        <v>144</v>
      </c>
      <c r="B7" s="386" t="s">
        <v>2080</v>
      </c>
      <c r="C7" s="387" t="s">
        <v>2074</v>
      </c>
      <c r="D7" s="388" t="s">
        <v>531</v>
      </c>
      <c r="E7" s="387" t="s">
        <v>550</v>
      </c>
      <c r="F7" s="389" t="s">
        <v>709</v>
      </c>
      <c r="G7" s="390" t="s">
        <v>2075</v>
      </c>
      <c r="H7" s="390" t="s">
        <v>2076</v>
      </c>
      <c r="I7" s="391">
        <v>1</v>
      </c>
      <c r="J7" s="389"/>
      <c r="K7" s="398">
        <v>2020</v>
      </c>
      <c r="L7" s="399">
        <v>206</v>
      </c>
      <c r="M7" s="393">
        <v>1</v>
      </c>
      <c r="N7" s="399">
        <f t="shared" si="0"/>
        <v>206</v>
      </c>
      <c r="O7" s="399">
        <v>206</v>
      </c>
      <c r="P7" s="394">
        <f t="shared" si="1"/>
        <v>1</v>
      </c>
      <c r="Q7" s="394">
        <f t="shared" si="2"/>
        <v>1</v>
      </c>
      <c r="R7" s="395">
        <f t="shared" si="3"/>
        <v>1</v>
      </c>
      <c r="S7" s="444" t="s">
        <v>2077</v>
      </c>
    </row>
    <row r="8" spans="1:20" ht="15.75" customHeight="1" x14ac:dyDescent="0.25">
      <c r="A8" s="385" t="s">
        <v>144</v>
      </c>
      <c r="B8" s="386" t="s">
        <v>2081</v>
      </c>
      <c r="C8" s="387" t="s">
        <v>2074</v>
      </c>
      <c r="D8" s="396" t="s">
        <v>531</v>
      </c>
      <c r="E8" s="402" t="s">
        <v>561</v>
      </c>
      <c r="F8" s="389" t="s">
        <v>709</v>
      </c>
      <c r="G8" s="402" t="s">
        <v>2082</v>
      </c>
      <c r="H8" s="403" t="s">
        <v>2076</v>
      </c>
      <c r="I8" s="391">
        <v>1</v>
      </c>
      <c r="J8" s="404" t="s">
        <v>2083</v>
      </c>
      <c r="K8" s="398">
        <v>2020</v>
      </c>
      <c r="L8" s="399">
        <v>206</v>
      </c>
      <c r="M8" s="393">
        <v>1</v>
      </c>
      <c r="N8" s="399">
        <f t="shared" si="0"/>
        <v>206</v>
      </c>
      <c r="O8" s="399">
        <v>206</v>
      </c>
      <c r="P8" s="394">
        <f t="shared" si="1"/>
        <v>1</v>
      </c>
      <c r="Q8" s="394">
        <f t="shared" si="2"/>
        <v>1</v>
      </c>
      <c r="R8" s="395">
        <f t="shared" si="3"/>
        <v>1</v>
      </c>
      <c r="S8" s="444" t="s">
        <v>2077</v>
      </c>
    </row>
    <row r="9" spans="1:20" ht="15.75" customHeight="1" x14ac:dyDescent="0.25">
      <c r="A9" s="385" t="s">
        <v>144</v>
      </c>
      <c r="B9" s="386" t="s">
        <v>2084</v>
      </c>
      <c r="C9" s="387" t="s">
        <v>2074</v>
      </c>
      <c r="D9" s="388" t="s">
        <v>531</v>
      </c>
      <c r="E9" s="387" t="s">
        <v>2085</v>
      </c>
      <c r="F9" s="389"/>
      <c r="G9" s="390"/>
      <c r="H9" s="390"/>
      <c r="I9" s="405"/>
      <c r="J9" s="404" t="s">
        <v>2086</v>
      </c>
      <c r="K9" s="398"/>
      <c r="L9" s="399"/>
      <c r="M9" s="406"/>
      <c r="N9" s="399">
        <f t="shared" si="0"/>
        <v>0</v>
      </c>
      <c r="O9" s="399"/>
      <c r="P9" s="394"/>
      <c r="Q9" s="394"/>
      <c r="R9" s="395"/>
      <c r="S9" s="401"/>
    </row>
    <row r="10" spans="1:20" ht="15.75" customHeight="1" x14ac:dyDescent="0.25">
      <c r="A10" s="385" t="s">
        <v>144</v>
      </c>
      <c r="B10" s="386" t="s">
        <v>2087</v>
      </c>
      <c r="C10" s="387" t="s">
        <v>2074</v>
      </c>
      <c r="D10" s="388" t="s">
        <v>531</v>
      </c>
      <c r="E10" s="387" t="s">
        <v>2088</v>
      </c>
      <c r="F10" s="389" t="s">
        <v>709</v>
      </c>
      <c r="G10" s="390" t="s">
        <v>2089</v>
      </c>
      <c r="H10" s="390" t="s">
        <v>2090</v>
      </c>
      <c r="I10" s="397">
        <v>0.15</v>
      </c>
      <c r="J10" s="389"/>
      <c r="K10" s="398">
        <v>2020</v>
      </c>
      <c r="L10" s="399">
        <v>206</v>
      </c>
      <c r="M10" s="393">
        <v>0.15</v>
      </c>
      <c r="N10" s="399">
        <f t="shared" si="0"/>
        <v>30.9</v>
      </c>
      <c r="O10" s="399">
        <v>29</v>
      </c>
      <c r="P10" s="394">
        <f t="shared" si="1"/>
        <v>0.93851132686084149</v>
      </c>
      <c r="Q10" s="394">
        <f t="shared" si="2"/>
        <v>0.14077669902912621</v>
      </c>
      <c r="R10" s="395">
        <f t="shared" si="3"/>
        <v>1</v>
      </c>
      <c r="S10" s="444" t="s">
        <v>2077</v>
      </c>
    </row>
    <row r="11" spans="1:20" ht="15.75" customHeight="1" x14ac:dyDescent="0.25">
      <c r="A11" s="385" t="s">
        <v>144</v>
      </c>
      <c r="B11" s="386" t="s">
        <v>2091</v>
      </c>
      <c r="C11" s="387" t="s">
        <v>2074</v>
      </c>
      <c r="D11" s="388" t="s">
        <v>531</v>
      </c>
      <c r="E11" s="387" t="s">
        <v>2092</v>
      </c>
      <c r="F11" s="389" t="s">
        <v>709</v>
      </c>
      <c r="G11" s="407" t="s">
        <v>2093</v>
      </c>
      <c r="H11" s="390" t="s">
        <v>2076</v>
      </c>
      <c r="I11" s="391">
        <v>1</v>
      </c>
      <c r="J11" s="389"/>
      <c r="K11" s="398">
        <v>2020</v>
      </c>
      <c r="L11" s="399">
        <v>206</v>
      </c>
      <c r="M11" s="393">
        <v>1</v>
      </c>
      <c r="N11" s="399">
        <f t="shared" si="0"/>
        <v>206</v>
      </c>
      <c r="O11" s="399">
        <v>206</v>
      </c>
      <c r="P11" s="394">
        <f t="shared" si="1"/>
        <v>1</v>
      </c>
      <c r="Q11" s="394">
        <f t="shared" si="2"/>
        <v>1</v>
      </c>
      <c r="R11" s="395">
        <f t="shared" si="3"/>
        <v>1</v>
      </c>
      <c r="S11" s="444" t="s">
        <v>2077</v>
      </c>
    </row>
    <row r="12" spans="1:20" ht="15.75" customHeight="1" x14ac:dyDescent="0.25">
      <c r="A12" s="385" t="s">
        <v>144</v>
      </c>
      <c r="B12" s="386" t="s">
        <v>2094</v>
      </c>
      <c r="C12" s="387" t="s">
        <v>2074</v>
      </c>
      <c r="D12" s="388" t="s">
        <v>531</v>
      </c>
      <c r="E12" s="387" t="s">
        <v>2095</v>
      </c>
      <c r="F12" s="389" t="s">
        <v>709</v>
      </c>
      <c r="G12" s="390" t="s">
        <v>2075</v>
      </c>
      <c r="H12" s="390" t="s">
        <v>2076</v>
      </c>
      <c r="I12" s="391">
        <v>1</v>
      </c>
      <c r="J12" s="389"/>
      <c r="K12" s="398">
        <v>2020</v>
      </c>
      <c r="L12" s="399">
        <v>206</v>
      </c>
      <c r="M12" s="393">
        <v>1</v>
      </c>
      <c r="N12" s="399">
        <f t="shared" si="0"/>
        <v>206</v>
      </c>
      <c r="O12" s="399">
        <v>206</v>
      </c>
      <c r="P12" s="394">
        <f t="shared" si="1"/>
        <v>1</v>
      </c>
      <c r="Q12" s="394">
        <f t="shared" si="2"/>
        <v>1</v>
      </c>
      <c r="R12" s="395">
        <f t="shared" si="3"/>
        <v>1</v>
      </c>
      <c r="S12" s="444" t="s">
        <v>2077</v>
      </c>
    </row>
    <row r="13" spans="1:20" ht="15.75" customHeight="1" x14ac:dyDescent="0.25">
      <c r="A13" s="385" t="s">
        <v>144</v>
      </c>
      <c r="B13" s="386" t="s">
        <v>2096</v>
      </c>
      <c r="C13" s="387" t="s">
        <v>2074</v>
      </c>
      <c r="D13" s="388" t="s">
        <v>531</v>
      </c>
      <c r="E13" s="387" t="s">
        <v>2097</v>
      </c>
      <c r="F13" s="389" t="s">
        <v>709</v>
      </c>
      <c r="G13" s="390" t="s">
        <v>2089</v>
      </c>
      <c r="H13" s="390" t="s">
        <v>2090</v>
      </c>
      <c r="I13" s="397">
        <v>0.15</v>
      </c>
      <c r="J13" s="389"/>
      <c r="K13" s="398">
        <v>2020</v>
      </c>
      <c r="L13" s="399">
        <v>206</v>
      </c>
      <c r="M13" s="393">
        <v>0.15</v>
      </c>
      <c r="N13" s="399">
        <f t="shared" si="0"/>
        <v>30.9</v>
      </c>
      <c r="O13" s="399">
        <v>29</v>
      </c>
      <c r="P13" s="394">
        <f t="shared" si="1"/>
        <v>0.93851132686084149</v>
      </c>
      <c r="Q13" s="394">
        <f t="shared" si="2"/>
        <v>0.14077669902912621</v>
      </c>
      <c r="R13" s="395">
        <f t="shared" si="3"/>
        <v>1</v>
      </c>
      <c r="S13" s="444" t="s">
        <v>2077</v>
      </c>
    </row>
    <row r="14" spans="1:20" ht="15.75" customHeight="1" x14ac:dyDescent="0.25">
      <c r="A14" s="385" t="s">
        <v>144</v>
      </c>
      <c r="B14" s="386" t="s">
        <v>2098</v>
      </c>
      <c r="C14" s="387" t="s">
        <v>2074</v>
      </c>
      <c r="D14" s="388" t="s">
        <v>531</v>
      </c>
      <c r="E14" s="387" t="s">
        <v>2099</v>
      </c>
      <c r="F14" s="389" t="s">
        <v>709</v>
      </c>
      <c r="G14" s="390" t="s">
        <v>2089</v>
      </c>
      <c r="H14" s="390" t="s">
        <v>2090</v>
      </c>
      <c r="I14" s="397">
        <v>0.15</v>
      </c>
      <c r="J14" s="389"/>
      <c r="K14" s="398">
        <v>2020</v>
      </c>
      <c r="L14" s="399">
        <v>206</v>
      </c>
      <c r="M14" s="393">
        <v>0.15</v>
      </c>
      <c r="N14" s="399">
        <f t="shared" si="0"/>
        <v>30.9</v>
      </c>
      <c r="O14" s="399">
        <v>29</v>
      </c>
      <c r="P14" s="394">
        <f t="shared" si="1"/>
        <v>0.93851132686084149</v>
      </c>
      <c r="Q14" s="394">
        <f t="shared" si="2"/>
        <v>0.14077669902912621</v>
      </c>
      <c r="R14" s="395">
        <f t="shared" si="3"/>
        <v>1</v>
      </c>
      <c r="S14" s="444" t="s">
        <v>2077</v>
      </c>
    </row>
    <row r="15" spans="1:20" ht="15.75" customHeight="1" x14ac:dyDescent="0.25">
      <c r="A15" s="385" t="s">
        <v>144</v>
      </c>
      <c r="B15" s="386" t="s">
        <v>2100</v>
      </c>
      <c r="C15" s="387" t="s">
        <v>2074</v>
      </c>
      <c r="D15" s="388" t="s">
        <v>531</v>
      </c>
      <c r="E15" s="387" t="s">
        <v>2101</v>
      </c>
      <c r="F15" s="389" t="s">
        <v>709</v>
      </c>
      <c r="G15" s="390" t="s">
        <v>2075</v>
      </c>
      <c r="H15" s="390" t="s">
        <v>2076</v>
      </c>
      <c r="I15" s="391">
        <v>1</v>
      </c>
      <c r="J15" s="389"/>
      <c r="K15" s="398">
        <v>2020</v>
      </c>
      <c r="L15" s="399">
        <v>206</v>
      </c>
      <c r="M15" s="393">
        <v>1</v>
      </c>
      <c r="N15" s="399">
        <f t="shared" si="0"/>
        <v>206</v>
      </c>
      <c r="O15" s="399">
        <v>206</v>
      </c>
      <c r="P15" s="394">
        <f t="shared" si="1"/>
        <v>1</v>
      </c>
      <c r="Q15" s="394">
        <f t="shared" si="2"/>
        <v>1</v>
      </c>
      <c r="R15" s="395">
        <f t="shared" si="3"/>
        <v>1</v>
      </c>
      <c r="S15" s="444" t="s">
        <v>2077</v>
      </c>
    </row>
    <row r="16" spans="1:20" ht="15.75" customHeight="1" x14ac:dyDescent="0.25">
      <c r="A16" s="385" t="s">
        <v>144</v>
      </c>
      <c r="B16" s="386" t="s">
        <v>2102</v>
      </c>
      <c r="C16" s="387" t="s">
        <v>2074</v>
      </c>
      <c r="D16" s="388" t="s">
        <v>531</v>
      </c>
      <c r="E16" s="387" t="s">
        <v>2103</v>
      </c>
      <c r="F16" s="389" t="s">
        <v>709</v>
      </c>
      <c r="G16" s="390" t="s">
        <v>2075</v>
      </c>
      <c r="H16" s="390" t="s">
        <v>2076</v>
      </c>
      <c r="I16" s="391">
        <v>1</v>
      </c>
      <c r="J16" s="389"/>
      <c r="K16" s="398">
        <v>2020</v>
      </c>
      <c r="L16" s="399">
        <v>206</v>
      </c>
      <c r="M16" s="393">
        <v>1</v>
      </c>
      <c r="N16" s="399">
        <f t="shared" si="0"/>
        <v>206</v>
      </c>
      <c r="O16" s="399">
        <v>206</v>
      </c>
      <c r="P16" s="394">
        <f t="shared" si="1"/>
        <v>1</v>
      </c>
      <c r="Q16" s="394">
        <f t="shared" si="2"/>
        <v>1</v>
      </c>
      <c r="R16" s="395">
        <f t="shared" si="3"/>
        <v>1</v>
      </c>
      <c r="S16" s="444" t="s">
        <v>2077</v>
      </c>
    </row>
    <row r="17" spans="1:19" ht="15.75" customHeight="1" x14ac:dyDescent="0.25">
      <c r="A17" s="385" t="s">
        <v>144</v>
      </c>
      <c r="B17" s="386" t="s">
        <v>2104</v>
      </c>
      <c r="C17" s="387" t="s">
        <v>2074</v>
      </c>
      <c r="D17" s="388" t="s">
        <v>531</v>
      </c>
      <c r="E17" s="387" t="s">
        <v>574</v>
      </c>
      <c r="F17" s="389" t="s">
        <v>709</v>
      </c>
      <c r="G17" s="390" t="s">
        <v>2075</v>
      </c>
      <c r="H17" s="390" t="s">
        <v>2076</v>
      </c>
      <c r="I17" s="391">
        <v>1</v>
      </c>
      <c r="J17" s="389"/>
      <c r="K17" s="398">
        <v>2020</v>
      </c>
      <c r="L17" s="399">
        <v>206</v>
      </c>
      <c r="M17" s="393">
        <v>1</v>
      </c>
      <c r="N17" s="399">
        <f t="shared" si="0"/>
        <v>206</v>
      </c>
      <c r="O17" s="399">
        <v>206</v>
      </c>
      <c r="P17" s="394">
        <f t="shared" si="1"/>
        <v>1</v>
      </c>
      <c r="Q17" s="394">
        <f t="shared" si="2"/>
        <v>1</v>
      </c>
      <c r="R17" s="395">
        <f t="shared" si="3"/>
        <v>1</v>
      </c>
      <c r="S17" s="444" t="s">
        <v>2077</v>
      </c>
    </row>
    <row r="18" spans="1:19" ht="15.75" customHeight="1" x14ac:dyDescent="0.25">
      <c r="A18" s="385" t="s">
        <v>144</v>
      </c>
      <c r="B18" s="386" t="s">
        <v>2105</v>
      </c>
      <c r="C18" s="387" t="s">
        <v>2074</v>
      </c>
      <c r="D18" s="388" t="s">
        <v>531</v>
      </c>
      <c r="E18" s="387" t="s">
        <v>2106</v>
      </c>
      <c r="F18" s="389" t="s">
        <v>709</v>
      </c>
      <c r="G18" s="390" t="s">
        <v>2075</v>
      </c>
      <c r="H18" s="390" t="s">
        <v>2076</v>
      </c>
      <c r="I18" s="391">
        <v>1</v>
      </c>
      <c r="J18" s="389"/>
      <c r="K18" s="398">
        <v>2020</v>
      </c>
      <c r="L18" s="399">
        <v>206</v>
      </c>
      <c r="M18" s="393">
        <v>1</v>
      </c>
      <c r="N18" s="399">
        <f t="shared" si="0"/>
        <v>206</v>
      </c>
      <c r="O18" s="399">
        <v>206</v>
      </c>
      <c r="P18" s="394">
        <f t="shared" si="1"/>
        <v>1</v>
      </c>
      <c r="Q18" s="394">
        <f t="shared" si="2"/>
        <v>1</v>
      </c>
      <c r="R18" s="395">
        <f t="shared" si="3"/>
        <v>1</v>
      </c>
      <c r="S18" s="444" t="s">
        <v>2077</v>
      </c>
    </row>
    <row r="19" spans="1:19" ht="15.75" customHeight="1" x14ac:dyDescent="0.25">
      <c r="A19" s="385" t="s">
        <v>144</v>
      </c>
      <c r="B19" s="386" t="s">
        <v>2107</v>
      </c>
      <c r="C19" s="387" t="s">
        <v>2074</v>
      </c>
      <c r="D19" s="388" t="s">
        <v>531</v>
      </c>
      <c r="E19" s="387" t="s">
        <v>2108</v>
      </c>
      <c r="F19" s="389" t="s">
        <v>709</v>
      </c>
      <c r="G19" s="390" t="s">
        <v>2075</v>
      </c>
      <c r="H19" s="390" t="s">
        <v>2076</v>
      </c>
      <c r="I19" s="391">
        <v>1</v>
      </c>
      <c r="J19" s="389"/>
      <c r="K19" s="398">
        <v>2020</v>
      </c>
      <c r="L19" s="399">
        <v>206</v>
      </c>
      <c r="M19" s="393">
        <v>1</v>
      </c>
      <c r="N19" s="399">
        <f t="shared" si="0"/>
        <v>206</v>
      </c>
      <c r="O19" s="399">
        <v>206</v>
      </c>
      <c r="P19" s="394">
        <f t="shared" si="1"/>
        <v>1</v>
      </c>
      <c r="Q19" s="394">
        <f t="shared" si="2"/>
        <v>1</v>
      </c>
      <c r="R19" s="395">
        <f t="shared" si="3"/>
        <v>1</v>
      </c>
      <c r="S19" s="444" t="s">
        <v>2077</v>
      </c>
    </row>
    <row r="20" spans="1:19" ht="15.75" customHeight="1" x14ac:dyDescent="0.25">
      <c r="A20" s="385" t="s">
        <v>144</v>
      </c>
      <c r="B20" s="386" t="s">
        <v>2109</v>
      </c>
      <c r="C20" s="387" t="s">
        <v>2074</v>
      </c>
      <c r="D20" s="388" t="s">
        <v>531</v>
      </c>
      <c r="E20" s="387" t="s">
        <v>2110</v>
      </c>
      <c r="F20" s="389" t="s">
        <v>709</v>
      </c>
      <c r="G20" s="390" t="s">
        <v>2075</v>
      </c>
      <c r="H20" s="390" t="s">
        <v>2076</v>
      </c>
      <c r="I20" s="391">
        <v>1</v>
      </c>
      <c r="J20" s="389"/>
      <c r="K20" s="398">
        <v>2020</v>
      </c>
      <c r="L20" s="399">
        <v>206</v>
      </c>
      <c r="M20" s="393">
        <v>1</v>
      </c>
      <c r="N20" s="399">
        <f t="shared" si="0"/>
        <v>206</v>
      </c>
      <c r="O20" s="399">
        <v>206</v>
      </c>
      <c r="P20" s="394">
        <f t="shared" si="1"/>
        <v>1</v>
      </c>
      <c r="Q20" s="394">
        <f t="shared" si="2"/>
        <v>1</v>
      </c>
      <c r="R20" s="395">
        <f t="shared" si="3"/>
        <v>1</v>
      </c>
      <c r="S20" s="444" t="s">
        <v>2077</v>
      </c>
    </row>
    <row r="21" spans="1:19" ht="15.75" customHeight="1" x14ac:dyDescent="0.25">
      <c r="A21" s="385" t="s">
        <v>144</v>
      </c>
      <c r="B21" s="386" t="s">
        <v>2111</v>
      </c>
      <c r="C21" s="387" t="s">
        <v>2074</v>
      </c>
      <c r="D21" s="388" t="s">
        <v>531</v>
      </c>
      <c r="E21" s="387" t="s">
        <v>591</v>
      </c>
      <c r="F21" s="389" t="s">
        <v>709</v>
      </c>
      <c r="G21" s="390" t="s">
        <v>2112</v>
      </c>
      <c r="H21" s="390" t="s">
        <v>2076</v>
      </c>
      <c r="I21" s="391">
        <v>1</v>
      </c>
      <c r="J21" s="389"/>
      <c r="K21" s="398">
        <v>2020</v>
      </c>
      <c r="L21" s="399">
        <v>206</v>
      </c>
      <c r="M21" s="393">
        <v>1</v>
      </c>
      <c r="N21" s="399">
        <f t="shared" si="0"/>
        <v>206</v>
      </c>
      <c r="O21" s="399">
        <v>206</v>
      </c>
      <c r="P21" s="394">
        <f t="shared" si="1"/>
        <v>1</v>
      </c>
      <c r="Q21" s="394">
        <f t="shared" si="2"/>
        <v>1</v>
      </c>
      <c r="R21" s="395">
        <f t="shared" si="3"/>
        <v>1</v>
      </c>
      <c r="S21" s="444" t="s">
        <v>2077</v>
      </c>
    </row>
    <row r="22" spans="1:19" ht="15.75" customHeight="1" x14ac:dyDescent="0.25">
      <c r="A22" s="385" t="s">
        <v>144</v>
      </c>
      <c r="B22" s="386" t="s">
        <v>2113</v>
      </c>
      <c r="C22" s="387" t="s">
        <v>2074</v>
      </c>
      <c r="D22" s="388" t="s">
        <v>531</v>
      </c>
      <c r="E22" s="387" t="s">
        <v>2114</v>
      </c>
      <c r="F22" s="389" t="s">
        <v>709</v>
      </c>
      <c r="G22" s="390" t="s">
        <v>2075</v>
      </c>
      <c r="H22" s="390" t="s">
        <v>2076</v>
      </c>
      <c r="I22" s="391">
        <v>1</v>
      </c>
      <c r="J22" s="389"/>
      <c r="K22" s="398">
        <v>2020</v>
      </c>
      <c r="L22" s="399">
        <v>206</v>
      </c>
      <c r="M22" s="393">
        <v>1</v>
      </c>
      <c r="N22" s="399">
        <f t="shared" si="0"/>
        <v>206</v>
      </c>
      <c r="O22" s="399">
        <v>206</v>
      </c>
      <c r="P22" s="394">
        <f t="shared" si="1"/>
        <v>1</v>
      </c>
      <c r="Q22" s="394">
        <f t="shared" si="2"/>
        <v>1</v>
      </c>
      <c r="R22" s="395">
        <f t="shared" si="3"/>
        <v>1</v>
      </c>
      <c r="S22" s="444" t="s">
        <v>2077</v>
      </c>
    </row>
    <row r="23" spans="1:19" ht="15.75" customHeight="1" x14ac:dyDescent="0.25">
      <c r="A23" s="385" t="s">
        <v>144</v>
      </c>
      <c r="B23" s="386" t="s">
        <v>2115</v>
      </c>
      <c r="C23" s="387" t="s">
        <v>2074</v>
      </c>
      <c r="D23" s="388" t="s">
        <v>531</v>
      </c>
      <c r="E23" s="387" t="s">
        <v>558</v>
      </c>
      <c r="F23" s="389" t="s">
        <v>709</v>
      </c>
      <c r="G23" s="408" t="s">
        <v>2082</v>
      </c>
      <c r="H23" s="390" t="s">
        <v>2076</v>
      </c>
      <c r="I23" s="391">
        <v>1</v>
      </c>
      <c r="J23" s="389"/>
      <c r="K23" s="398">
        <v>2020</v>
      </c>
      <c r="L23" s="399">
        <v>206</v>
      </c>
      <c r="M23" s="393">
        <v>1</v>
      </c>
      <c r="N23" s="399">
        <f t="shared" si="0"/>
        <v>206</v>
      </c>
      <c r="O23" s="399">
        <v>206</v>
      </c>
      <c r="P23" s="394">
        <f t="shared" si="1"/>
        <v>1</v>
      </c>
      <c r="Q23" s="394">
        <f t="shared" si="2"/>
        <v>1</v>
      </c>
      <c r="R23" s="395">
        <f t="shared" si="3"/>
        <v>1</v>
      </c>
      <c r="S23" s="444" t="s">
        <v>2077</v>
      </c>
    </row>
    <row r="24" spans="1:19" ht="15.75" customHeight="1" x14ac:dyDescent="0.25">
      <c r="A24" s="385" t="s">
        <v>144</v>
      </c>
      <c r="B24" s="386" t="s">
        <v>2116</v>
      </c>
      <c r="C24" s="387" t="s">
        <v>2074</v>
      </c>
      <c r="D24" s="388" t="s">
        <v>531</v>
      </c>
      <c r="E24" s="387" t="s">
        <v>2055</v>
      </c>
      <c r="F24" s="389"/>
      <c r="G24" s="409"/>
      <c r="H24" s="390"/>
      <c r="I24" s="410"/>
      <c r="J24" s="389"/>
      <c r="K24" s="398"/>
      <c r="L24" s="399"/>
      <c r="M24" s="411"/>
      <c r="N24" s="399">
        <f t="shared" si="0"/>
        <v>0</v>
      </c>
      <c r="O24" s="399"/>
      <c r="P24" s="394"/>
      <c r="Q24" s="394"/>
      <c r="R24" s="395"/>
      <c r="S24" s="412" t="s">
        <v>2117</v>
      </c>
    </row>
    <row r="25" spans="1:19" ht="15.75" customHeight="1" x14ac:dyDescent="0.25">
      <c r="A25" s="385" t="s">
        <v>144</v>
      </c>
      <c r="B25" s="386" t="s">
        <v>2118</v>
      </c>
      <c r="C25" s="387" t="s">
        <v>2074</v>
      </c>
      <c r="D25" s="388" t="s">
        <v>531</v>
      </c>
      <c r="E25" s="387" t="s">
        <v>590</v>
      </c>
      <c r="F25" s="389" t="s">
        <v>709</v>
      </c>
      <c r="G25" s="390" t="s">
        <v>2119</v>
      </c>
      <c r="H25" s="390" t="s">
        <v>2076</v>
      </c>
      <c r="I25" s="391">
        <v>1</v>
      </c>
      <c r="J25" s="389"/>
      <c r="K25" s="398">
        <v>2020</v>
      </c>
      <c r="L25" s="399">
        <v>206</v>
      </c>
      <c r="M25" s="393">
        <v>1</v>
      </c>
      <c r="N25" s="399">
        <f t="shared" si="0"/>
        <v>206</v>
      </c>
      <c r="O25" s="399">
        <v>206</v>
      </c>
      <c r="P25" s="394">
        <f t="shared" si="1"/>
        <v>1</v>
      </c>
      <c r="Q25" s="394">
        <f t="shared" si="2"/>
        <v>1</v>
      </c>
      <c r="R25" s="395">
        <f t="shared" si="3"/>
        <v>1</v>
      </c>
      <c r="S25" s="444" t="s">
        <v>2077</v>
      </c>
    </row>
    <row r="26" spans="1:19" s="400" customFormat="1" ht="15.75" customHeight="1" x14ac:dyDescent="0.25">
      <c r="A26" s="396" t="s">
        <v>144</v>
      </c>
      <c r="B26" s="386" t="s">
        <v>2120</v>
      </c>
      <c r="C26" s="387" t="s">
        <v>2074</v>
      </c>
      <c r="D26" s="388" t="s">
        <v>531</v>
      </c>
      <c r="E26" s="387" t="s">
        <v>590</v>
      </c>
      <c r="F26" s="386" t="s">
        <v>711</v>
      </c>
      <c r="G26" s="390" t="s">
        <v>2119</v>
      </c>
      <c r="H26" s="390" t="s">
        <v>2076</v>
      </c>
      <c r="I26" s="397">
        <v>1</v>
      </c>
      <c r="J26" s="386"/>
      <c r="K26" s="398">
        <v>2020</v>
      </c>
      <c r="L26" s="399">
        <v>133</v>
      </c>
      <c r="M26" s="393">
        <v>1</v>
      </c>
      <c r="N26" s="399">
        <f t="shared" si="0"/>
        <v>133</v>
      </c>
      <c r="O26" s="399">
        <v>133</v>
      </c>
      <c r="P26" s="394">
        <f t="shared" si="1"/>
        <v>1</v>
      </c>
      <c r="Q26" s="394">
        <f t="shared" si="2"/>
        <v>1</v>
      </c>
      <c r="R26" s="395">
        <f t="shared" si="3"/>
        <v>1</v>
      </c>
      <c r="S26" s="444" t="s">
        <v>2077</v>
      </c>
    </row>
    <row r="27" spans="1:19" ht="15.75" customHeight="1" x14ac:dyDescent="0.25">
      <c r="A27" s="385" t="s">
        <v>144</v>
      </c>
      <c r="B27" s="386" t="s">
        <v>2121</v>
      </c>
      <c r="C27" s="387" t="s">
        <v>2074</v>
      </c>
      <c r="D27" s="388" t="s">
        <v>531</v>
      </c>
      <c r="E27" s="387" t="s">
        <v>2122</v>
      </c>
      <c r="F27" s="389"/>
      <c r="G27" s="390"/>
      <c r="H27" s="390"/>
      <c r="I27" s="410"/>
      <c r="J27" s="404" t="s">
        <v>2086</v>
      </c>
      <c r="K27" s="398"/>
      <c r="L27" s="399"/>
      <c r="M27" s="411"/>
      <c r="N27" s="399">
        <f t="shared" si="0"/>
        <v>0</v>
      </c>
      <c r="O27" s="399"/>
      <c r="P27" s="394"/>
      <c r="Q27" s="394"/>
      <c r="R27" s="395"/>
      <c r="S27" s="401"/>
    </row>
    <row r="28" spans="1:19" ht="15.75" customHeight="1" x14ac:dyDescent="0.25">
      <c r="A28" s="385" t="s">
        <v>144</v>
      </c>
      <c r="B28" s="386" t="s">
        <v>2123</v>
      </c>
      <c r="C28" s="387" t="s">
        <v>2074</v>
      </c>
      <c r="D28" s="388" t="s">
        <v>564</v>
      </c>
      <c r="E28" s="387" t="s">
        <v>566</v>
      </c>
      <c r="F28" s="389" t="s">
        <v>709</v>
      </c>
      <c r="G28" s="390" t="s">
        <v>2112</v>
      </c>
      <c r="H28" s="390" t="s">
        <v>2076</v>
      </c>
      <c r="I28" s="391">
        <v>1</v>
      </c>
      <c r="J28" s="389"/>
      <c r="K28" s="398">
        <v>2020</v>
      </c>
      <c r="L28" s="399">
        <v>206</v>
      </c>
      <c r="M28" s="393">
        <v>1</v>
      </c>
      <c r="N28" s="399">
        <f t="shared" si="0"/>
        <v>206</v>
      </c>
      <c r="O28" s="399">
        <v>206</v>
      </c>
      <c r="P28" s="394">
        <f t="shared" si="1"/>
        <v>1</v>
      </c>
      <c r="Q28" s="394">
        <f t="shared" si="2"/>
        <v>1</v>
      </c>
      <c r="R28" s="395">
        <f t="shared" si="3"/>
        <v>1</v>
      </c>
      <c r="S28" s="444" t="s">
        <v>2077</v>
      </c>
    </row>
    <row r="29" spans="1:19" ht="15.75" customHeight="1" x14ac:dyDescent="0.25">
      <c r="A29" s="385" t="s">
        <v>144</v>
      </c>
      <c r="B29" s="386" t="s">
        <v>2124</v>
      </c>
      <c r="C29" s="387" t="s">
        <v>2074</v>
      </c>
      <c r="D29" s="388" t="s">
        <v>564</v>
      </c>
      <c r="E29" s="387" t="s">
        <v>563</v>
      </c>
      <c r="F29" s="389" t="s">
        <v>709</v>
      </c>
      <c r="G29" s="390" t="s">
        <v>2112</v>
      </c>
      <c r="H29" s="390" t="s">
        <v>2076</v>
      </c>
      <c r="I29" s="391">
        <v>1</v>
      </c>
      <c r="J29" s="389"/>
      <c r="K29" s="398">
        <v>2020</v>
      </c>
      <c r="L29" s="399">
        <v>206</v>
      </c>
      <c r="M29" s="393">
        <v>1</v>
      </c>
      <c r="N29" s="399">
        <f t="shared" si="0"/>
        <v>206</v>
      </c>
      <c r="O29" s="399">
        <v>206</v>
      </c>
      <c r="P29" s="394">
        <f t="shared" si="1"/>
        <v>1</v>
      </c>
      <c r="Q29" s="394">
        <f t="shared" si="2"/>
        <v>1</v>
      </c>
      <c r="R29" s="395">
        <f t="shared" si="3"/>
        <v>1</v>
      </c>
      <c r="S29" s="444" t="s">
        <v>2077</v>
      </c>
    </row>
    <row r="30" spans="1:19" ht="15.75" customHeight="1" x14ac:dyDescent="0.25">
      <c r="A30" s="385" t="s">
        <v>144</v>
      </c>
      <c r="B30" s="386" t="s">
        <v>2125</v>
      </c>
      <c r="C30" s="387" t="s">
        <v>2074</v>
      </c>
      <c r="D30" s="388" t="s">
        <v>564</v>
      </c>
      <c r="E30" s="387" t="s">
        <v>2126</v>
      </c>
      <c r="F30" s="389" t="s">
        <v>709</v>
      </c>
      <c r="G30" s="390" t="s">
        <v>2112</v>
      </c>
      <c r="H30" s="390" t="s">
        <v>2076</v>
      </c>
      <c r="I30" s="391">
        <v>1</v>
      </c>
      <c r="J30" s="389"/>
      <c r="K30" s="398">
        <v>2020</v>
      </c>
      <c r="L30" s="399">
        <v>206</v>
      </c>
      <c r="M30" s="393">
        <v>1</v>
      </c>
      <c r="N30" s="399">
        <f t="shared" si="0"/>
        <v>206</v>
      </c>
      <c r="O30" s="399">
        <v>206</v>
      </c>
      <c r="P30" s="394">
        <f t="shared" si="1"/>
        <v>1</v>
      </c>
      <c r="Q30" s="394">
        <f t="shared" si="2"/>
        <v>1</v>
      </c>
      <c r="R30" s="395">
        <f t="shared" si="3"/>
        <v>1</v>
      </c>
      <c r="S30" s="444" t="s">
        <v>2077</v>
      </c>
    </row>
    <row r="31" spans="1:19" ht="15.75" customHeight="1" x14ac:dyDescent="0.25">
      <c r="A31" s="385" t="s">
        <v>144</v>
      </c>
      <c r="B31" s="386" t="s">
        <v>2127</v>
      </c>
      <c r="C31" s="387" t="s">
        <v>2074</v>
      </c>
      <c r="D31" s="388" t="s">
        <v>564</v>
      </c>
      <c r="E31" s="387" t="s">
        <v>568</v>
      </c>
      <c r="F31" s="389" t="s">
        <v>709</v>
      </c>
      <c r="G31" s="390" t="s">
        <v>2112</v>
      </c>
      <c r="H31" s="390" t="s">
        <v>2076</v>
      </c>
      <c r="I31" s="391">
        <v>1</v>
      </c>
      <c r="J31" s="389"/>
      <c r="K31" s="398">
        <v>2020</v>
      </c>
      <c r="L31" s="399">
        <v>206</v>
      </c>
      <c r="M31" s="393">
        <v>1</v>
      </c>
      <c r="N31" s="399">
        <f t="shared" si="0"/>
        <v>206</v>
      </c>
      <c r="O31" s="399">
        <v>206</v>
      </c>
      <c r="P31" s="394">
        <f t="shared" si="1"/>
        <v>1</v>
      </c>
      <c r="Q31" s="394">
        <f t="shared" si="2"/>
        <v>1</v>
      </c>
      <c r="R31" s="395">
        <f t="shared" si="3"/>
        <v>1</v>
      </c>
      <c r="S31" s="444" t="s">
        <v>2077</v>
      </c>
    </row>
    <row r="32" spans="1:19" ht="15.75" customHeight="1" x14ac:dyDescent="0.25">
      <c r="A32" s="385" t="s">
        <v>144</v>
      </c>
      <c r="B32" s="386" t="s">
        <v>2128</v>
      </c>
      <c r="C32" s="387" t="s">
        <v>2074</v>
      </c>
      <c r="D32" s="388" t="s">
        <v>564</v>
      </c>
      <c r="E32" s="387" t="s">
        <v>2114</v>
      </c>
      <c r="F32" s="389" t="s">
        <v>709</v>
      </c>
      <c r="G32" s="390" t="s">
        <v>2075</v>
      </c>
      <c r="H32" s="390" t="s">
        <v>2076</v>
      </c>
      <c r="I32" s="391">
        <v>1</v>
      </c>
      <c r="J32" s="389"/>
      <c r="K32" s="398">
        <v>2020</v>
      </c>
      <c r="L32" s="399">
        <v>206</v>
      </c>
      <c r="M32" s="393">
        <v>1</v>
      </c>
      <c r="N32" s="399">
        <f t="shared" si="0"/>
        <v>206</v>
      </c>
      <c r="O32" s="399">
        <v>206</v>
      </c>
      <c r="P32" s="394">
        <f t="shared" si="1"/>
        <v>1</v>
      </c>
      <c r="Q32" s="394">
        <f t="shared" si="2"/>
        <v>1</v>
      </c>
      <c r="R32" s="395">
        <f t="shared" si="3"/>
        <v>1</v>
      </c>
      <c r="S32" s="444" t="s">
        <v>2077</v>
      </c>
    </row>
    <row r="33" spans="9:9" ht="15.75" customHeight="1" x14ac:dyDescent="0.25">
      <c r="I33" s="352"/>
    </row>
    <row r="34" spans="9:9" ht="15.75" customHeight="1" x14ac:dyDescent="0.25">
      <c r="I34" s="352"/>
    </row>
    <row r="35" spans="9:9" ht="15.75" customHeight="1" x14ac:dyDescent="0.25">
      <c r="I35" s="352"/>
    </row>
    <row r="36" spans="9:9" ht="15.75" customHeight="1" x14ac:dyDescent="0.25">
      <c r="I36" s="352"/>
    </row>
    <row r="37" spans="9:9" ht="15.75" customHeight="1" x14ac:dyDescent="0.25">
      <c r="I37" s="352"/>
    </row>
    <row r="38" spans="9:9" ht="15.75" customHeight="1" x14ac:dyDescent="0.25">
      <c r="I38" s="352"/>
    </row>
    <row r="39" spans="9:9" ht="15.75" customHeight="1" x14ac:dyDescent="0.25">
      <c r="I39" s="352"/>
    </row>
    <row r="40" spans="9:9" ht="15.75" customHeight="1" x14ac:dyDescent="0.25">
      <c r="I40" s="352"/>
    </row>
    <row r="41" spans="9:9" ht="15.75" customHeight="1" x14ac:dyDescent="0.25"/>
    <row r="42" spans="9:9" ht="15.75" customHeight="1" x14ac:dyDescent="0.25"/>
    <row r="43" spans="9:9" ht="15.75" customHeight="1" x14ac:dyDescent="0.25"/>
    <row r="44" spans="9:9" ht="15.75" customHeight="1" x14ac:dyDescent="0.25"/>
    <row r="45" spans="9:9" ht="15.75" customHeight="1" x14ac:dyDescent="0.25"/>
    <row r="46" spans="9:9" ht="15.75" customHeight="1" x14ac:dyDescent="0.25"/>
    <row r="47" spans="9:9" ht="15.75" customHeight="1" x14ac:dyDescent="0.25"/>
    <row r="48" spans="9:9"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autoFilter ref="A2:S2" xr:uid="{00000000-0009-0000-0000-000011000000}"/>
  <dataValidations count="1">
    <dataValidation type="list" allowBlank="1" showInputMessage="1" showErrorMessage="1" sqref="G24" xr:uid="{00000000-0002-0000-1100-000000000000}">
      <formula1>#REF!</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Normal="100" zoomScaleSheetLayoutView="100" workbookViewId="0"/>
  </sheetViews>
  <sheetFormatPr defaultRowHeight="13.2"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502"/>
  <sheetViews>
    <sheetView zoomScale="90" zoomScaleNormal="90" workbookViewId="0">
      <pane xSplit="4" ySplit="1" topLeftCell="E2" activePane="bottomRight" state="frozen"/>
      <selection pane="topRight" activeCell="E1" sqref="E1"/>
      <selection pane="bottomLeft" activeCell="A2" sqref="A2"/>
      <selection pane="bottomRight" activeCell="C28" sqref="C28"/>
    </sheetView>
  </sheetViews>
  <sheetFormatPr defaultColWidth="9.109375" defaultRowHeight="13.2" x14ac:dyDescent="0.25"/>
  <cols>
    <col min="1" max="1" width="23.5546875" style="16" customWidth="1"/>
    <col min="2" max="2" width="31" style="16" customWidth="1"/>
    <col min="3" max="3" width="20.44140625" style="85" customWidth="1"/>
    <col min="4" max="4" width="23" style="16" customWidth="1"/>
    <col min="5" max="5" width="12.44140625" style="16" customWidth="1"/>
    <col min="6" max="6" width="12" style="16" customWidth="1"/>
    <col min="7" max="7" width="12.109375" style="16" customWidth="1"/>
    <col min="8" max="8" width="11.88671875" style="16" customWidth="1"/>
    <col min="9" max="9" width="13.109375" style="16" customWidth="1"/>
    <col min="10" max="12" width="12.5546875" style="16" customWidth="1"/>
    <col min="13" max="13" width="12" style="16" customWidth="1"/>
    <col min="14" max="15" width="11.5546875" style="16" customWidth="1"/>
    <col min="16" max="16" width="12.44140625" style="16" customWidth="1"/>
    <col min="17" max="18" width="9.109375" style="16" customWidth="1"/>
    <col min="19" max="20" width="9.109375" style="16"/>
    <col min="21" max="21" width="9.109375" style="69"/>
    <col min="22" max="22" width="9.109375" style="34"/>
    <col min="23" max="16384" width="9.109375" style="16"/>
  </cols>
  <sheetData>
    <row r="1" spans="1:23" s="13" customFormat="1" ht="27.6" x14ac:dyDescent="0.3">
      <c r="A1" s="11" t="s">
        <v>76</v>
      </c>
      <c r="B1" s="11" t="s">
        <v>77</v>
      </c>
      <c r="C1" s="40" t="s">
        <v>78</v>
      </c>
      <c r="D1" s="11" t="s">
        <v>79</v>
      </c>
      <c r="E1" s="11" t="s">
        <v>80</v>
      </c>
      <c r="F1" s="11" t="s">
        <v>81</v>
      </c>
      <c r="G1" s="11" t="s">
        <v>82</v>
      </c>
      <c r="H1" s="11" t="s">
        <v>83</v>
      </c>
      <c r="I1" s="11" t="s">
        <v>84</v>
      </c>
      <c r="J1" s="11" t="s">
        <v>85</v>
      </c>
      <c r="K1" s="11" t="s">
        <v>86</v>
      </c>
      <c r="L1" s="11" t="s">
        <v>87</v>
      </c>
      <c r="M1" s="11" t="s">
        <v>88</v>
      </c>
      <c r="N1" s="11" t="s">
        <v>89</v>
      </c>
      <c r="O1" s="11" t="s">
        <v>90</v>
      </c>
      <c r="P1" s="11" t="s">
        <v>72</v>
      </c>
      <c r="Q1" s="12" t="s">
        <v>47</v>
      </c>
      <c r="R1" s="12" t="s">
        <v>60</v>
      </c>
      <c r="S1" s="12" t="s">
        <v>62</v>
      </c>
      <c r="T1" s="12" t="s">
        <v>65</v>
      </c>
      <c r="U1" s="12" t="s">
        <v>68</v>
      </c>
      <c r="V1" s="32"/>
    </row>
    <row r="2" spans="1:23" s="15" customFormat="1" ht="26.4" x14ac:dyDescent="0.25">
      <c r="A2" s="17" t="s">
        <v>91</v>
      </c>
      <c r="B2" s="17" t="s">
        <v>92</v>
      </c>
      <c r="C2" s="41" t="s">
        <v>93</v>
      </c>
      <c r="D2" s="17" t="s">
        <v>94</v>
      </c>
      <c r="E2" s="17" t="s">
        <v>95</v>
      </c>
      <c r="F2" s="17" t="s">
        <v>95</v>
      </c>
      <c r="G2" s="17" t="s">
        <v>95</v>
      </c>
      <c r="H2" s="17" t="s">
        <v>95</v>
      </c>
      <c r="I2" s="17" t="s">
        <v>95</v>
      </c>
      <c r="J2" s="17" t="s">
        <v>95</v>
      </c>
      <c r="K2" s="17" t="s">
        <v>95</v>
      </c>
      <c r="L2" s="17" t="s">
        <v>95</v>
      </c>
      <c r="M2" s="17" t="s">
        <v>95</v>
      </c>
      <c r="N2" s="17" t="s">
        <v>95</v>
      </c>
      <c r="O2" s="17" t="s">
        <v>95</v>
      </c>
      <c r="P2" s="18"/>
      <c r="Q2" s="17" t="s">
        <v>95</v>
      </c>
      <c r="R2" s="17" t="s">
        <v>95</v>
      </c>
      <c r="S2" s="17" t="s">
        <v>95</v>
      </c>
      <c r="T2" s="17" t="s">
        <v>95</v>
      </c>
      <c r="U2" s="18" t="s">
        <v>95</v>
      </c>
      <c r="V2" s="33"/>
      <c r="W2" s="14"/>
    </row>
    <row r="3" spans="1:23" s="15" customFormat="1" ht="26.4" x14ac:dyDescent="0.25">
      <c r="A3" s="17" t="s">
        <v>91</v>
      </c>
      <c r="B3" s="17" t="s">
        <v>92</v>
      </c>
      <c r="C3" s="41" t="s">
        <v>96</v>
      </c>
      <c r="D3" s="17" t="s">
        <v>97</v>
      </c>
      <c r="E3" s="17" t="s">
        <v>95</v>
      </c>
      <c r="F3" s="17" t="s">
        <v>95</v>
      </c>
      <c r="G3" s="17" t="s">
        <v>95</v>
      </c>
      <c r="H3" s="17" t="s">
        <v>95</v>
      </c>
      <c r="I3" s="17" t="s">
        <v>95</v>
      </c>
      <c r="J3" s="17" t="s">
        <v>95</v>
      </c>
      <c r="K3" s="17" t="s">
        <v>95</v>
      </c>
      <c r="L3" s="17" t="s">
        <v>95</v>
      </c>
      <c r="M3" s="17" t="s">
        <v>95</v>
      </c>
      <c r="N3" s="17" t="s">
        <v>95</v>
      </c>
      <c r="O3" s="17" t="s">
        <v>95</v>
      </c>
      <c r="P3" s="18"/>
      <c r="Q3" s="17" t="s">
        <v>95</v>
      </c>
      <c r="R3" s="17" t="s">
        <v>95</v>
      </c>
      <c r="S3" s="17" t="s">
        <v>95</v>
      </c>
      <c r="T3" s="17" t="s">
        <v>95</v>
      </c>
      <c r="U3" s="18" t="s">
        <v>95</v>
      </c>
      <c r="V3" s="33"/>
      <c r="W3" s="14"/>
    </row>
    <row r="4" spans="1:23" s="15" customFormat="1" ht="26.4" x14ac:dyDescent="0.25">
      <c r="A4" s="17" t="s">
        <v>91</v>
      </c>
      <c r="B4" s="17" t="s">
        <v>92</v>
      </c>
      <c r="C4" s="41" t="s">
        <v>98</v>
      </c>
      <c r="D4" s="17" t="s">
        <v>99</v>
      </c>
      <c r="E4" s="17" t="s">
        <v>95</v>
      </c>
      <c r="F4" s="17" t="s">
        <v>95</v>
      </c>
      <c r="G4" s="17" t="s">
        <v>95</v>
      </c>
      <c r="H4" s="17" t="s">
        <v>95</v>
      </c>
      <c r="I4" s="17" t="s">
        <v>95</v>
      </c>
      <c r="J4" s="17" t="s">
        <v>95</v>
      </c>
      <c r="K4" s="17" t="s">
        <v>95</v>
      </c>
      <c r="L4" s="17" t="s">
        <v>95</v>
      </c>
      <c r="M4" s="17" t="s">
        <v>95</v>
      </c>
      <c r="N4" s="17" t="s">
        <v>95</v>
      </c>
      <c r="O4" s="17" t="s">
        <v>95</v>
      </c>
      <c r="P4" s="18"/>
      <c r="Q4" s="17" t="s">
        <v>95</v>
      </c>
      <c r="R4" s="17" t="s">
        <v>95</v>
      </c>
      <c r="S4" s="17" t="s">
        <v>95</v>
      </c>
      <c r="T4" s="17" t="s">
        <v>95</v>
      </c>
      <c r="U4" s="18" t="s">
        <v>95</v>
      </c>
      <c r="V4" s="33"/>
      <c r="W4" s="14"/>
    </row>
    <row r="5" spans="1:23" s="15" customFormat="1" ht="26.4" x14ac:dyDescent="0.25">
      <c r="A5" s="17" t="s">
        <v>91</v>
      </c>
      <c r="B5" s="17" t="s">
        <v>92</v>
      </c>
      <c r="C5" s="41" t="s">
        <v>100</v>
      </c>
      <c r="D5" s="17" t="s">
        <v>101</v>
      </c>
      <c r="E5" s="17" t="s">
        <v>95</v>
      </c>
      <c r="F5" s="17" t="s">
        <v>95</v>
      </c>
      <c r="G5" s="17" t="s">
        <v>95</v>
      </c>
      <c r="H5" s="17" t="s">
        <v>95</v>
      </c>
      <c r="I5" s="17" t="s">
        <v>95</v>
      </c>
      <c r="J5" s="17" t="s">
        <v>95</v>
      </c>
      <c r="K5" s="17" t="s">
        <v>95</v>
      </c>
      <c r="L5" s="17" t="s">
        <v>95</v>
      </c>
      <c r="M5" s="17" t="s">
        <v>95</v>
      </c>
      <c r="N5" s="17" t="s">
        <v>95</v>
      </c>
      <c r="O5" s="17" t="s">
        <v>95</v>
      </c>
      <c r="P5" s="18"/>
      <c r="Q5" s="17" t="s">
        <v>95</v>
      </c>
      <c r="R5" s="17" t="s">
        <v>95</v>
      </c>
      <c r="S5" s="17" t="s">
        <v>95</v>
      </c>
      <c r="T5" s="17" t="s">
        <v>95</v>
      </c>
      <c r="U5" s="18" t="s">
        <v>95</v>
      </c>
      <c r="V5" s="33"/>
      <c r="W5" s="14"/>
    </row>
    <row r="6" spans="1:23" s="15" customFormat="1" ht="26.4" x14ac:dyDescent="0.25">
      <c r="A6" s="17" t="s">
        <v>91</v>
      </c>
      <c r="B6" s="17" t="s">
        <v>92</v>
      </c>
      <c r="C6" s="41" t="s">
        <v>102</v>
      </c>
      <c r="D6" s="17" t="s">
        <v>103</v>
      </c>
      <c r="E6" s="17" t="s">
        <v>95</v>
      </c>
      <c r="F6" s="17" t="s">
        <v>95</v>
      </c>
      <c r="G6" s="17" t="s">
        <v>95</v>
      </c>
      <c r="H6" s="17" t="s">
        <v>95</v>
      </c>
      <c r="I6" s="17" t="s">
        <v>95</v>
      </c>
      <c r="J6" s="17" t="s">
        <v>95</v>
      </c>
      <c r="K6" s="17" t="s">
        <v>95</v>
      </c>
      <c r="L6" s="17" t="s">
        <v>95</v>
      </c>
      <c r="M6" s="17" t="s">
        <v>95</v>
      </c>
      <c r="N6" s="17" t="s">
        <v>95</v>
      </c>
      <c r="O6" s="17" t="s">
        <v>95</v>
      </c>
      <c r="P6" s="18"/>
      <c r="Q6" s="17" t="s">
        <v>95</v>
      </c>
      <c r="R6" s="17" t="s">
        <v>95</v>
      </c>
      <c r="S6" s="17" t="s">
        <v>95</v>
      </c>
      <c r="T6" s="17" t="s">
        <v>95</v>
      </c>
      <c r="U6" s="18" t="s">
        <v>95</v>
      </c>
      <c r="V6" s="33"/>
      <c r="W6" s="14"/>
    </row>
    <row r="7" spans="1:23" s="15" customFormat="1" ht="26.4" x14ac:dyDescent="0.25">
      <c r="A7" s="17" t="s">
        <v>91</v>
      </c>
      <c r="B7" s="17" t="s">
        <v>92</v>
      </c>
      <c r="C7" s="41" t="s">
        <v>104</v>
      </c>
      <c r="D7" s="17" t="s">
        <v>105</v>
      </c>
      <c r="E7" s="17" t="s">
        <v>95</v>
      </c>
      <c r="F7" s="17" t="s">
        <v>95</v>
      </c>
      <c r="G7" s="17" t="s">
        <v>95</v>
      </c>
      <c r="H7" s="17" t="s">
        <v>95</v>
      </c>
      <c r="I7" s="17" t="s">
        <v>95</v>
      </c>
      <c r="J7" s="17" t="s">
        <v>95</v>
      </c>
      <c r="K7" s="17" t="s">
        <v>95</v>
      </c>
      <c r="L7" s="17" t="s">
        <v>95</v>
      </c>
      <c r="M7" s="17" t="s">
        <v>95</v>
      </c>
      <c r="N7" s="17" t="s">
        <v>95</v>
      </c>
      <c r="O7" s="17" t="s">
        <v>95</v>
      </c>
      <c r="P7" s="18"/>
      <c r="Q7" s="17" t="s">
        <v>95</v>
      </c>
      <c r="R7" s="17" t="s">
        <v>95</v>
      </c>
      <c r="S7" s="17" t="s">
        <v>95</v>
      </c>
      <c r="T7" s="17" t="s">
        <v>95</v>
      </c>
      <c r="U7" s="18" t="s">
        <v>95</v>
      </c>
      <c r="V7" s="33"/>
      <c r="W7" s="14"/>
    </row>
    <row r="8" spans="1:23" s="15" customFormat="1" ht="26.4" x14ac:dyDescent="0.25">
      <c r="A8" s="17" t="s">
        <v>91</v>
      </c>
      <c r="B8" s="17" t="s">
        <v>92</v>
      </c>
      <c r="C8" s="41" t="s">
        <v>106</v>
      </c>
      <c r="D8" s="17" t="s">
        <v>107</v>
      </c>
      <c r="E8" s="17" t="s">
        <v>95</v>
      </c>
      <c r="F8" s="17" t="s">
        <v>95</v>
      </c>
      <c r="G8" s="17" t="s">
        <v>95</v>
      </c>
      <c r="H8" s="17" t="s">
        <v>95</v>
      </c>
      <c r="I8" s="17" t="s">
        <v>95</v>
      </c>
      <c r="J8" s="17" t="s">
        <v>95</v>
      </c>
      <c r="K8" s="17" t="s">
        <v>95</v>
      </c>
      <c r="L8" s="17" t="s">
        <v>95</v>
      </c>
      <c r="M8" s="17" t="s">
        <v>95</v>
      </c>
      <c r="N8" s="17" t="s">
        <v>95</v>
      </c>
      <c r="O8" s="17" t="s">
        <v>95</v>
      </c>
      <c r="P8" s="18"/>
      <c r="Q8" s="17" t="s">
        <v>95</v>
      </c>
      <c r="R8" s="17" t="s">
        <v>95</v>
      </c>
      <c r="S8" s="17" t="s">
        <v>95</v>
      </c>
      <c r="T8" s="17" t="s">
        <v>95</v>
      </c>
      <c r="U8" s="18" t="s">
        <v>95</v>
      </c>
      <c r="V8" s="33"/>
      <c r="W8" s="14"/>
    </row>
    <row r="9" spans="1:23" s="15" customFormat="1" ht="26.4" x14ac:dyDescent="0.25">
      <c r="A9" s="17" t="s">
        <v>91</v>
      </c>
      <c r="B9" s="17" t="s">
        <v>92</v>
      </c>
      <c r="C9" s="41" t="s">
        <v>108</v>
      </c>
      <c r="D9" s="17" t="s">
        <v>109</v>
      </c>
      <c r="E9" s="17" t="s">
        <v>95</v>
      </c>
      <c r="F9" s="17" t="s">
        <v>95</v>
      </c>
      <c r="G9" s="17" t="s">
        <v>95</v>
      </c>
      <c r="H9" s="17" t="s">
        <v>95</v>
      </c>
      <c r="I9" s="17" t="s">
        <v>95</v>
      </c>
      <c r="J9" s="17" t="s">
        <v>95</v>
      </c>
      <c r="K9" s="17" t="s">
        <v>95</v>
      </c>
      <c r="L9" s="17" t="s">
        <v>95</v>
      </c>
      <c r="M9" s="17" t="s">
        <v>95</v>
      </c>
      <c r="N9" s="17" t="s">
        <v>95</v>
      </c>
      <c r="O9" s="17" t="s">
        <v>95</v>
      </c>
      <c r="P9" s="18"/>
      <c r="Q9" s="17" t="s">
        <v>95</v>
      </c>
      <c r="R9" s="17" t="s">
        <v>95</v>
      </c>
      <c r="S9" s="17" t="s">
        <v>95</v>
      </c>
      <c r="T9" s="17" t="s">
        <v>95</v>
      </c>
      <c r="U9" s="18" t="s">
        <v>95</v>
      </c>
      <c r="V9" s="33"/>
      <c r="W9" s="14"/>
    </row>
    <row r="10" spans="1:23" s="15" customFormat="1" ht="26.4" x14ac:dyDescent="0.25">
      <c r="A10" s="17" t="s">
        <v>91</v>
      </c>
      <c r="B10" s="17" t="s">
        <v>92</v>
      </c>
      <c r="C10" s="41" t="s">
        <v>110</v>
      </c>
      <c r="D10" s="17" t="s">
        <v>111</v>
      </c>
      <c r="E10" s="17" t="s">
        <v>95</v>
      </c>
      <c r="F10" s="17" t="s">
        <v>95</v>
      </c>
      <c r="G10" s="17" t="s">
        <v>95</v>
      </c>
      <c r="H10" s="17" t="s">
        <v>95</v>
      </c>
      <c r="I10" s="17" t="s">
        <v>95</v>
      </c>
      <c r="J10" s="17" t="s">
        <v>95</v>
      </c>
      <c r="K10" s="17" t="s">
        <v>95</v>
      </c>
      <c r="L10" s="17" t="s">
        <v>95</v>
      </c>
      <c r="M10" s="17" t="s">
        <v>95</v>
      </c>
      <c r="N10" s="17" t="s">
        <v>95</v>
      </c>
      <c r="O10" s="17" t="s">
        <v>95</v>
      </c>
      <c r="P10" s="18"/>
      <c r="Q10" s="17" t="s">
        <v>95</v>
      </c>
      <c r="R10" s="17" t="s">
        <v>95</v>
      </c>
      <c r="S10" s="17" t="s">
        <v>95</v>
      </c>
      <c r="T10" s="17" t="s">
        <v>95</v>
      </c>
      <c r="U10" s="18" t="s">
        <v>95</v>
      </c>
      <c r="V10" s="33"/>
      <c r="W10" s="14"/>
    </row>
    <row r="11" spans="1:23" s="15" customFormat="1" ht="26.4" x14ac:dyDescent="0.25">
      <c r="A11" s="17" t="s">
        <v>91</v>
      </c>
      <c r="B11" s="17" t="s">
        <v>92</v>
      </c>
      <c r="C11" s="41" t="s">
        <v>112</v>
      </c>
      <c r="D11" s="17" t="s">
        <v>113</v>
      </c>
      <c r="E11" s="17" t="s">
        <v>95</v>
      </c>
      <c r="F11" s="17" t="s">
        <v>95</v>
      </c>
      <c r="G11" s="17" t="s">
        <v>95</v>
      </c>
      <c r="H11" s="17" t="s">
        <v>95</v>
      </c>
      <c r="I11" s="17" t="s">
        <v>95</v>
      </c>
      <c r="J11" s="17" t="s">
        <v>95</v>
      </c>
      <c r="K11" s="17" t="s">
        <v>95</v>
      </c>
      <c r="L11" s="17" t="s">
        <v>95</v>
      </c>
      <c r="M11" s="17" t="s">
        <v>95</v>
      </c>
      <c r="N11" s="17" t="s">
        <v>95</v>
      </c>
      <c r="O11" s="17" t="s">
        <v>95</v>
      </c>
      <c r="P11" s="18"/>
      <c r="Q11" s="17" t="s">
        <v>95</v>
      </c>
      <c r="R11" s="17" t="s">
        <v>95</v>
      </c>
      <c r="S11" s="17" t="s">
        <v>95</v>
      </c>
      <c r="T11" s="17" t="s">
        <v>95</v>
      </c>
      <c r="U11" s="18" t="s">
        <v>95</v>
      </c>
      <c r="V11" s="33"/>
      <c r="W11" s="14"/>
    </row>
    <row r="12" spans="1:23" s="15" customFormat="1" ht="26.4" x14ac:dyDescent="0.25">
      <c r="A12" s="17" t="s">
        <v>91</v>
      </c>
      <c r="B12" s="17" t="s">
        <v>92</v>
      </c>
      <c r="C12" s="41" t="s">
        <v>114</v>
      </c>
      <c r="D12" s="17" t="s">
        <v>115</v>
      </c>
      <c r="E12" s="17" t="s">
        <v>95</v>
      </c>
      <c r="F12" s="17" t="s">
        <v>95</v>
      </c>
      <c r="G12" s="17" t="s">
        <v>95</v>
      </c>
      <c r="H12" s="17" t="s">
        <v>95</v>
      </c>
      <c r="I12" s="17" t="s">
        <v>95</v>
      </c>
      <c r="J12" s="17" t="s">
        <v>95</v>
      </c>
      <c r="K12" s="17" t="s">
        <v>95</v>
      </c>
      <c r="L12" s="17" t="s">
        <v>95</v>
      </c>
      <c r="M12" s="17" t="s">
        <v>95</v>
      </c>
      <c r="N12" s="17" t="s">
        <v>95</v>
      </c>
      <c r="O12" s="17" t="s">
        <v>95</v>
      </c>
      <c r="P12" s="18"/>
      <c r="Q12" s="17" t="s">
        <v>95</v>
      </c>
      <c r="R12" s="17" t="s">
        <v>95</v>
      </c>
      <c r="S12" s="17" t="s">
        <v>95</v>
      </c>
      <c r="T12" s="17" t="s">
        <v>95</v>
      </c>
      <c r="U12" s="18" t="s">
        <v>95</v>
      </c>
      <c r="V12" s="33"/>
      <c r="W12" s="14"/>
    </row>
    <row r="13" spans="1:23" s="15" customFormat="1" ht="26.4" x14ac:dyDescent="0.25">
      <c r="A13" s="17" t="s">
        <v>91</v>
      </c>
      <c r="B13" s="17" t="s">
        <v>92</v>
      </c>
      <c r="C13" s="41" t="s">
        <v>116</v>
      </c>
      <c r="D13" s="17" t="s">
        <v>117</v>
      </c>
      <c r="E13" s="17" t="s">
        <v>95</v>
      </c>
      <c r="F13" s="17" t="s">
        <v>95</v>
      </c>
      <c r="G13" s="17" t="s">
        <v>95</v>
      </c>
      <c r="H13" s="17" t="s">
        <v>95</v>
      </c>
      <c r="I13" s="17" t="s">
        <v>95</v>
      </c>
      <c r="J13" s="17" t="s">
        <v>95</v>
      </c>
      <c r="K13" s="17" t="s">
        <v>95</v>
      </c>
      <c r="L13" s="17" t="s">
        <v>95</v>
      </c>
      <c r="M13" s="17" t="s">
        <v>95</v>
      </c>
      <c r="N13" s="17" t="s">
        <v>95</v>
      </c>
      <c r="O13" s="17" t="s">
        <v>95</v>
      </c>
      <c r="P13" s="18"/>
      <c r="Q13" s="17" t="s">
        <v>95</v>
      </c>
      <c r="R13" s="17" t="s">
        <v>95</v>
      </c>
      <c r="S13" s="17" t="s">
        <v>95</v>
      </c>
      <c r="T13" s="17" t="s">
        <v>95</v>
      </c>
      <c r="U13" s="18" t="s">
        <v>95</v>
      </c>
      <c r="V13" s="33"/>
      <c r="W13" s="14"/>
    </row>
    <row r="14" spans="1:23" s="15" customFormat="1" ht="26.4" x14ac:dyDescent="0.25">
      <c r="A14" s="17" t="s">
        <v>91</v>
      </c>
      <c r="B14" s="17" t="s">
        <v>92</v>
      </c>
      <c r="C14" s="41" t="s">
        <v>118</v>
      </c>
      <c r="D14" s="17" t="s">
        <v>119</v>
      </c>
      <c r="E14" s="17" t="s">
        <v>95</v>
      </c>
      <c r="F14" s="17" t="s">
        <v>95</v>
      </c>
      <c r="G14" s="17" t="s">
        <v>95</v>
      </c>
      <c r="H14" s="17" t="s">
        <v>95</v>
      </c>
      <c r="I14" s="17" t="s">
        <v>95</v>
      </c>
      <c r="J14" s="17" t="s">
        <v>95</v>
      </c>
      <c r="K14" s="17" t="s">
        <v>95</v>
      </c>
      <c r="L14" s="17" t="s">
        <v>95</v>
      </c>
      <c r="M14" s="17" t="s">
        <v>95</v>
      </c>
      <c r="N14" s="17" t="s">
        <v>95</v>
      </c>
      <c r="O14" s="17" t="s">
        <v>95</v>
      </c>
      <c r="P14" s="18"/>
      <c r="Q14" s="17" t="s">
        <v>95</v>
      </c>
      <c r="R14" s="17" t="s">
        <v>95</v>
      </c>
      <c r="S14" s="17" t="s">
        <v>95</v>
      </c>
      <c r="T14" s="17" t="s">
        <v>95</v>
      </c>
      <c r="U14" s="18" t="s">
        <v>95</v>
      </c>
      <c r="V14" s="33"/>
      <c r="W14" s="14"/>
    </row>
    <row r="15" spans="1:23" s="15" customFormat="1" ht="26.4" x14ac:dyDescent="0.25">
      <c r="A15" s="17" t="s">
        <v>91</v>
      </c>
      <c r="B15" s="17" t="s">
        <v>92</v>
      </c>
      <c r="C15" s="41" t="s">
        <v>120</v>
      </c>
      <c r="D15" s="17" t="s">
        <v>121</v>
      </c>
      <c r="E15" s="17" t="s">
        <v>95</v>
      </c>
      <c r="F15" s="17" t="s">
        <v>95</v>
      </c>
      <c r="G15" s="17" t="s">
        <v>95</v>
      </c>
      <c r="H15" s="17" t="s">
        <v>95</v>
      </c>
      <c r="I15" s="17" t="s">
        <v>95</v>
      </c>
      <c r="J15" s="17" t="s">
        <v>95</v>
      </c>
      <c r="K15" s="17" t="s">
        <v>95</v>
      </c>
      <c r="L15" s="17" t="s">
        <v>95</v>
      </c>
      <c r="M15" s="17" t="s">
        <v>95</v>
      </c>
      <c r="N15" s="17" t="s">
        <v>95</v>
      </c>
      <c r="O15" s="17" t="s">
        <v>95</v>
      </c>
      <c r="P15" s="18"/>
      <c r="Q15" s="17" t="s">
        <v>95</v>
      </c>
      <c r="R15" s="17" t="s">
        <v>95</v>
      </c>
      <c r="S15" s="17" t="s">
        <v>95</v>
      </c>
      <c r="T15" s="17" t="s">
        <v>95</v>
      </c>
      <c r="U15" s="18" t="s">
        <v>95</v>
      </c>
      <c r="V15" s="33"/>
      <c r="W15" s="14"/>
    </row>
    <row r="16" spans="1:23" s="15" customFormat="1" ht="26.4" x14ac:dyDescent="0.25">
      <c r="A16" s="17" t="s">
        <v>91</v>
      </c>
      <c r="B16" s="17" t="s">
        <v>92</v>
      </c>
      <c r="C16" s="41" t="s">
        <v>122</v>
      </c>
      <c r="D16" s="17" t="s">
        <v>123</v>
      </c>
      <c r="E16" s="17" t="s">
        <v>95</v>
      </c>
      <c r="F16" s="17" t="s">
        <v>95</v>
      </c>
      <c r="G16" s="17" t="s">
        <v>95</v>
      </c>
      <c r="H16" s="17" t="s">
        <v>95</v>
      </c>
      <c r="I16" s="17" t="s">
        <v>95</v>
      </c>
      <c r="J16" s="17" t="s">
        <v>95</v>
      </c>
      <c r="K16" s="17" t="s">
        <v>95</v>
      </c>
      <c r="L16" s="17" t="s">
        <v>95</v>
      </c>
      <c r="M16" s="17" t="s">
        <v>95</v>
      </c>
      <c r="N16" s="17" t="s">
        <v>95</v>
      </c>
      <c r="O16" s="17" t="s">
        <v>95</v>
      </c>
      <c r="P16" s="18"/>
      <c r="Q16" s="17" t="s">
        <v>95</v>
      </c>
      <c r="R16" s="17" t="s">
        <v>95</v>
      </c>
      <c r="S16" s="17" t="s">
        <v>95</v>
      </c>
      <c r="T16" s="17" t="s">
        <v>95</v>
      </c>
      <c r="U16" s="18" t="s">
        <v>95</v>
      </c>
      <c r="V16" s="33"/>
      <c r="W16" s="14"/>
    </row>
    <row r="17" spans="1:23" s="15" customFormat="1" ht="26.4" x14ac:dyDescent="0.25">
      <c r="A17" s="17" t="s">
        <v>91</v>
      </c>
      <c r="B17" s="17" t="s">
        <v>92</v>
      </c>
      <c r="C17" s="41" t="s">
        <v>124</v>
      </c>
      <c r="D17" s="17" t="s">
        <v>125</v>
      </c>
      <c r="E17" s="17" t="s">
        <v>95</v>
      </c>
      <c r="F17" s="17" t="s">
        <v>95</v>
      </c>
      <c r="G17" s="17" t="s">
        <v>95</v>
      </c>
      <c r="H17" s="17" t="s">
        <v>95</v>
      </c>
      <c r="I17" s="17" t="s">
        <v>95</v>
      </c>
      <c r="J17" s="17" t="s">
        <v>95</v>
      </c>
      <c r="K17" s="17" t="s">
        <v>95</v>
      </c>
      <c r="L17" s="17" t="s">
        <v>95</v>
      </c>
      <c r="M17" s="17" t="s">
        <v>95</v>
      </c>
      <c r="N17" s="17" t="s">
        <v>95</v>
      </c>
      <c r="O17" s="17" t="s">
        <v>95</v>
      </c>
      <c r="P17" s="18"/>
      <c r="Q17" s="17" t="s">
        <v>95</v>
      </c>
      <c r="R17" s="17" t="s">
        <v>95</v>
      </c>
      <c r="S17" s="17" t="s">
        <v>95</v>
      </c>
      <c r="T17" s="17" t="s">
        <v>95</v>
      </c>
      <c r="U17" s="18" t="s">
        <v>95</v>
      </c>
      <c r="V17" s="33"/>
      <c r="W17" s="14"/>
    </row>
    <row r="18" spans="1:23" s="15" customFormat="1" ht="26.4" x14ac:dyDescent="0.25">
      <c r="A18" s="17" t="s">
        <v>91</v>
      </c>
      <c r="B18" s="17" t="s">
        <v>92</v>
      </c>
      <c r="C18" s="41" t="s">
        <v>126</v>
      </c>
      <c r="D18" s="17" t="s">
        <v>127</v>
      </c>
      <c r="E18" s="17" t="s">
        <v>95</v>
      </c>
      <c r="F18" s="17" t="s">
        <v>95</v>
      </c>
      <c r="G18" s="17" t="s">
        <v>95</v>
      </c>
      <c r="H18" s="17" t="s">
        <v>95</v>
      </c>
      <c r="I18" s="17" t="s">
        <v>95</v>
      </c>
      <c r="J18" s="17" t="s">
        <v>95</v>
      </c>
      <c r="K18" s="17" t="s">
        <v>95</v>
      </c>
      <c r="L18" s="17" t="s">
        <v>95</v>
      </c>
      <c r="M18" s="17" t="s">
        <v>95</v>
      </c>
      <c r="N18" s="17" t="s">
        <v>95</v>
      </c>
      <c r="O18" s="17" t="s">
        <v>95</v>
      </c>
      <c r="P18" s="18"/>
      <c r="Q18" s="17" t="s">
        <v>95</v>
      </c>
      <c r="R18" s="17" t="s">
        <v>95</v>
      </c>
      <c r="S18" s="17" t="s">
        <v>95</v>
      </c>
      <c r="T18" s="17" t="s">
        <v>95</v>
      </c>
      <c r="U18" s="18" t="s">
        <v>95</v>
      </c>
      <c r="V18" s="33"/>
      <c r="W18" s="14"/>
    </row>
    <row r="19" spans="1:23" s="15" customFormat="1" ht="26.4" x14ac:dyDescent="0.25">
      <c r="A19" s="17" t="s">
        <v>91</v>
      </c>
      <c r="B19" s="17" t="s">
        <v>92</v>
      </c>
      <c r="C19" s="41" t="s">
        <v>128</v>
      </c>
      <c r="D19" s="17" t="s">
        <v>129</v>
      </c>
      <c r="E19" s="17" t="s">
        <v>95</v>
      </c>
      <c r="F19" s="17" t="s">
        <v>95</v>
      </c>
      <c r="G19" s="17" t="s">
        <v>95</v>
      </c>
      <c r="H19" s="17" t="s">
        <v>95</v>
      </c>
      <c r="I19" s="17" t="s">
        <v>95</v>
      </c>
      <c r="J19" s="17" t="s">
        <v>95</v>
      </c>
      <c r="K19" s="17" t="s">
        <v>95</v>
      </c>
      <c r="L19" s="17" t="s">
        <v>95</v>
      </c>
      <c r="M19" s="17" t="s">
        <v>95</v>
      </c>
      <c r="N19" s="17" t="s">
        <v>95</v>
      </c>
      <c r="O19" s="17" t="s">
        <v>95</v>
      </c>
      <c r="P19" s="18"/>
      <c r="Q19" s="17" t="s">
        <v>95</v>
      </c>
      <c r="R19" s="17" t="s">
        <v>95</v>
      </c>
      <c r="S19" s="17" t="s">
        <v>95</v>
      </c>
      <c r="T19" s="17" t="s">
        <v>95</v>
      </c>
      <c r="U19" s="18" t="s">
        <v>95</v>
      </c>
      <c r="V19" s="33"/>
      <c r="W19" s="14"/>
    </row>
    <row r="20" spans="1:23" s="15" customFormat="1" ht="26.4" x14ac:dyDescent="0.25">
      <c r="A20" s="17" t="s">
        <v>91</v>
      </c>
      <c r="B20" s="17" t="s">
        <v>92</v>
      </c>
      <c r="C20" s="41" t="s">
        <v>130</v>
      </c>
      <c r="D20" s="17" t="s">
        <v>131</v>
      </c>
      <c r="E20" s="17" t="s">
        <v>95</v>
      </c>
      <c r="F20" s="17" t="s">
        <v>95</v>
      </c>
      <c r="G20" s="17" t="s">
        <v>95</v>
      </c>
      <c r="H20" s="17" t="s">
        <v>95</v>
      </c>
      <c r="I20" s="17" t="s">
        <v>95</v>
      </c>
      <c r="J20" s="17" t="s">
        <v>95</v>
      </c>
      <c r="K20" s="17" t="s">
        <v>95</v>
      </c>
      <c r="L20" s="17" t="s">
        <v>95</v>
      </c>
      <c r="M20" s="17" t="s">
        <v>95</v>
      </c>
      <c r="N20" s="17" t="s">
        <v>95</v>
      </c>
      <c r="O20" s="17" t="s">
        <v>95</v>
      </c>
      <c r="P20" s="18"/>
      <c r="Q20" s="17" t="s">
        <v>95</v>
      </c>
      <c r="R20" s="17" t="s">
        <v>95</v>
      </c>
      <c r="S20" s="17" t="s">
        <v>95</v>
      </c>
      <c r="T20" s="17" t="s">
        <v>95</v>
      </c>
      <c r="U20" s="18" t="s">
        <v>95</v>
      </c>
      <c r="V20" s="33"/>
      <c r="W20" s="14"/>
    </row>
    <row r="21" spans="1:23" s="15" customFormat="1" ht="26.4" x14ac:dyDescent="0.25">
      <c r="A21" s="17" t="s">
        <v>91</v>
      </c>
      <c r="B21" s="17" t="s">
        <v>92</v>
      </c>
      <c r="C21" s="41" t="s">
        <v>132</v>
      </c>
      <c r="D21" s="17" t="s">
        <v>133</v>
      </c>
      <c r="E21" s="17" t="s">
        <v>95</v>
      </c>
      <c r="F21" s="17" t="s">
        <v>95</v>
      </c>
      <c r="G21" s="17" t="s">
        <v>95</v>
      </c>
      <c r="H21" s="17" t="s">
        <v>95</v>
      </c>
      <c r="I21" s="17" t="s">
        <v>95</v>
      </c>
      <c r="J21" s="17" t="s">
        <v>95</v>
      </c>
      <c r="K21" s="17" t="s">
        <v>95</v>
      </c>
      <c r="L21" s="17" t="s">
        <v>95</v>
      </c>
      <c r="M21" s="17" t="s">
        <v>95</v>
      </c>
      <c r="N21" s="17" t="s">
        <v>95</v>
      </c>
      <c r="O21" s="17" t="s">
        <v>95</v>
      </c>
      <c r="P21" s="18"/>
      <c r="Q21" s="17" t="s">
        <v>95</v>
      </c>
      <c r="R21" s="17" t="s">
        <v>95</v>
      </c>
      <c r="S21" s="17" t="s">
        <v>95</v>
      </c>
      <c r="T21" s="17" t="s">
        <v>95</v>
      </c>
      <c r="U21" s="18" t="s">
        <v>95</v>
      </c>
      <c r="V21" s="33"/>
      <c r="W21" s="14"/>
    </row>
    <row r="22" spans="1:23" s="15" customFormat="1" ht="26.4" x14ac:dyDescent="0.25">
      <c r="A22" s="17" t="s">
        <v>91</v>
      </c>
      <c r="B22" s="17" t="s">
        <v>92</v>
      </c>
      <c r="C22" s="41" t="s">
        <v>134</v>
      </c>
      <c r="D22" s="17" t="s">
        <v>135</v>
      </c>
      <c r="E22" s="17" t="s">
        <v>95</v>
      </c>
      <c r="F22" s="17" t="s">
        <v>95</v>
      </c>
      <c r="G22" s="17" t="s">
        <v>95</v>
      </c>
      <c r="H22" s="17" t="s">
        <v>95</v>
      </c>
      <c r="I22" s="17" t="s">
        <v>95</v>
      </c>
      <c r="J22" s="17" t="s">
        <v>95</v>
      </c>
      <c r="K22" s="17" t="s">
        <v>95</v>
      </c>
      <c r="L22" s="17" t="s">
        <v>95</v>
      </c>
      <c r="M22" s="17" t="s">
        <v>95</v>
      </c>
      <c r="N22" s="17" t="s">
        <v>95</v>
      </c>
      <c r="O22" s="17" t="s">
        <v>95</v>
      </c>
      <c r="P22" s="18"/>
      <c r="Q22" s="17" t="s">
        <v>95</v>
      </c>
      <c r="R22" s="17" t="s">
        <v>95</v>
      </c>
      <c r="S22" s="17" t="s">
        <v>95</v>
      </c>
      <c r="T22" s="17" t="s">
        <v>95</v>
      </c>
      <c r="U22" s="18" t="s">
        <v>95</v>
      </c>
      <c r="V22" s="33"/>
      <c r="W22" s="14"/>
    </row>
    <row r="23" spans="1:23" s="15" customFormat="1" ht="26.4" x14ac:dyDescent="0.25">
      <c r="A23" s="17" t="s">
        <v>91</v>
      </c>
      <c r="B23" s="17" t="s">
        <v>92</v>
      </c>
      <c r="C23" s="41" t="s">
        <v>136</v>
      </c>
      <c r="D23" s="17" t="s">
        <v>137</v>
      </c>
      <c r="E23" s="17" t="s">
        <v>95</v>
      </c>
      <c r="F23" s="17" t="s">
        <v>95</v>
      </c>
      <c r="G23" s="17" t="s">
        <v>95</v>
      </c>
      <c r="H23" s="17" t="s">
        <v>95</v>
      </c>
      <c r="I23" s="17" t="s">
        <v>95</v>
      </c>
      <c r="J23" s="17" t="s">
        <v>95</v>
      </c>
      <c r="K23" s="17" t="s">
        <v>95</v>
      </c>
      <c r="L23" s="17" t="s">
        <v>95</v>
      </c>
      <c r="M23" s="17" t="s">
        <v>95</v>
      </c>
      <c r="N23" s="17" t="s">
        <v>95</v>
      </c>
      <c r="O23" s="17" t="s">
        <v>95</v>
      </c>
      <c r="P23" s="18"/>
      <c r="Q23" s="17" t="s">
        <v>95</v>
      </c>
      <c r="R23" s="17" t="s">
        <v>95</v>
      </c>
      <c r="S23" s="17" t="s">
        <v>95</v>
      </c>
      <c r="T23" s="17" t="s">
        <v>95</v>
      </c>
      <c r="U23" s="18" t="s">
        <v>95</v>
      </c>
      <c r="V23" s="33"/>
      <c r="W23" s="14"/>
    </row>
    <row r="24" spans="1:23" s="15" customFormat="1" ht="26.4" x14ac:dyDescent="0.25">
      <c r="A24" s="17" t="s">
        <v>91</v>
      </c>
      <c r="B24" s="17" t="s">
        <v>92</v>
      </c>
      <c r="C24" s="41" t="s">
        <v>138</v>
      </c>
      <c r="D24" s="17" t="s">
        <v>139</v>
      </c>
      <c r="E24" s="17" t="s">
        <v>95</v>
      </c>
      <c r="F24" s="17" t="s">
        <v>95</v>
      </c>
      <c r="G24" s="17" t="s">
        <v>95</v>
      </c>
      <c r="H24" s="17" t="s">
        <v>95</v>
      </c>
      <c r="I24" s="17" t="s">
        <v>95</v>
      </c>
      <c r="J24" s="17" t="s">
        <v>95</v>
      </c>
      <c r="K24" s="17" t="s">
        <v>95</v>
      </c>
      <c r="L24" s="17" t="s">
        <v>95</v>
      </c>
      <c r="M24" s="17" t="s">
        <v>95</v>
      </c>
      <c r="N24" s="17" t="s">
        <v>95</v>
      </c>
      <c r="O24" s="17" t="s">
        <v>95</v>
      </c>
      <c r="P24" s="18"/>
      <c r="Q24" s="17" t="s">
        <v>95</v>
      </c>
      <c r="R24" s="17" t="s">
        <v>95</v>
      </c>
      <c r="S24" s="17" t="s">
        <v>95</v>
      </c>
      <c r="T24" s="17" t="s">
        <v>95</v>
      </c>
      <c r="U24" s="18" t="s">
        <v>95</v>
      </c>
      <c r="V24" s="33"/>
      <c r="W24" s="14"/>
    </row>
    <row r="25" spans="1:23" s="15" customFormat="1" ht="26.4" x14ac:dyDescent="0.25">
      <c r="A25" s="17" t="s">
        <v>91</v>
      </c>
      <c r="B25" s="17" t="s">
        <v>92</v>
      </c>
      <c r="C25" s="41" t="s">
        <v>140</v>
      </c>
      <c r="D25" s="17" t="s">
        <v>141</v>
      </c>
      <c r="E25" s="17" t="s">
        <v>95</v>
      </c>
      <c r="F25" s="17" t="s">
        <v>95</v>
      </c>
      <c r="G25" s="17" t="s">
        <v>95</v>
      </c>
      <c r="H25" s="17" t="s">
        <v>95</v>
      </c>
      <c r="I25" s="17" t="s">
        <v>95</v>
      </c>
      <c r="J25" s="17" t="s">
        <v>95</v>
      </c>
      <c r="K25" s="17" t="s">
        <v>95</v>
      </c>
      <c r="L25" s="17" t="s">
        <v>95</v>
      </c>
      <c r="M25" s="17" t="s">
        <v>95</v>
      </c>
      <c r="N25" s="17" t="s">
        <v>95</v>
      </c>
      <c r="O25" s="17" t="s">
        <v>95</v>
      </c>
      <c r="P25" s="18"/>
      <c r="Q25" s="17" t="s">
        <v>95</v>
      </c>
      <c r="R25" s="17" t="s">
        <v>95</v>
      </c>
      <c r="S25" s="17" t="s">
        <v>95</v>
      </c>
      <c r="T25" s="17" t="s">
        <v>95</v>
      </c>
      <c r="U25" s="18" t="s">
        <v>95</v>
      </c>
      <c r="V25" s="33"/>
      <c r="W25" s="14"/>
    </row>
    <row r="26" spans="1:23" s="15" customFormat="1" ht="26.4" x14ac:dyDescent="0.25">
      <c r="A26" s="17" t="s">
        <v>91</v>
      </c>
      <c r="B26" s="17" t="s">
        <v>92</v>
      </c>
      <c r="C26" s="41" t="s">
        <v>142</v>
      </c>
      <c r="D26" s="17" t="s">
        <v>143</v>
      </c>
      <c r="E26" s="17" t="s">
        <v>95</v>
      </c>
      <c r="F26" s="17" t="s">
        <v>95</v>
      </c>
      <c r="G26" s="17" t="s">
        <v>95</v>
      </c>
      <c r="H26" s="17" t="s">
        <v>95</v>
      </c>
      <c r="I26" s="17" t="s">
        <v>95</v>
      </c>
      <c r="J26" s="17" t="s">
        <v>95</v>
      </c>
      <c r="K26" s="17" t="s">
        <v>95</v>
      </c>
      <c r="L26" s="17" t="s">
        <v>95</v>
      </c>
      <c r="M26" s="17" t="s">
        <v>95</v>
      </c>
      <c r="N26" s="17" t="s">
        <v>95</v>
      </c>
      <c r="O26" s="17" t="s">
        <v>95</v>
      </c>
      <c r="P26" s="18"/>
      <c r="Q26" s="17" t="s">
        <v>95</v>
      </c>
      <c r="R26" s="17" t="s">
        <v>95</v>
      </c>
      <c r="S26" s="17" t="s">
        <v>95</v>
      </c>
      <c r="T26" s="17" t="s">
        <v>95</v>
      </c>
      <c r="U26" s="18" t="s">
        <v>95</v>
      </c>
      <c r="V26" s="33"/>
      <c r="W26" s="14"/>
    </row>
    <row r="27" spans="1:23" s="15" customFormat="1" ht="26.4" x14ac:dyDescent="0.25">
      <c r="A27" s="17" t="s">
        <v>91</v>
      </c>
      <c r="B27" s="17" t="s">
        <v>92</v>
      </c>
      <c r="C27" s="41" t="s">
        <v>144</v>
      </c>
      <c r="D27" s="17" t="s">
        <v>145</v>
      </c>
      <c r="E27" s="17" t="s">
        <v>95</v>
      </c>
      <c r="F27" s="17" t="s">
        <v>95</v>
      </c>
      <c r="G27" s="17" t="s">
        <v>95</v>
      </c>
      <c r="H27" s="17" t="s">
        <v>95</v>
      </c>
      <c r="I27" s="17" t="s">
        <v>95</v>
      </c>
      <c r="J27" s="17" t="s">
        <v>95</v>
      </c>
      <c r="K27" s="17" t="s">
        <v>95</v>
      </c>
      <c r="L27" s="17" t="s">
        <v>95</v>
      </c>
      <c r="M27" s="17" t="s">
        <v>95</v>
      </c>
      <c r="N27" s="17" t="s">
        <v>95</v>
      </c>
      <c r="O27" s="17" t="s">
        <v>95</v>
      </c>
      <c r="P27" s="18"/>
      <c r="Q27" s="17" t="s">
        <v>95</v>
      </c>
      <c r="R27" s="17" t="s">
        <v>95</v>
      </c>
      <c r="S27" s="17" t="s">
        <v>95</v>
      </c>
      <c r="T27" s="17" t="s">
        <v>95</v>
      </c>
      <c r="U27" s="18" t="s">
        <v>95</v>
      </c>
      <c r="V27" s="33"/>
      <c r="W27" s="14"/>
    </row>
    <row r="28" spans="1:23" s="15" customFormat="1" ht="52.8" x14ac:dyDescent="0.25">
      <c r="A28" s="17" t="s">
        <v>146</v>
      </c>
      <c r="B28" s="17" t="s">
        <v>147</v>
      </c>
      <c r="C28" s="41" t="s">
        <v>148</v>
      </c>
      <c r="D28" s="17" t="s">
        <v>149</v>
      </c>
      <c r="E28" s="17" t="s">
        <v>95</v>
      </c>
      <c r="F28" s="17" t="s">
        <v>95</v>
      </c>
      <c r="G28" s="17"/>
      <c r="H28" s="17" t="s">
        <v>95</v>
      </c>
      <c r="I28" s="17" t="s">
        <v>95</v>
      </c>
      <c r="J28" s="17" t="s">
        <v>95</v>
      </c>
      <c r="K28" s="17" t="s">
        <v>95</v>
      </c>
      <c r="L28" s="17" t="s">
        <v>95</v>
      </c>
      <c r="M28" s="17" t="s">
        <v>95</v>
      </c>
      <c r="N28" s="17" t="s">
        <v>95</v>
      </c>
      <c r="O28" s="17" t="s">
        <v>95</v>
      </c>
      <c r="P28" s="18"/>
      <c r="Q28" s="17" t="s">
        <v>95</v>
      </c>
      <c r="R28" s="17"/>
      <c r="S28" s="17"/>
      <c r="T28" s="17"/>
      <c r="U28" s="18"/>
      <c r="V28" s="33"/>
      <c r="W28" s="14"/>
    </row>
    <row r="29" spans="1:23" s="15" customFormat="1" ht="52.8" x14ac:dyDescent="0.25">
      <c r="A29" s="17" t="s">
        <v>146</v>
      </c>
      <c r="B29" s="17" t="s">
        <v>147</v>
      </c>
      <c r="C29" s="41" t="s">
        <v>150</v>
      </c>
      <c r="D29" s="17" t="s">
        <v>151</v>
      </c>
      <c r="E29" s="17" t="s">
        <v>95</v>
      </c>
      <c r="F29" s="17" t="s">
        <v>95</v>
      </c>
      <c r="G29" s="17"/>
      <c r="H29" s="17" t="s">
        <v>95</v>
      </c>
      <c r="I29" s="17" t="s">
        <v>95</v>
      </c>
      <c r="J29" s="17" t="s">
        <v>95</v>
      </c>
      <c r="K29" s="17" t="s">
        <v>95</v>
      </c>
      <c r="L29" s="17" t="s">
        <v>95</v>
      </c>
      <c r="M29" s="17" t="s">
        <v>95</v>
      </c>
      <c r="N29" s="17" t="s">
        <v>95</v>
      </c>
      <c r="O29" s="17" t="s">
        <v>95</v>
      </c>
      <c r="P29" s="18"/>
      <c r="Q29" s="17" t="s">
        <v>95</v>
      </c>
      <c r="R29" s="17"/>
      <c r="S29" s="17"/>
      <c r="T29" s="17"/>
      <c r="U29" s="18"/>
      <c r="V29" s="33"/>
      <c r="W29" s="14"/>
    </row>
    <row r="30" spans="1:23" s="15" customFormat="1" ht="52.8" x14ac:dyDescent="0.25">
      <c r="A30" s="17" t="s">
        <v>146</v>
      </c>
      <c r="B30" s="17" t="s">
        <v>147</v>
      </c>
      <c r="C30" s="41" t="s">
        <v>152</v>
      </c>
      <c r="D30" s="17" t="s">
        <v>153</v>
      </c>
      <c r="E30" s="17" t="s">
        <v>95</v>
      </c>
      <c r="F30" s="17" t="s">
        <v>95</v>
      </c>
      <c r="G30" s="17"/>
      <c r="H30" s="17" t="s">
        <v>95</v>
      </c>
      <c r="I30" s="17" t="s">
        <v>95</v>
      </c>
      <c r="J30" s="17" t="s">
        <v>95</v>
      </c>
      <c r="K30" s="17" t="s">
        <v>95</v>
      </c>
      <c r="L30" s="17" t="s">
        <v>95</v>
      </c>
      <c r="M30" s="17" t="s">
        <v>95</v>
      </c>
      <c r="N30" s="17" t="s">
        <v>95</v>
      </c>
      <c r="O30" s="17" t="s">
        <v>95</v>
      </c>
      <c r="P30" s="18"/>
      <c r="Q30" s="17" t="s">
        <v>95</v>
      </c>
      <c r="R30" s="17"/>
      <c r="S30" s="17"/>
      <c r="T30" s="17"/>
      <c r="U30" s="18"/>
      <c r="V30" s="33"/>
      <c r="W30" s="14"/>
    </row>
    <row r="31" spans="1:23" s="15" customFormat="1" ht="52.8" x14ac:dyDescent="0.25">
      <c r="A31" s="17" t="s">
        <v>146</v>
      </c>
      <c r="B31" s="17" t="s">
        <v>147</v>
      </c>
      <c r="C31" s="41" t="s">
        <v>154</v>
      </c>
      <c r="D31" s="17" t="s">
        <v>155</v>
      </c>
      <c r="E31" s="17" t="s">
        <v>95</v>
      </c>
      <c r="F31" s="17" t="s">
        <v>95</v>
      </c>
      <c r="G31" s="17"/>
      <c r="H31" s="17" t="s">
        <v>95</v>
      </c>
      <c r="I31" s="17" t="s">
        <v>95</v>
      </c>
      <c r="J31" s="17" t="s">
        <v>95</v>
      </c>
      <c r="K31" s="17" t="s">
        <v>95</v>
      </c>
      <c r="L31" s="17" t="s">
        <v>95</v>
      </c>
      <c r="M31" s="17" t="s">
        <v>95</v>
      </c>
      <c r="N31" s="17" t="s">
        <v>95</v>
      </c>
      <c r="O31" s="17" t="s">
        <v>95</v>
      </c>
      <c r="P31" s="18"/>
      <c r="Q31" s="17" t="s">
        <v>95</v>
      </c>
      <c r="R31" s="17"/>
      <c r="S31" s="17"/>
      <c r="T31" s="17"/>
      <c r="U31" s="18"/>
      <c r="V31" s="33"/>
      <c r="W31" s="14"/>
    </row>
    <row r="32" spans="1:23" s="15" customFormat="1" ht="52.8" x14ac:dyDescent="0.25">
      <c r="A32" s="17" t="s">
        <v>146</v>
      </c>
      <c r="B32" s="17" t="s">
        <v>147</v>
      </c>
      <c r="C32" s="41" t="s">
        <v>156</v>
      </c>
      <c r="D32" s="17" t="s">
        <v>157</v>
      </c>
      <c r="E32" s="17" t="s">
        <v>95</v>
      </c>
      <c r="F32" s="17" t="s">
        <v>95</v>
      </c>
      <c r="G32" s="17"/>
      <c r="H32" s="17" t="s">
        <v>95</v>
      </c>
      <c r="I32" s="17" t="s">
        <v>95</v>
      </c>
      <c r="J32" s="17" t="s">
        <v>95</v>
      </c>
      <c r="K32" s="17" t="s">
        <v>95</v>
      </c>
      <c r="L32" s="17" t="s">
        <v>95</v>
      </c>
      <c r="M32" s="17" t="s">
        <v>95</v>
      </c>
      <c r="N32" s="17" t="s">
        <v>95</v>
      </c>
      <c r="O32" s="17" t="s">
        <v>95</v>
      </c>
      <c r="P32" s="18"/>
      <c r="Q32" s="17" t="s">
        <v>95</v>
      </c>
      <c r="R32" s="17"/>
      <c r="S32" s="17"/>
      <c r="T32" s="17"/>
      <c r="U32" s="18"/>
      <c r="V32" s="33"/>
      <c r="W32" s="14"/>
    </row>
    <row r="33" spans="1:23" s="15" customFormat="1" ht="52.8" x14ac:dyDescent="0.25">
      <c r="A33" s="17" t="s">
        <v>146</v>
      </c>
      <c r="B33" s="17" t="s">
        <v>147</v>
      </c>
      <c r="C33" s="41" t="s">
        <v>158</v>
      </c>
      <c r="D33" s="17" t="s">
        <v>159</v>
      </c>
      <c r="E33" s="17" t="s">
        <v>95</v>
      </c>
      <c r="F33" s="17" t="s">
        <v>95</v>
      </c>
      <c r="G33" s="17"/>
      <c r="H33" s="17" t="s">
        <v>95</v>
      </c>
      <c r="I33" s="17" t="s">
        <v>95</v>
      </c>
      <c r="J33" s="17" t="s">
        <v>95</v>
      </c>
      <c r="K33" s="17" t="s">
        <v>95</v>
      </c>
      <c r="L33" s="17" t="s">
        <v>95</v>
      </c>
      <c r="M33" s="17" t="s">
        <v>95</v>
      </c>
      <c r="N33" s="17" t="s">
        <v>95</v>
      </c>
      <c r="O33" s="17" t="s">
        <v>95</v>
      </c>
      <c r="P33" s="18"/>
      <c r="Q33" s="17" t="s">
        <v>95</v>
      </c>
      <c r="R33" s="17"/>
      <c r="S33" s="17"/>
      <c r="T33" s="17"/>
      <c r="U33" s="18"/>
      <c r="V33" s="33"/>
      <c r="W33" s="14"/>
    </row>
    <row r="34" spans="1:23" s="15" customFormat="1" ht="52.8" x14ac:dyDescent="0.25">
      <c r="A34" s="17" t="s">
        <v>146</v>
      </c>
      <c r="B34" s="17" t="s">
        <v>147</v>
      </c>
      <c r="C34" s="41" t="s">
        <v>160</v>
      </c>
      <c r="D34" s="17" t="s">
        <v>161</v>
      </c>
      <c r="E34" s="17" t="s">
        <v>95</v>
      </c>
      <c r="F34" s="17" t="s">
        <v>95</v>
      </c>
      <c r="G34" s="17"/>
      <c r="H34" s="17" t="s">
        <v>95</v>
      </c>
      <c r="I34" s="17" t="s">
        <v>95</v>
      </c>
      <c r="J34" s="17" t="s">
        <v>95</v>
      </c>
      <c r="K34" s="17" t="s">
        <v>95</v>
      </c>
      <c r="L34" s="17" t="s">
        <v>95</v>
      </c>
      <c r="M34" s="17" t="s">
        <v>95</v>
      </c>
      <c r="N34" s="17" t="s">
        <v>95</v>
      </c>
      <c r="O34" s="17" t="s">
        <v>95</v>
      </c>
      <c r="P34" s="18"/>
      <c r="Q34" s="17" t="s">
        <v>95</v>
      </c>
      <c r="R34" s="17"/>
      <c r="S34" s="17"/>
      <c r="T34" s="17"/>
      <c r="U34" s="18"/>
      <c r="V34" s="33"/>
      <c r="W34" s="14"/>
    </row>
    <row r="35" spans="1:23" s="15" customFormat="1" ht="52.8" x14ac:dyDescent="0.25">
      <c r="A35" s="17" t="s">
        <v>146</v>
      </c>
      <c r="B35" s="17" t="s">
        <v>147</v>
      </c>
      <c r="C35" s="41" t="s">
        <v>162</v>
      </c>
      <c r="D35" s="17" t="s">
        <v>163</v>
      </c>
      <c r="E35" s="17" t="s">
        <v>95</v>
      </c>
      <c r="F35" s="17" t="s">
        <v>95</v>
      </c>
      <c r="G35" s="17"/>
      <c r="H35" s="17" t="s">
        <v>95</v>
      </c>
      <c r="I35" s="17" t="s">
        <v>95</v>
      </c>
      <c r="J35" s="17" t="s">
        <v>95</v>
      </c>
      <c r="K35" s="17" t="s">
        <v>95</v>
      </c>
      <c r="L35" s="17" t="s">
        <v>95</v>
      </c>
      <c r="M35" s="17" t="s">
        <v>95</v>
      </c>
      <c r="N35" s="17" t="s">
        <v>95</v>
      </c>
      <c r="O35" s="17" t="s">
        <v>95</v>
      </c>
      <c r="P35" s="18"/>
      <c r="Q35" s="17" t="s">
        <v>95</v>
      </c>
      <c r="R35" s="17"/>
      <c r="S35" s="17"/>
      <c r="T35" s="17"/>
      <c r="U35" s="18"/>
      <c r="V35" s="33"/>
      <c r="W35" s="14"/>
    </row>
    <row r="36" spans="1:23" s="15" customFormat="1" ht="52.8" x14ac:dyDescent="0.25">
      <c r="A36" s="17" t="s">
        <v>146</v>
      </c>
      <c r="B36" s="17" t="s">
        <v>147</v>
      </c>
      <c r="C36" s="41" t="s">
        <v>164</v>
      </c>
      <c r="D36" s="17" t="s">
        <v>165</v>
      </c>
      <c r="E36" s="17" t="s">
        <v>95</v>
      </c>
      <c r="F36" s="17" t="s">
        <v>95</v>
      </c>
      <c r="G36" s="17"/>
      <c r="H36" s="17" t="s">
        <v>95</v>
      </c>
      <c r="I36" s="17" t="s">
        <v>95</v>
      </c>
      <c r="J36" s="17" t="s">
        <v>95</v>
      </c>
      <c r="K36" s="17" t="s">
        <v>95</v>
      </c>
      <c r="L36" s="17" t="s">
        <v>95</v>
      </c>
      <c r="M36" s="17" t="s">
        <v>95</v>
      </c>
      <c r="N36" s="17" t="s">
        <v>95</v>
      </c>
      <c r="O36" s="17" t="s">
        <v>95</v>
      </c>
      <c r="P36" s="18"/>
      <c r="Q36" s="17" t="s">
        <v>95</v>
      </c>
      <c r="R36" s="17"/>
      <c r="S36" s="17"/>
      <c r="T36" s="17"/>
      <c r="U36" s="18"/>
      <c r="V36" s="33"/>
      <c r="W36" s="14"/>
    </row>
    <row r="37" spans="1:23" s="15" customFormat="1" ht="52.8" x14ac:dyDescent="0.25">
      <c r="A37" s="17" t="s">
        <v>146</v>
      </c>
      <c r="B37" s="17" t="s">
        <v>147</v>
      </c>
      <c r="C37" s="41" t="s">
        <v>166</v>
      </c>
      <c r="D37" s="17" t="s">
        <v>167</v>
      </c>
      <c r="E37" s="17" t="s">
        <v>95</v>
      </c>
      <c r="F37" s="17" t="s">
        <v>95</v>
      </c>
      <c r="G37" s="17"/>
      <c r="H37" s="17" t="s">
        <v>95</v>
      </c>
      <c r="I37" s="17" t="s">
        <v>95</v>
      </c>
      <c r="J37" s="17" t="s">
        <v>95</v>
      </c>
      <c r="K37" s="17" t="s">
        <v>95</v>
      </c>
      <c r="L37" s="17" t="s">
        <v>95</v>
      </c>
      <c r="M37" s="17" t="s">
        <v>95</v>
      </c>
      <c r="N37" s="17" t="s">
        <v>95</v>
      </c>
      <c r="O37" s="17" t="s">
        <v>95</v>
      </c>
      <c r="P37" s="18"/>
      <c r="Q37" s="17" t="s">
        <v>95</v>
      </c>
      <c r="R37" s="17"/>
      <c r="S37" s="17"/>
      <c r="T37" s="17"/>
      <c r="U37" s="18"/>
      <c r="V37" s="33"/>
      <c r="W37" s="14"/>
    </row>
    <row r="38" spans="1:23" s="15" customFormat="1" ht="52.8" x14ac:dyDescent="0.25">
      <c r="A38" s="17" t="s">
        <v>146</v>
      </c>
      <c r="B38" s="17" t="s">
        <v>147</v>
      </c>
      <c r="C38" s="41" t="s">
        <v>168</v>
      </c>
      <c r="D38" s="17" t="s">
        <v>169</v>
      </c>
      <c r="E38" s="17" t="s">
        <v>95</v>
      </c>
      <c r="F38" s="17" t="s">
        <v>95</v>
      </c>
      <c r="G38" s="17"/>
      <c r="H38" s="17" t="s">
        <v>95</v>
      </c>
      <c r="I38" s="17" t="s">
        <v>95</v>
      </c>
      <c r="J38" s="17" t="s">
        <v>95</v>
      </c>
      <c r="K38" s="17" t="s">
        <v>95</v>
      </c>
      <c r="L38" s="17" t="s">
        <v>95</v>
      </c>
      <c r="M38" s="17" t="s">
        <v>95</v>
      </c>
      <c r="N38" s="17" t="s">
        <v>95</v>
      </c>
      <c r="O38" s="17" t="s">
        <v>95</v>
      </c>
      <c r="P38" s="18"/>
      <c r="Q38" s="17" t="s">
        <v>95</v>
      </c>
      <c r="R38" s="17"/>
      <c r="S38" s="17"/>
      <c r="T38" s="17"/>
      <c r="U38" s="18"/>
      <c r="V38" s="33"/>
      <c r="W38" s="14"/>
    </row>
    <row r="39" spans="1:23" s="15" customFormat="1" ht="52.8" x14ac:dyDescent="0.25">
      <c r="A39" s="17" t="s">
        <v>146</v>
      </c>
      <c r="B39" s="17" t="s">
        <v>147</v>
      </c>
      <c r="C39" s="41" t="s">
        <v>170</v>
      </c>
      <c r="D39" s="17" t="s">
        <v>171</v>
      </c>
      <c r="E39" s="17" t="s">
        <v>95</v>
      </c>
      <c r="F39" s="17" t="s">
        <v>95</v>
      </c>
      <c r="G39" s="17"/>
      <c r="H39" s="17" t="s">
        <v>95</v>
      </c>
      <c r="I39" s="17" t="s">
        <v>95</v>
      </c>
      <c r="J39" s="17" t="s">
        <v>95</v>
      </c>
      <c r="K39" s="17" t="s">
        <v>95</v>
      </c>
      <c r="L39" s="17" t="s">
        <v>95</v>
      </c>
      <c r="M39" s="17" t="s">
        <v>95</v>
      </c>
      <c r="N39" s="17" t="s">
        <v>95</v>
      </c>
      <c r="O39" s="17" t="s">
        <v>95</v>
      </c>
      <c r="P39" s="18"/>
      <c r="Q39" s="17" t="s">
        <v>95</v>
      </c>
      <c r="R39" s="17"/>
      <c r="S39" s="17"/>
      <c r="T39" s="17"/>
      <c r="U39" s="18"/>
      <c r="V39" s="33"/>
      <c r="W39" s="14"/>
    </row>
    <row r="40" spans="1:23" s="15" customFormat="1" ht="52.8" x14ac:dyDescent="0.25">
      <c r="A40" s="17" t="s">
        <v>146</v>
      </c>
      <c r="B40" s="17" t="s">
        <v>147</v>
      </c>
      <c r="C40" s="41" t="s">
        <v>172</v>
      </c>
      <c r="D40" s="17" t="s">
        <v>173</v>
      </c>
      <c r="E40" s="17" t="s">
        <v>95</v>
      </c>
      <c r="F40" s="17" t="s">
        <v>95</v>
      </c>
      <c r="G40" s="17"/>
      <c r="H40" s="17" t="s">
        <v>95</v>
      </c>
      <c r="I40" s="17" t="s">
        <v>95</v>
      </c>
      <c r="J40" s="17" t="s">
        <v>95</v>
      </c>
      <c r="K40" s="17" t="s">
        <v>95</v>
      </c>
      <c r="L40" s="17" t="s">
        <v>95</v>
      </c>
      <c r="M40" s="17" t="s">
        <v>95</v>
      </c>
      <c r="N40" s="17" t="s">
        <v>95</v>
      </c>
      <c r="O40" s="17" t="s">
        <v>95</v>
      </c>
      <c r="P40" s="18"/>
      <c r="Q40" s="17" t="s">
        <v>95</v>
      </c>
      <c r="R40" s="17"/>
      <c r="S40" s="17"/>
      <c r="T40" s="17"/>
      <c r="U40" s="18"/>
      <c r="V40" s="33"/>
      <c r="W40" s="14"/>
    </row>
    <row r="41" spans="1:23" s="15" customFormat="1" ht="52.8" x14ac:dyDescent="0.25">
      <c r="A41" s="17" t="s">
        <v>146</v>
      </c>
      <c r="B41" s="17" t="s">
        <v>147</v>
      </c>
      <c r="C41" s="41" t="s">
        <v>174</v>
      </c>
      <c r="D41" s="17" t="s">
        <v>175</v>
      </c>
      <c r="E41" s="17" t="s">
        <v>95</v>
      </c>
      <c r="F41" s="17" t="s">
        <v>95</v>
      </c>
      <c r="G41" s="17"/>
      <c r="H41" s="17" t="s">
        <v>95</v>
      </c>
      <c r="I41" s="17" t="s">
        <v>95</v>
      </c>
      <c r="J41" s="17" t="s">
        <v>95</v>
      </c>
      <c r="K41" s="17" t="s">
        <v>95</v>
      </c>
      <c r="L41" s="17" t="s">
        <v>95</v>
      </c>
      <c r="M41" s="17" t="s">
        <v>95</v>
      </c>
      <c r="N41" s="17" t="s">
        <v>95</v>
      </c>
      <c r="O41" s="17" t="s">
        <v>95</v>
      </c>
      <c r="P41" s="18"/>
      <c r="Q41" s="17" t="s">
        <v>95</v>
      </c>
      <c r="R41" s="17"/>
      <c r="S41" s="17"/>
      <c r="T41" s="17"/>
      <c r="U41" s="18"/>
      <c r="V41" s="33"/>
      <c r="W41" s="14"/>
    </row>
    <row r="42" spans="1:23" s="15" customFormat="1" ht="52.8" x14ac:dyDescent="0.25">
      <c r="A42" s="17" t="s">
        <v>146</v>
      </c>
      <c r="B42" s="17" t="s">
        <v>147</v>
      </c>
      <c r="C42" s="41" t="s">
        <v>176</v>
      </c>
      <c r="D42" s="17" t="s">
        <v>177</v>
      </c>
      <c r="E42" s="17" t="s">
        <v>95</v>
      </c>
      <c r="F42" s="17" t="s">
        <v>95</v>
      </c>
      <c r="G42" s="17"/>
      <c r="H42" s="17" t="s">
        <v>95</v>
      </c>
      <c r="I42" s="17" t="s">
        <v>95</v>
      </c>
      <c r="J42" s="17" t="s">
        <v>95</v>
      </c>
      <c r="K42" s="17" t="s">
        <v>95</v>
      </c>
      <c r="L42" s="17" t="s">
        <v>95</v>
      </c>
      <c r="M42" s="17" t="s">
        <v>95</v>
      </c>
      <c r="N42" s="17" t="s">
        <v>95</v>
      </c>
      <c r="O42" s="17" t="s">
        <v>95</v>
      </c>
      <c r="P42" s="18"/>
      <c r="Q42" s="17" t="s">
        <v>95</v>
      </c>
      <c r="R42" s="17"/>
      <c r="S42" s="17"/>
      <c r="T42" s="17"/>
      <c r="U42" s="18"/>
      <c r="V42" s="33"/>
      <c r="W42" s="14"/>
    </row>
    <row r="43" spans="1:23" s="15" customFormat="1" ht="66" x14ac:dyDescent="0.25">
      <c r="A43" s="17" t="s">
        <v>146</v>
      </c>
      <c r="B43" s="17" t="s">
        <v>147</v>
      </c>
      <c r="C43" s="41" t="s">
        <v>178</v>
      </c>
      <c r="D43" s="17" t="s">
        <v>179</v>
      </c>
      <c r="E43" s="17" t="s">
        <v>95</v>
      </c>
      <c r="F43" s="17" t="s">
        <v>95</v>
      </c>
      <c r="G43" s="17"/>
      <c r="H43" s="17" t="s">
        <v>95</v>
      </c>
      <c r="I43" s="17" t="s">
        <v>95</v>
      </c>
      <c r="J43" s="17" t="s">
        <v>95</v>
      </c>
      <c r="K43" s="17" t="s">
        <v>95</v>
      </c>
      <c r="L43" s="17" t="s">
        <v>95</v>
      </c>
      <c r="M43" s="17" t="s">
        <v>95</v>
      </c>
      <c r="N43" s="17" t="s">
        <v>95</v>
      </c>
      <c r="O43" s="17" t="s">
        <v>95</v>
      </c>
      <c r="P43" s="18"/>
      <c r="Q43" s="17" t="s">
        <v>95</v>
      </c>
      <c r="R43" s="17"/>
      <c r="S43" s="17"/>
      <c r="T43" s="17"/>
      <c r="U43" s="18"/>
      <c r="V43" s="33"/>
      <c r="W43" s="14"/>
    </row>
    <row r="44" spans="1:23" s="15" customFormat="1" ht="52.8" x14ac:dyDescent="0.25">
      <c r="A44" s="17" t="s">
        <v>146</v>
      </c>
      <c r="B44" s="17" t="s">
        <v>147</v>
      </c>
      <c r="C44" s="41" t="s">
        <v>180</v>
      </c>
      <c r="D44" s="17" t="s">
        <v>181</v>
      </c>
      <c r="E44" s="17" t="s">
        <v>95</v>
      </c>
      <c r="F44" s="17" t="s">
        <v>95</v>
      </c>
      <c r="G44" s="17"/>
      <c r="H44" s="17" t="s">
        <v>95</v>
      </c>
      <c r="I44" s="17" t="s">
        <v>95</v>
      </c>
      <c r="J44" s="17" t="s">
        <v>95</v>
      </c>
      <c r="K44" s="17" t="s">
        <v>95</v>
      </c>
      <c r="L44" s="17" t="s">
        <v>95</v>
      </c>
      <c r="M44" s="17" t="s">
        <v>95</v>
      </c>
      <c r="N44" s="17" t="s">
        <v>95</v>
      </c>
      <c r="O44" s="17" t="s">
        <v>95</v>
      </c>
      <c r="P44" s="18"/>
      <c r="Q44" s="17" t="s">
        <v>95</v>
      </c>
      <c r="R44" s="17"/>
      <c r="S44" s="17"/>
      <c r="T44" s="17"/>
      <c r="U44" s="18"/>
      <c r="V44" s="33"/>
      <c r="W44" s="14"/>
    </row>
    <row r="45" spans="1:23" s="15" customFormat="1" ht="52.8" x14ac:dyDescent="0.25">
      <c r="A45" s="17" t="s">
        <v>146</v>
      </c>
      <c r="B45" s="17" t="s">
        <v>147</v>
      </c>
      <c r="C45" s="41" t="s">
        <v>182</v>
      </c>
      <c r="D45" s="17" t="s">
        <v>183</v>
      </c>
      <c r="E45" s="17" t="s">
        <v>95</v>
      </c>
      <c r="F45" s="17" t="s">
        <v>95</v>
      </c>
      <c r="G45" s="17"/>
      <c r="H45" s="17" t="s">
        <v>95</v>
      </c>
      <c r="I45" s="17" t="s">
        <v>95</v>
      </c>
      <c r="J45" s="17" t="s">
        <v>95</v>
      </c>
      <c r="K45" s="17" t="s">
        <v>95</v>
      </c>
      <c r="L45" s="17" t="s">
        <v>95</v>
      </c>
      <c r="M45" s="17" t="s">
        <v>95</v>
      </c>
      <c r="N45" s="17" t="s">
        <v>95</v>
      </c>
      <c r="O45" s="17" t="s">
        <v>95</v>
      </c>
      <c r="P45" s="18"/>
      <c r="Q45" s="17" t="s">
        <v>95</v>
      </c>
      <c r="R45" s="17"/>
      <c r="S45" s="17"/>
      <c r="T45" s="17"/>
      <c r="U45" s="18"/>
      <c r="V45" s="33"/>
      <c r="W45" s="14"/>
    </row>
    <row r="46" spans="1:23" s="15" customFormat="1" ht="52.8" x14ac:dyDescent="0.25">
      <c r="A46" s="17" t="s">
        <v>146</v>
      </c>
      <c r="B46" s="17" t="s">
        <v>147</v>
      </c>
      <c r="C46" s="42" t="s">
        <v>184</v>
      </c>
      <c r="D46" s="17" t="s">
        <v>185</v>
      </c>
      <c r="E46" s="17" t="s">
        <v>95</v>
      </c>
      <c r="F46" s="17" t="s">
        <v>95</v>
      </c>
      <c r="G46" s="17"/>
      <c r="H46" s="17" t="s">
        <v>95</v>
      </c>
      <c r="I46" s="17" t="s">
        <v>95</v>
      </c>
      <c r="J46" s="17" t="s">
        <v>95</v>
      </c>
      <c r="K46" s="17" t="s">
        <v>95</v>
      </c>
      <c r="L46" s="17" t="s">
        <v>95</v>
      </c>
      <c r="M46" s="17" t="s">
        <v>95</v>
      </c>
      <c r="N46" s="17" t="s">
        <v>95</v>
      </c>
      <c r="O46" s="17" t="s">
        <v>95</v>
      </c>
      <c r="P46" s="18"/>
      <c r="Q46" s="17" t="s">
        <v>95</v>
      </c>
      <c r="R46" s="17"/>
      <c r="S46" s="17"/>
      <c r="T46" s="17"/>
      <c r="U46" s="18"/>
      <c r="V46" s="33"/>
      <c r="W46" s="14"/>
    </row>
    <row r="47" spans="1:23" s="15" customFormat="1" ht="66" hidden="1" x14ac:dyDescent="0.25">
      <c r="A47" s="17" t="s">
        <v>186</v>
      </c>
      <c r="B47" s="20" t="s">
        <v>187</v>
      </c>
      <c r="C47" s="41" t="s">
        <v>188</v>
      </c>
      <c r="D47" s="20" t="s">
        <v>189</v>
      </c>
      <c r="E47" s="17"/>
      <c r="F47" s="17"/>
      <c r="G47" s="17"/>
      <c r="H47" s="17"/>
      <c r="I47" s="17"/>
      <c r="J47" s="17" t="s">
        <v>95</v>
      </c>
      <c r="K47" s="17"/>
      <c r="L47" s="17"/>
      <c r="M47" s="17" t="s">
        <v>95</v>
      </c>
      <c r="N47" s="17"/>
      <c r="O47" s="17"/>
      <c r="P47" s="18"/>
      <c r="Q47" s="17"/>
      <c r="R47" s="17"/>
      <c r="S47" s="17"/>
      <c r="T47" s="17"/>
      <c r="U47" s="18"/>
      <c r="V47" s="33"/>
      <c r="W47" s="14"/>
    </row>
    <row r="48" spans="1:23" s="15" customFormat="1" ht="79.2" hidden="1" x14ac:dyDescent="0.25">
      <c r="A48" s="17" t="s">
        <v>186</v>
      </c>
      <c r="B48" s="17" t="s">
        <v>187</v>
      </c>
      <c r="C48" s="43" t="s">
        <v>190</v>
      </c>
      <c r="D48" s="17" t="s">
        <v>191</v>
      </c>
      <c r="E48" s="22"/>
      <c r="F48" s="17"/>
      <c r="G48" s="17"/>
      <c r="H48" s="17"/>
      <c r="I48" s="17"/>
      <c r="J48" s="17" t="s">
        <v>95</v>
      </c>
      <c r="K48" s="17"/>
      <c r="L48" s="17"/>
      <c r="M48" s="17" t="s">
        <v>95</v>
      </c>
      <c r="N48" s="17"/>
      <c r="O48" s="17"/>
      <c r="P48" s="18"/>
      <c r="Q48" s="17"/>
      <c r="R48" s="17"/>
      <c r="S48" s="17"/>
      <c r="T48" s="17"/>
      <c r="U48" s="18"/>
      <c r="V48" s="33"/>
      <c r="W48" s="14"/>
    </row>
    <row r="49" spans="1:23" s="15" customFormat="1" ht="66" hidden="1" x14ac:dyDescent="0.25">
      <c r="A49" s="17" t="s">
        <v>186</v>
      </c>
      <c r="B49" s="17" t="s">
        <v>187</v>
      </c>
      <c r="C49" s="41" t="s">
        <v>192</v>
      </c>
      <c r="D49" s="17" t="s">
        <v>193</v>
      </c>
      <c r="E49" s="22"/>
      <c r="F49" s="17"/>
      <c r="G49" s="17"/>
      <c r="H49" s="17"/>
      <c r="I49" s="17"/>
      <c r="J49" s="17" t="s">
        <v>95</v>
      </c>
      <c r="K49" s="17"/>
      <c r="L49" s="17" t="s">
        <v>95</v>
      </c>
      <c r="M49" s="17"/>
      <c r="N49" s="17"/>
      <c r="O49" s="17"/>
      <c r="P49" s="18"/>
      <c r="Q49" s="17"/>
      <c r="R49" s="17"/>
      <c r="S49" s="17"/>
      <c r="T49" s="17"/>
      <c r="U49" s="18"/>
      <c r="V49" s="33"/>
      <c r="W49" s="14"/>
    </row>
    <row r="50" spans="1:23" s="15" customFormat="1" ht="66" hidden="1" x14ac:dyDescent="0.25">
      <c r="A50" s="17" t="s">
        <v>186</v>
      </c>
      <c r="B50" s="23" t="s">
        <v>187</v>
      </c>
      <c r="C50" s="44" t="s">
        <v>194</v>
      </c>
      <c r="D50" s="23" t="s">
        <v>195</v>
      </c>
      <c r="E50" s="17"/>
      <c r="F50" s="17"/>
      <c r="G50" s="17"/>
      <c r="H50" s="17"/>
      <c r="I50" s="17"/>
      <c r="J50" s="17" t="s">
        <v>95</v>
      </c>
      <c r="K50" s="17"/>
      <c r="L50" s="17" t="s">
        <v>95</v>
      </c>
      <c r="M50" s="17"/>
      <c r="N50" s="17"/>
      <c r="O50" s="17"/>
      <c r="P50" s="18"/>
      <c r="Q50" s="17"/>
      <c r="R50" s="17"/>
      <c r="S50" s="17"/>
      <c r="T50" s="17"/>
      <c r="U50" s="18"/>
      <c r="V50" s="33"/>
      <c r="W50" s="14"/>
    </row>
    <row r="51" spans="1:23" s="15" customFormat="1" ht="92.4" hidden="1" x14ac:dyDescent="0.25">
      <c r="A51" s="17" t="s">
        <v>186</v>
      </c>
      <c r="B51" s="24" t="s">
        <v>187</v>
      </c>
      <c r="C51" s="45" t="s">
        <v>196</v>
      </c>
      <c r="D51" s="24" t="s">
        <v>197</v>
      </c>
      <c r="E51" s="17"/>
      <c r="F51" s="17"/>
      <c r="G51" s="17"/>
      <c r="H51" s="17"/>
      <c r="I51" s="17"/>
      <c r="J51" s="17" t="s">
        <v>95</v>
      </c>
      <c r="K51" s="17"/>
      <c r="L51" s="17"/>
      <c r="M51" s="17"/>
      <c r="N51" s="17"/>
      <c r="O51" s="17" t="s">
        <v>95</v>
      </c>
      <c r="P51" s="18"/>
      <c r="Q51" s="17"/>
      <c r="R51" s="17"/>
      <c r="S51" s="17"/>
      <c r="T51" s="17"/>
      <c r="U51" s="18"/>
      <c r="V51" s="33"/>
      <c r="W51" s="14"/>
    </row>
    <row r="52" spans="1:23" s="15" customFormat="1" ht="105.6" hidden="1" x14ac:dyDescent="0.25">
      <c r="A52" s="17" t="s">
        <v>186</v>
      </c>
      <c r="B52" s="24" t="s">
        <v>187</v>
      </c>
      <c r="C52" s="45" t="s">
        <v>198</v>
      </c>
      <c r="D52" s="24" t="s">
        <v>199</v>
      </c>
      <c r="E52" s="17"/>
      <c r="F52" s="17"/>
      <c r="G52" s="17"/>
      <c r="H52" s="17"/>
      <c r="I52" s="17"/>
      <c r="J52" s="17" t="s">
        <v>95</v>
      </c>
      <c r="K52" s="17"/>
      <c r="L52" s="17" t="s">
        <v>95</v>
      </c>
      <c r="M52" s="17" t="s">
        <v>95</v>
      </c>
      <c r="N52" s="17"/>
      <c r="O52" s="17"/>
      <c r="P52" s="18"/>
      <c r="Q52" s="17"/>
      <c r="R52" s="17"/>
      <c r="S52" s="17"/>
      <c r="T52" s="17"/>
      <c r="U52" s="18"/>
      <c r="V52" s="33"/>
      <c r="W52" s="14"/>
    </row>
    <row r="53" spans="1:23" s="15" customFormat="1" ht="39.6" x14ac:dyDescent="0.25">
      <c r="A53" s="17" t="s">
        <v>186</v>
      </c>
      <c r="B53" s="24" t="s">
        <v>187</v>
      </c>
      <c r="C53" s="45" t="s">
        <v>200</v>
      </c>
      <c r="D53" s="24" t="s">
        <v>201</v>
      </c>
      <c r="E53" s="17"/>
      <c r="F53" s="17"/>
      <c r="G53" s="17"/>
      <c r="H53" s="17"/>
      <c r="I53" s="17"/>
      <c r="J53" s="17" t="s">
        <v>95</v>
      </c>
      <c r="K53" s="17" t="s">
        <v>95</v>
      </c>
      <c r="L53" s="17"/>
      <c r="M53" s="17"/>
      <c r="N53" s="17"/>
      <c r="O53" s="17"/>
      <c r="P53" s="18"/>
      <c r="Q53" s="17"/>
      <c r="R53" s="17"/>
      <c r="S53" s="17"/>
      <c r="T53" s="17"/>
      <c r="U53" s="18"/>
      <c r="V53" s="33"/>
      <c r="W53" s="14"/>
    </row>
    <row r="54" spans="1:23" s="15" customFormat="1" ht="26.4" x14ac:dyDescent="0.25">
      <c r="A54" s="17" t="s">
        <v>186</v>
      </c>
      <c r="B54" s="24" t="s">
        <v>187</v>
      </c>
      <c r="C54" s="45" t="s">
        <v>202</v>
      </c>
      <c r="D54" s="24" t="s">
        <v>203</v>
      </c>
      <c r="E54" s="17"/>
      <c r="F54" s="17"/>
      <c r="G54" s="17"/>
      <c r="H54" s="17"/>
      <c r="I54" s="17"/>
      <c r="J54" s="17" t="s">
        <v>95</v>
      </c>
      <c r="K54" s="17" t="s">
        <v>95</v>
      </c>
      <c r="L54" s="17"/>
      <c r="M54" s="17"/>
      <c r="N54" s="17"/>
      <c r="O54" s="17"/>
      <c r="P54" s="18"/>
      <c r="Q54" s="17"/>
      <c r="R54" s="17"/>
      <c r="S54" s="17"/>
      <c r="T54" s="17"/>
      <c r="U54" s="18"/>
      <c r="V54" s="33"/>
      <c r="W54" s="14"/>
    </row>
    <row r="55" spans="1:23" s="15" customFormat="1" ht="39.6" x14ac:dyDescent="0.25">
      <c r="A55" s="17" t="s">
        <v>186</v>
      </c>
      <c r="B55" s="24" t="s">
        <v>187</v>
      </c>
      <c r="C55" s="45" t="s">
        <v>204</v>
      </c>
      <c r="D55" s="24" t="s">
        <v>205</v>
      </c>
      <c r="E55" s="17"/>
      <c r="F55" s="17"/>
      <c r="G55" s="17"/>
      <c r="H55" s="17"/>
      <c r="I55" s="17"/>
      <c r="J55" s="17" t="s">
        <v>95</v>
      </c>
      <c r="K55" s="17" t="s">
        <v>95</v>
      </c>
      <c r="L55" s="17"/>
      <c r="M55" s="17"/>
      <c r="N55" s="17"/>
      <c r="O55" s="17"/>
      <c r="P55" s="18"/>
      <c r="Q55" s="17"/>
      <c r="R55" s="17"/>
      <c r="S55" s="17"/>
      <c r="T55" s="17"/>
      <c r="U55" s="18"/>
      <c r="V55" s="33"/>
      <c r="W55" s="14"/>
    </row>
    <row r="56" spans="1:23" s="15" customFormat="1" ht="39.6" x14ac:dyDescent="0.25">
      <c r="A56" s="17" t="s">
        <v>186</v>
      </c>
      <c r="B56" s="24" t="s">
        <v>187</v>
      </c>
      <c r="C56" s="45" t="s">
        <v>206</v>
      </c>
      <c r="D56" s="24" t="s">
        <v>207</v>
      </c>
      <c r="E56" s="17"/>
      <c r="F56" s="17"/>
      <c r="G56" s="17"/>
      <c r="H56" s="17"/>
      <c r="I56" s="17"/>
      <c r="J56" s="17" t="s">
        <v>95</v>
      </c>
      <c r="K56" s="17" t="s">
        <v>95</v>
      </c>
      <c r="L56" s="17"/>
      <c r="M56" s="17"/>
      <c r="N56" s="17"/>
      <c r="O56" s="17"/>
      <c r="P56" s="18"/>
      <c r="Q56" s="17"/>
      <c r="R56" s="17"/>
      <c r="S56" s="17"/>
      <c r="T56" s="17"/>
      <c r="U56" s="18"/>
      <c r="V56" s="33"/>
      <c r="W56" s="14"/>
    </row>
    <row r="57" spans="1:23" s="15" customFormat="1" ht="39.6" x14ac:dyDescent="0.25">
      <c r="A57" s="51" t="s">
        <v>208</v>
      </c>
      <c r="B57" s="24" t="s">
        <v>187</v>
      </c>
      <c r="C57" s="45" t="s">
        <v>200</v>
      </c>
      <c r="D57" s="24" t="s">
        <v>201</v>
      </c>
      <c r="E57" s="17"/>
      <c r="F57" s="17"/>
      <c r="G57" s="17"/>
      <c r="H57" s="17"/>
      <c r="I57" s="17"/>
      <c r="J57" s="17"/>
      <c r="K57" s="51" t="s">
        <v>95</v>
      </c>
      <c r="L57" s="17"/>
      <c r="M57" s="17"/>
      <c r="N57" s="17"/>
      <c r="O57" s="17"/>
      <c r="P57" s="18"/>
      <c r="Q57" s="17"/>
      <c r="R57" s="17"/>
      <c r="S57" s="17"/>
      <c r="T57" s="17"/>
      <c r="U57" s="18"/>
      <c r="V57" s="33"/>
      <c r="W57" s="14"/>
    </row>
    <row r="58" spans="1:23" s="15" customFormat="1" ht="39.6" x14ac:dyDescent="0.25">
      <c r="A58" s="51" t="s">
        <v>208</v>
      </c>
      <c r="B58" s="24" t="s">
        <v>187</v>
      </c>
      <c r="C58" s="45" t="s">
        <v>202</v>
      </c>
      <c r="D58" s="24" t="s">
        <v>203</v>
      </c>
      <c r="E58" s="17"/>
      <c r="F58" s="17"/>
      <c r="G58" s="17"/>
      <c r="H58" s="17"/>
      <c r="I58" s="17"/>
      <c r="J58" s="17"/>
      <c r="K58" s="51" t="s">
        <v>95</v>
      </c>
      <c r="L58" s="17"/>
      <c r="M58" s="17"/>
      <c r="N58" s="17"/>
      <c r="O58" s="17"/>
      <c r="P58" s="18"/>
      <c r="Q58" s="17"/>
      <c r="R58" s="17"/>
      <c r="S58" s="17"/>
      <c r="T58" s="17"/>
      <c r="U58" s="18"/>
      <c r="V58" s="33"/>
      <c r="W58" s="14"/>
    </row>
    <row r="59" spans="1:23" s="15" customFormat="1" ht="39.6" x14ac:dyDescent="0.25">
      <c r="A59" s="51" t="s">
        <v>208</v>
      </c>
      <c r="B59" s="24" t="s">
        <v>187</v>
      </c>
      <c r="C59" s="45" t="s">
        <v>204</v>
      </c>
      <c r="D59" s="24" t="s">
        <v>205</v>
      </c>
      <c r="E59" s="17"/>
      <c r="F59" s="17"/>
      <c r="G59" s="17"/>
      <c r="H59" s="17"/>
      <c r="I59" s="17"/>
      <c r="J59" s="17"/>
      <c r="K59" s="51" t="s">
        <v>95</v>
      </c>
      <c r="L59" s="17"/>
      <c r="M59" s="17"/>
      <c r="N59" s="17"/>
      <c r="O59" s="17"/>
      <c r="P59" s="18"/>
      <c r="Q59" s="17"/>
      <c r="R59" s="17"/>
      <c r="S59" s="17"/>
      <c r="T59" s="17"/>
      <c r="U59" s="18"/>
      <c r="V59" s="33"/>
      <c r="W59" s="14"/>
    </row>
    <row r="60" spans="1:23" s="15" customFormat="1" ht="39.6" x14ac:dyDescent="0.25">
      <c r="A60" s="51" t="s">
        <v>208</v>
      </c>
      <c r="B60" s="24" t="s">
        <v>187</v>
      </c>
      <c r="C60" s="45" t="s">
        <v>206</v>
      </c>
      <c r="D60" s="24" t="s">
        <v>207</v>
      </c>
      <c r="E60" s="17"/>
      <c r="F60" s="17"/>
      <c r="G60" s="17"/>
      <c r="H60" s="17"/>
      <c r="I60" s="17"/>
      <c r="J60" s="17"/>
      <c r="K60" s="51" t="s">
        <v>95</v>
      </c>
      <c r="L60" s="17"/>
      <c r="M60" s="17"/>
      <c r="N60" s="17"/>
      <c r="O60" s="17"/>
      <c r="P60" s="18"/>
      <c r="Q60" s="17"/>
      <c r="R60" s="17"/>
      <c r="S60" s="17"/>
      <c r="T60" s="17"/>
      <c r="U60" s="18"/>
      <c r="V60" s="33"/>
      <c r="W60" s="14"/>
    </row>
    <row r="61" spans="1:23" s="15" customFormat="1" ht="66" hidden="1" x14ac:dyDescent="0.25">
      <c r="A61" s="60" t="s">
        <v>209</v>
      </c>
      <c r="B61" s="17" t="s">
        <v>187</v>
      </c>
      <c r="C61" s="41" t="s">
        <v>192</v>
      </c>
      <c r="D61" s="17" t="s">
        <v>193</v>
      </c>
      <c r="E61" s="17"/>
      <c r="F61" s="17"/>
      <c r="G61" s="17"/>
      <c r="H61" s="17"/>
      <c r="I61" s="17"/>
      <c r="J61" s="17"/>
      <c r="K61" s="17"/>
      <c r="L61" s="60" t="s">
        <v>95</v>
      </c>
      <c r="M61" s="17"/>
      <c r="N61" s="17"/>
      <c r="O61" s="17"/>
      <c r="P61" s="18"/>
      <c r="Q61" s="17"/>
      <c r="R61" s="17"/>
      <c r="S61" s="17"/>
      <c r="T61" s="17"/>
      <c r="U61" s="18"/>
      <c r="V61" s="33"/>
      <c r="W61" s="14"/>
    </row>
    <row r="62" spans="1:23" s="15" customFormat="1" ht="66" hidden="1" x14ac:dyDescent="0.25">
      <c r="A62" s="60" t="s">
        <v>209</v>
      </c>
      <c r="B62" s="23" t="s">
        <v>187</v>
      </c>
      <c r="C62" s="44" t="s">
        <v>194</v>
      </c>
      <c r="D62" s="23" t="s">
        <v>195</v>
      </c>
      <c r="E62" s="17"/>
      <c r="F62" s="17"/>
      <c r="G62" s="17"/>
      <c r="H62" s="17"/>
      <c r="I62" s="17"/>
      <c r="J62" s="17"/>
      <c r="K62" s="17"/>
      <c r="L62" s="60" t="s">
        <v>95</v>
      </c>
      <c r="M62" s="17"/>
      <c r="N62" s="17"/>
      <c r="O62" s="17"/>
      <c r="P62" s="18"/>
      <c r="Q62" s="17"/>
      <c r="R62" s="17"/>
      <c r="S62" s="17"/>
      <c r="T62" s="17"/>
      <c r="U62" s="18"/>
      <c r="V62" s="33"/>
      <c r="W62" s="14"/>
    </row>
    <row r="63" spans="1:23" s="15" customFormat="1" ht="105.6" hidden="1" x14ac:dyDescent="0.25">
      <c r="A63" s="60" t="s">
        <v>209</v>
      </c>
      <c r="B63" s="24" t="s">
        <v>187</v>
      </c>
      <c r="C63" s="45" t="s">
        <v>198</v>
      </c>
      <c r="D63" s="24" t="s">
        <v>199</v>
      </c>
      <c r="E63" s="17"/>
      <c r="F63" s="17"/>
      <c r="G63" s="17"/>
      <c r="H63" s="17"/>
      <c r="I63" s="17"/>
      <c r="J63" s="17"/>
      <c r="K63" s="17"/>
      <c r="L63" s="60" t="s">
        <v>95</v>
      </c>
      <c r="M63" s="17"/>
      <c r="N63" s="17"/>
      <c r="O63" s="17"/>
      <c r="P63" s="18"/>
      <c r="Q63" s="17"/>
      <c r="R63" s="17"/>
      <c r="S63" s="17"/>
      <c r="T63" s="17"/>
      <c r="U63" s="18"/>
      <c r="V63" s="33"/>
      <c r="W63" s="14"/>
    </row>
    <row r="64" spans="1:23" s="15" customFormat="1" ht="66" hidden="1" x14ac:dyDescent="0.25">
      <c r="A64" s="70" t="s">
        <v>210</v>
      </c>
      <c r="B64" s="20" t="s">
        <v>187</v>
      </c>
      <c r="C64" s="41" t="s">
        <v>188</v>
      </c>
      <c r="D64" s="20" t="s">
        <v>189</v>
      </c>
      <c r="E64" s="17"/>
      <c r="F64" s="17"/>
      <c r="G64" s="17"/>
      <c r="H64" s="17"/>
      <c r="I64" s="17"/>
      <c r="J64" s="17"/>
      <c r="K64" s="17"/>
      <c r="L64" s="17"/>
      <c r="M64" s="70" t="s">
        <v>95</v>
      </c>
      <c r="N64" s="17"/>
      <c r="O64" s="17"/>
      <c r="P64" s="18"/>
      <c r="Q64" s="17"/>
      <c r="R64" s="17"/>
      <c r="S64" s="17"/>
      <c r="T64" s="17"/>
      <c r="U64" s="18"/>
      <c r="V64" s="33"/>
      <c r="W64" s="14"/>
    </row>
    <row r="65" spans="1:23" s="15" customFormat="1" ht="79.2" hidden="1" x14ac:dyDescent="0.25">
      <c r="A65" s="70" t="s">
        <v>210</v>
      </c>
      <c r="B65" s="17" t="s">
        <v>187</v>
      </c>
      <c r="C65" s="43" t="s">
        <v>190</v>
      </c>
      <c r="D65" s="17" t="s">
        <v>191</v>
      </c>
      <c r="E65" s="17"/>
      <c r="F65" s="17"/>
      <c r="G65" s="17"/>
      <c r="H65" s="17"/>
      <c r="I65" s="17"/>
      <c r="J65" s="17"/>
      <c r="K65" s="17"/>
      <c r="L65" s="17"/>
      <c r="M65" s="70" t="s">
        <v>95</v>
      </c>
      <c r="N65" s="17"/>
      <c r="O65" s="17"/>
      <c r="P65" s="18"/>
      <c r="Q65" s="17"/>
      <c r="R65" s="17"/>
      <c r="S65" s="17"/>
      <c r="T65" s="17"/>
      <c r="U65" s="18"/>
      <c r="V65" s="33"/>
      <c r="W65" s="14"/>
    </row>
    <row r="66" spans="1:23" s="15" customFormat="1" ht="105.6" hidden="1" x14ac:dyDescent="0.25">
      <c r="A66" s="70" t="s">
        <v>210</v>
      </c>
      <c r="B66" s="24" t="s">
        <v>187</v>
      </c>
      <c r="C66" s="45" t="s">
        <v>198</v>
      </c>
      <c r="D66" s="24" t="s">
        <v>199</v>
      </c>
      <c r="E66" s="17"/>
      <c r="F66" s="17"/>
      <c r="G66" s="17"/>
      <c r="H66" s="17"/>
      <c r="I66" s="17"/>
      <c r="J66" s="17"/>
      <c r="K66" s="17"/>
      <c r="L66" s="17"/>
      <c r="M66" s="70" t="s">
        <v>95</v>
      </c>
      <c r="N66" s="17"/>
      <c r="O66" s="17"/>
      <c r="P66" s="18"/>
      <c r="Q66" s="17"/>
      <c r="R66" s="17"/>
      <c r="S66" s="17"/>
      <c r="T66" s="17"/>
      <c r="U66" s="18"/>
      <c r="V66" s="33"/>
      <c r="W66" s="14"/>
    </row>
    <row r="67" spans="1:23" s="15" customFormat="1" ht="26.4" hidden="1" x14ac:dyDescent="0.25">
      <c r="A67" s="17" t="s">
        <v>211</v>
      </c>
      <c r="B67" s="17" t="s">
        <v>211</v>
      </c>
      <c r="C67" s="43" t="s">
        <v>212</v>
      </c>
      <c r="D67" s="17" t="s">
        <v>213</v>
      </c>
      <c r="E67" s="17"/>
      <c r="F67" s="17"/>
      <c r="G67" s="17"/>
      <c r="H67" s="17"/>
      <c r="I67" s="17"/>
      <c r="J67" s="17"/>
      <c r="K67" s="17"/>
      <c r="L67" s="17"/>
      <c r="M67" s="17" t="s">
        <v>95</v>
      </c>
      <c r="N67" s="17"/>
      <c r="O67" s="17"/>
      <c r="P67" s="18"/>
      <c r="Q67" s="17"/>
      <c r="R67" s="17"/>
      <c r="S67" s="17"/>
      <c r="T67" s="17"/>
      <c r="U67" s="18"/>
      <c r="V67" s="33"/>
      <c r="W67" s="14"/>
    </row>
    <row r="68" spans="1:23" s="15" customFormat="1" ht="26.4" hidden="1" x14ac:dyDescent="0.25">
      <c r="A68" s="17" t="s">
        <v>211</v>
      </c>
      <c r="B68" s="17" t="s">
        <v>211</v>
      </c>
      <c r="C68" s="41" t="s">
        <v>214</v>
      </c>
      <c r="D68" s="17" t="s">
        <v>215</v>
      </c>
      <c r="E68" s="17"/>
      <c r="F68" s="17"/>
      <c r="G68" s="17"/>
      <c r="H68" s="17"/>
      <c r="I68" s="17"/>
      <c r="J68" s="17"/>
      <c r="K68" s="17"/>
      <c r="L68" s="17"/>
      <c r="M68" s="17" t="s">
        <v>95</v>
      </c>
      <c r="N68" s="17"/>
      <c r="O68" s="17"/>
      <c r="P68" s="18"/>
      <c r="Q68" s="17"/>
      <c r="R68" s="17"/>
      <c r="S68" s="17"/>
      <c r="T68" s="17"/>
      <c r="U68" s="18"/>
      <c r="V68" s="33"/>
      <c r="W68" s="14"/>
    </row>
    <row r="69" spans="1:23" s="15" customFormat="1" ht="39.6" hidden="1" x14ac:dyDescent="0.25">
      <c r="A69" s="17" t="s">
        <v>211</v>
      </c>
      <c r="B69" s="17" t="s">
        <v>211</v>
      </c>
      <c r="C69" s="41" t="s">
        <v>216</v>
      </c>
      <c r="D69" s="17" t="s">
        <v>217</v>
      </c>
      <c r="E69" s="17"/>
      <c r="F69" s="17"/>
      <c r="G69" s="17"/>
      <c r="H69" s="17"/>
      <c r="I69" s="17"/>
      <c r="J69" s="17"/>
      <c r="K69" s="17"/>
      <c r="L69" s="17"/>
      <c r="M69" s="17" t="s">
        <v>95</v>
      </c>
      <c r="N69" s="17"/>
      <c r="O69" s="17"/>
      <c r="P69" s="18"/>
      <c r="Q69" s="17"/>
      <c r="R69" s="17"/>
      <c r="S69" s="17"/>
      <c r="T69" s="17"/>
      <c r="U69" s="18"/>
      <c r="V69" s="33"/>
      <c r="W69" s="14"/>
    </row>
    <row r="70" spans="1:23" s="15" customFormat="1" hidden="1" x14ac:dyDescent="0.25">
      <c r="A70" s="17" t="s">
        <v>211</v>
      </c>
      <c r="B70" s="17" t="s">
        <v>211</v>
      </c>
      <c r="C70" s="41" t="s">
        <v>218</v>
      </c>
      <c r="D70" s="17" t="s">
        <v>219</v>
      </c>
      <c r="E70" s="17"/>
      <c r="F70" s="17"/>
      <c r="G70" s="17"/>
      <c r="H70" s="17"/>
      <c r="I70" s="17"/>
      <c r="J70" s="17"/>
      <c r="K70" s="17"/>
      <c r="L70" s="17"/>
      <c r="M70" s="17" t="s">
        <v>95</v>
      </c>
      <c r="N70" s="17"/>
      <c r="O70" s="17"/>
      <c r="P70" s="18"/>
      <c r="Q70" s="17"/>
      <c r="R70" s="17"/>
      <c r="S70" s="17"/>
      <c r="T70" s="17"/>
      <c r="U70" s="18"/>
      <c r="V70" s="33"/>
      <c r="W70" s="14"/>
    </row>
    <row r="71" spans="1:23" s="15" customFormat="1" ht="26.4" hidden="1" x14ac:dyDescent="0.25">
      <c r="A71" s="17" t="s">
        <v>211</v>
      </c>
      <c r="B71" s="17" t="s">
        <v>211</v>
      </c>
      <c r="C71" s="41" t="s">
        <v>220</v>
      </c>
      <c r="D71" s="17" t="s">
        <v>221</v>
      </c>
      <c r="E71" s="17"/>
      <c r="F71" s="17"/>
      <c r="G71" s="17"/>
      <c r="H71" s="17"/>
      <c r="I71" s="17"/>
      <c r="J71" s="17"/>
      <c r="K71" s="17"/>
      <c r="L71" s="17"/>
      <c r="M71" s="17" t="s">
        <v>95</v>
      </c>
      <c r="N71" s="17"/>
      <c r="O71" s="17"/>
      <c r="P71" s="18"/>
      <c r="Q71" s="17"/>
      <c r="R71" s="17"/>
      <c r="S71" s="17"/>
      <c r="T71" s="17"/>
      <c r="U71" s="18"/>
      <c r="V71" s="33"/>
      <c r="W71" s="14"/>
    </row>
    <row r="72" spans="1:23" s="15" customFormat="1" ht="26.4" hidden="1" x14ac:dyDescent="0.25">
      <c r="A72" s="17" t="s">
        <v>211</v>
      </c>
      <c r="B72" s="17" t="s">
        <v>211</v>
      </c>
      <c r="C72" s="41" t="s">
        <v>222</v>
      </c>
      <c r="D72" s="17" t="s">
        <v>223</v>
      </c>
      <c r="E72" s="17"/>
      <c r="F72" s="17"/>
      <c r="G72" s="17"/>
      <c r="H72" s="17"/>
      <c r="I72" s="17"/>
      <c r="J72" s="17"/>
      <c r="K72" s="17"/>
      <c r="L72" s="17"/>
      <c r="M72" s="17" t="s">
        <v>95</v>
      </c>
      <c r="N72" s="17"/>
      <c r="O72" s="17"/>
      <c r="P72" s="18"/>
      <c r="Q72" s="17"/>
      <c r="R72" s="17"/>
      <c r="S72" s="17"/>
      <c r="T72" s="17"/>
      <c r="U72" s="18"/>
      <c r="V72" s="33"/>
      <c r="W72" s="14"/>
    </row>
    <row r="73" spans="1:23" s="15" customFormat="1" hidden="1" x14ac:dyDescent="0.25">
      <c r="A73" s="17" t="s">
        <v>211</v>
      </c>
      <c r="B73" s="17" t="s">
        <v>211</v>
      </c>
      <c r="C73" s="41" t="s">
        <v>224</v>
      </c>
      <c r="D73" s="17" t="s">
        <v>225</v>
      </c>
      <c r="E73" s="17"/>
      <c r="F73" s="17"/>
      <c r="G73" s="17"/>
      <c r="H73" s="17"/>
      <c r="I73" s="17"/>
      <c r="J73" s="17"/>
      <c r="K73" s="17"/>
      <c r="L73" s="17"/>
      <c r="M73" s="17" t="s">
        <v>95</v>
      </c>
      <c r="N73" s="17"/>
      <c r="O73" s="17"/>
      <c r="P73" s="18"/>
      <c r="Q73" s="17"/>
      <c r="R73" s="17"/>
      <c r="S73" s="17"/>
      <c r="T73" s="17"/>
      <c r="U73" s="18"/>
      <c r="V73" s="33"/>
      <c r="W73" s="14"/>
    </row>
    <row r="74" spans="1:23" s="15" customFormat="1" ht="52.8" hidden="1" x14ac:dyDescent="0.25">
      <c r="A74" s="17" t="s">
        <v>211</v>
      </c>
      <c r="B74" s="17" t="s">
        <v>211</v>
      </c>
      <c r="C74" s="41" t="s">
        <v>226</v>
      </c>
      <c r="D74" s="17" t="s">
        <v>227</v>
      </c>
      <c r="E74" s="17"/>
      <c r="F74" s="17"/>
      <c r="G74" s="17"/>
      <c r="H74" s="17"/>
      <c r="I74" s="17"/>
      <c r="J74" s="17"/>
      <c r="K74" s="17"/>
      <c r="L74" s="17"/>
      <c r="M74" s="17" t="s">
        <v>95</v>
      </c>
      <c r="N74" s="17"/>
      <c r="O74" s="17"/>
      <c r="P74" s="18"/>
      <c r="Q74" s="17"/>
      <c r="R74" s="17"/>
      <c r="S74" s="17"/>
      <c r="T74" s="17"/>
      <c r="U74" s="18"/>
      <c r="V74" s="33"/>
      <c r="W74" s="14"/>
    </row>
    <row r="75" spans="1:23" s="15" customFormat="1" ht="26.4" hidden="1" x14ac:dyDescent="0.25">
      <c r="A75" s="17" t="s">
        <v>211</v>
      </c>
      <c r="B75" s="17" t="s">
        <v>211</v>
      </c>
      <c r="C75" s="41" t="s">
        <v>228</v>
      </c>
      <c r="D75" s="17" t="s">
        <v>229</v>
      </c>
      <c r="E75" s="17"/>
      <c r="F75" s="17"/>
      <c r="G75" s="17"/>
      <c r="H75" s="17"/>
      <c r="I75" s="17"/>
      <c r="J75" s="17"/>
      <c r="K75" s="17"/>
      <c r="L75" s="17" t="s">
        <v>95</v>
      </c>
      <c r="M75" s="17" t="s">
        <v>95</v>
      </c>
      <c r="N75" s="17"/>
      <c r="O75" s="17"/>
      <c r="P75" s="18"/>
      <c r="Q75" s="17"/>
      <c r="R75" s="17"/>
      <c r="S75" s="17"/>
      <c r="T75" s="17"/>
      <c r="U75" s="18"/>
      <c r="V75" s="33"/>
      <c r="W75" s="14"/>
    </row>
    <row r="76" spans="1:23" s="15" customFormat="1" ht="26.4" hidden="1" x14ac:dyDescent="0.25">
      <c r="A76" s="17" t="s">
        <v>211</v>
      </c>
      <c r="B76" s="17" t="s">
        <v>211</v>
      </c>
      <c r="C76" s="41" t="s">
        <v>230</v>
      </c>
      <c r="D76" s="17" t="s">
        <v>231</v>
      </c>
      <c r="E76" s="17"/>
      <c r="F76" s="17"/>
      <c r="G76" s="17"/>
      <c r="H76" s="17"/>
      <c r="I76" s="17"/>
      <c r="J76" s="17"/>
      <c r="K76" s="17"/>
      <c r="L76" s="17" t="s">
        <v>95</v>
      </c>
      <c r="M76" s="17" t="s">
        <v>95</v>
      </c>
      <c r="N76" s="17"/>
      <c r="O76" s="17"/>
      <c r="P76" s="18"/>
      <c r="Q76" s="17"/>
      <c r="R76" s="17"/>
      <c r="S76" s="17"/>
      <c r="T76" s="17"/>
      <c r="U76" s="18"/>
      <c r="V76" s="33"/>
      <c r="W76" s="14"/>
    </row>
    <row r="77" spans="1:23" s="15" customFormat="1" ht="26.4" hidden="1" x14ac:dyDescent="0.25">
      <c r="A77" s="17" t="s">
        <v>211</v>
      </c>
      <c r="B77" s="17" t="s">
        <v>211</v>
      </c>
      <c r="C77" s="41" t="s">
        <v>232</v>
      </c>
      <c r="D77" s="17" t="s">
        <v>233</v>
      </c>
      <c r="E77" s="17"/>
      <c r="F77" s="17"/>
      <c r="G77" s="17"/>
      <c r="H77" s="17"/>
      <c r="I77" s="17"/>
      <c r="J77" s="17"/>
      <c r="K77" s="17"/>
      <c r="L77" s="17"/>
      <c r="M77" s="17" t="s">
        <v>95</v>
      </c>
      <c r="N77" s="17"/>
      <c r="O77" s="17"/>
      <c r="P77" s="18"/>
      <c r="Q77" s="17"/>
      <c r="R77" s="17"/>
      <c r="S77" s="17"/>
      <c r="T77" s="17"/>
      <c r="U77" s="18"/>
      <c r="V77" s="33"/>
      <c r="W77" s="14"/>
    </row>
    <row r="78" spans="1:23" s="15" customFormat="1" ht="39.6" hidden="1" x14ac:dyDescent="0.25">
      <c r="A78" s="17" t="s">
        <v>211</v>
      </c>
      <c r="B78" s="17" t="s">
        <v>211</v>
      </c>
      <c r="C78" s="41" t="s">
        <v>234</v>
      </c>
      <c r="D78" s="17" t="s">
        <v>235</v>
      </c>
      <c r="E78" s="17"/>
      <c r="F78" s="17"/>
      <c r="G78" s="17"/>
      <c r="H78" s="17"/>
      <c r="I78" s="17"/>
      <c r="J78" s="17"/>
      <c r="K78" s="17"/>
      <c r="L78" s="17"/>
      <c r="M78" s="17" t="s">
        <v>95</v>
      </c>
      <c r="N78" s="17"/>
      <c r="O78" s="17"/>
      <c r="P78" s="18"/>
      <c r="Q78" s="17"/>
      <c r="R78" s="17"/>
      <c r="S78" s="17"/>
      <c r="T78" s="17"/>
      <c r="U78" s="18"/>
      <c r="V78" s="33"/>
      <c r="W78" s="14"/>
    </row>
    <row r="79" spans="1:23" s="15" customFormat="1" ht="66" hidden="1" x14ac:dyDescent="0.25">
      <c r="A79" s="17" t="s">
        <v>236</v>
      </c>
      <c r="B79" s="17" t="s">
        <v>237</v>
      </c>
      <c r="C79" s="41" t="s">
        <v>238</v>
      </c>
      <c r="D79" s="17" t="s">
        <v>239</v>
      </c>
      <c r="E79" s="17" t="s">
        <v>95</v>
      </c>
      <c r="F79" s="17"/>
      <c r="G79" s="17"/>
      <c r="H79" s="17"/>
      <c r="I79" s="17"/>
      <c r="J79" s="17"/>
      <c r="K79" s="17"/>
      <c r="L79" s="17"/>
      <c r="M79" s="17"/>
      <c r="N79" s="17"/>
      <c r="O79" s="17"/>
      <c r="P79" s="18"/>
      <c r="Q79" s="17"/>
      <c r="R79" s="17"/>
      <c r="S79" s="17"/>
      <c r="T79" s="17"/>
      <c r="U79" s="18"/>
      <c r="V79" s="33"/>
      <c r="W79" s="14"/>
    </row>
    <row r="80" spans="1:23" s="15" customFormat="1" ht="66" hidden="1" x14ac:dyDescent="0.25">
      <c r="A80" s="17" t="s">
        <v>236</v>
      </c>
      <c r="B80" s="17" t="s">
        <v>237</v>
      </c>
      <c r="C80" s="41" t="s">
        <v>240</v>
      </c>
      <c r="D80" s="17" t="s">
        <v>241</v>
      </c>
      <c r="E80" s="17" t="s">
        <v>95</v>
      </c>
      <c r="F80" s="17"/>
      <c r="G80" s="17"/>
      <c r="H80" s="17"/>
      <c r="I80" s="17"/>
      <c r="J80" s="17"/>
      <c r="K80" s="17"/>
      <c r="L80" s="17"/>
      <c r="M80" s="17"/>
      <c r="N80" s="17"/>
      <c r="O80" s="17"/>
      <c r="P80" s="18"/>
      <c r="Q80" s="17"/>
      <c r="R80" s="17"/>
      <c r="S80" s="17"/>
      <c r="T80" s="17"/>
      <c r="U80" s="18"/>
      <c r="V80" s="33"/>
      <c r="W80" s="14"/>
    </row>
    <row r="81" spans="1:23" s="15" customFormat="1" ht="66" hidden="1" x14ac:dyDescent="0.25">
      <c r="A81" s="17" t="s">
        <v>236</v>
      </c>
      <c r="B81" s="17" t="s">
        <v>237</v>
      </c>
      <c r="C81" s="41" t="s">
        <v>242</v>
      </c>
      <c r="D81" s="17" t="s">
        <v>243</v>
      </c>
      <c r="E81" s="17" t="s">
        <v>95</v>
      </c>
      <c r="F81" s="17"/>
      <c r="G81" s="17"/>
      <c r="H81" s="17"/>
      <c r="I81" s="17"/>
      <c r="J81" s="17"/>
      <c r="K81" s="17"/>
      <c r="L81" s="17"/>
      <c r="M81" s="17"/>
      <c r="N81" s="17"/>
      <c r="O81" s="17"/>
      <c r="P81" s="18"/>
      <c r="Q81" s="17"/>
      <c r="R81" s="17"/>
      <c r="S81" s="17"/>
      <c r="T81" s="17"/>
      <c r="U81" s="18"/>
      <c r="V81" s="33"/>
      <c r="W81" s="14"/>
    </row>
    <row r="82" spans="1:23" s="15" customFormat="1" ht="66" hidden="1" x14ac:dyDescent="0.25">
      <c r="A82" s="17" t="s">
        <v>236</v>
      </c>
      <c r="B82" s="17" t="s">
        <v>237</v>
      </c>
      <c r="C82" s="41" t="s">
        <v>244</v>
      </c>
      <c r="D82" s="17" t="s">
        <v>245</v>
      </c>
      <c r="E82" s="17" t="s">
        <v>95</v>
      </c>
      <c r="F82" s="17"/>
      <c r="G82" s="17"/>
      <c r="H82" s="17"/>
      <c r="I82" s="17"/>
      <c r="J82" s="17"/>
      <c r="K82" s="17"/>
      <c r="L82" s="17"/>
      <c r="M82" s="17"/>
      <c r="N82" s="17"/>
      <c r="O82" s="17"/>
      <c r="P82" s="18"/>
      <c r="Q82" s="17"/>
      <c r="R82" s="17"/>
      <c r="S82" s="17"/>
      <c r="T82" s="17"/>
      <c r="U82" s="18"/>
      <c r="V82" s="33"/>
      <c r="W82" s="14"/>
    </row>
    <row r="83" spans="1:23" s="15" customFormat="1" ht="66" hidden="1" x14ac:dyDescent="0.25">
      <c r="A83" s="17" t="s">
        <v>236</v>
      </c>
      <c r="B83" s="17" t="s">
        <v>237</v>
      </c>
      <c r="C83" s="41" t="s">
        <v>246</v>
      </c>
      <c r="D83" s="17" t="s">
        <v>247</v>
      </c>
      <c r="E83" s="17" t="s">
        <v>95</v>
      </c>
      <c r="F83" s="17"/>
      <c r="G83" s="17"/>
      <c r="H83" s="17"/>
      <c r="I83" s="17"/>
      <c r="J83" s="17"/>
      <c r="K83" s="17"/>
      <c r="L83" s="17"/>
      <c r="M83" s="17"/>
      <c r="N83" s="17"/>
      <c r="O83" s="17"/>
      <c r="P83" s="18"/>
      <c r="Q83" s="17"/>
      <c r="R83" s="17"/>
      <c r="S83" s="17"/>
      <c r="T83" s="17"/>
      <c r="U83" s="18"/>
      <c r="V83" s="33"/>
      <c r="W83" s="14"/>
    </row>
    <row r="84" spans="1:23" s="15" customFormat="1" ht="79.2" hidden="1" x14ac:dyDescent="0.25">
      <c r="A84" s="17" t="s">
        <v>236</v>
      </c>
      <c r="B84" s="17" t="s">
        <v>237</v>
      </c>
      <c r="C84" s="41" t="s">
        <v>248</v>
      </c>
      <c r="D84" s="17" t="s">
        <v>249</v>
      </c>
      <c r="E84" s="17" t="s">
        <v>95</v>
      </c>
      <c r="F84" s="17"/>
      <c r="G84" s="17"/>
      <c r="H84" s="17"/>
      <c r="I84" s="17"/>
      <c r="J84" s="17"/>
      <c r="K84" s="17"/>
      <c r="L84" s="17"/>
      <c r="M84" s="17"/>
      <c r="N84" s="17"/>
      <c r="O84" s="17"/>
      <c r="P84" s="18"/>
      <c r="Q84" s="17"/>
      <c r="R84" s="17"/>
      <c r="S84" s="17"/>
      <c r="T84" s="17"/>
      <c r="U84" s="18"/>
      <c r="V84" s="33"/>
      <c r="W84" s="14"/>
    </row>
    <row r="85" spans="1:23" s="15" customFormat="1" ht="66" hidden="1" x14ac:dyDescent="0.25">
      <c r="A85" s="17" t="s">
        <v>236</v>
      </c>
      <c r="B85" s="17" t="s">
        <v>237</v>
      </c>
      <c r="C85" s="41" t="s">
        <v>250</v>
      </c>
      <c r="D85" s="17" t="s">
        <v>251</v>
      </c>
      <c r="E85" s="17" t="s">
        <v>95</v>
      </c>
      <c r="F85" s="17"/>
      <c r="G85" s="17"/>
      <c r="H85" s="17"/>
      <c r="I85" s="17"/>
      <c r="J85" s="17"/>
      <c r="K85" s="17"/>
      <c r="L85" s="17"/>
      <c r="M85" s="17"/>
      <c r="N85" s="17"/>
      <c r="O85" s="17"/>
      <c r="P85" s="18"/>
      <c r="Q85" s="17"/>
      <c r="R85" s="17"/>
      <c r="S85" s="17"/>
      <c r="T85" s="17"/>
      <c r="U85" s="18"/>
      <c r="V85" s="33"/>
      <c r="W85" s="14"/>
    </row>
    <row r="86" spans="1:23" s="15" customFormat="1" ht="79.2" hidden="1" x14ac:dyDescent="0.25">
      <c r="A86" s="17" t="s">
        <v>236</v>
      </c>
      <c r="B86" s="17" t="s">
        <v>237</v>
      </c>
      <c r="C86" s="41" t="s">
        <v>252</v>
      </c>
      <c r="D86" s="17" t="s">
        <v>253</v>
      </c>
      <c r="E86" s="17" t="s">
        <v>95</v>
      </c>
      <c r="F86" s="17"/>
      <c r="G86" s="17"/>
      <c r="H86" s="17"/>
      <c r="I86" s="17"/>
      <c r="J86" s="17"/>
      <c r="K86" s="17"/>
      <c r="L86" s="17"/>
      <c r="M86" s="17"/>
      <c r="N86" s="17"/>
      <c r="O86" s="17"/>
      <c r="P86" s="18"/>
      <c r="Q86" s="17"/>
      <c r="R86" s="17"/>
      <c r="S86" s="17"/>
      <c r="T86" s="17"/>
      <c r="U86" s="18"/>
      <c r="V86" s="33"/>
      <c r="W86" s="14"/>
    </row>
    <row r="87" spans="1:23" s="15" customFormat="1" ht="79.2" hidden="1" x14ac:dyDescent="0.25">
      <c r="A87" s="17" t="s">
        <v>236</v>
      </c>
      <c r="B87" s="17" t="s">
        <v>237</v>
      </c>
      <c r="C87" s="41" t="s">
        <v>254</v>
      </c>
      <c r="D87" s="17" t="s">
        <v>255</v>
      </c>
      <c r="E87" s="17" t="s">
        <v>95</v>
      </c>
      <c r="F87" s="17"/>
      <c r="G87" s="17"/>
      <c r="H87" s="17"/>
      <c r="I87" s="17"/>
      <c r="J87" s="17"/>
      <c r="K87" s="17"/>
      <c r="L87" s="17"/>
      <c r="M87" s="17"/>
      <c r="N87" s="17"/>
      <c r="O87" s="17"/>
      <c r="P87" s="18"/>
      <c r="Q87" s="17"/>
      <c r="R87" s="17"/>
      <c r="S87" s="17"/>
      <c r="T87" s="17"/>
      <c r="U87" s="18"/>
      <c r="V87" s="33"/>
      <c r="W87" s="14"/>
    </row>
    <row r="88" spans="1:23" s="15" customFormat="1" ht="53.4" hidden="1" x14ac:dyDescent="0.3">
      <c r="A88" s="25" t="s">
        <v>256</v>
      </c>
      <c r="B88" s="17" t="s">
        <v>257</v>
      </c>
      <c r="C88" s="41" t="s">
        <v>258</v>
      </c>
      <c r="D88" s="17" t="s">
        <v>259</v>
      </c>
      <c r="E88" s="17" t="s">
        <v>95</v>
      </c>
      <c r="F88" s="17"/>
      <c r="G88" s="17"/>
      <c r="H88" s="17"/>
      <c r="I88" s="17"/>
      <c r="J88" s="17"/>
      <c r="K88" s="17"/>
      <c r="L88" s="17"/>
      <c r="M88" s="17"/>
      <c r="N88" s="17"/>
      <c r="O88" s="17"/>
      <c r="P88" s="18"/>
      <c r="Q88" s="17"/>
      <c r="R88" s="17"/>
      <c r="S88" s="17"/>
      <c r="T88" s="17"/>
      <c r="U88" s="18"/>
      <c r="V88" s="33"/>
      <c r="W88" s="14"/>
    </row>
    <row r="89" spans="1:23" s="15" customFormat="1" ht="40.200000000000003" hidden="1" x14ac:dyDescent="0.3">
      <c r="A89" s="25" t="s">
        <v>256</v>
      </c>
      <c r="B89" s="17" t="s">
        <v>257</v>
      </c>
      <c r="C89" s="41" t="s">
        <v>260</v>
      </c>
      <c r="D89" s="17" t="s">
        <v>261</v>
      </c>
      <c r="E89" s="17" t="s">
        <v>95</v>
      </c>
      <c r="F89" s="17"/>
      <c r="G89" s="17"/>
      <c r="H89" s="17"/>
      <c r="I89" s="17"/>
      <c r="J89" s="17"/>
      <c r="K89" s="17"/>
      <c r="L89" s="17"/>
      <c r="M89" s="17"/>
      <c r="N89" s="17"/>
      <c r="O89" s="17"/>
      <c r="P89" s="18"/>
      <c r="Q89" s="17"/>
      <c r="R89" s="17"/>
      <c r="S89" s="17"/>
      <c r="T89" s="17"/>
      <c r="U89" s="18"/>
      <c r="V89" s="33"/>
      <c r="W89" s="14"/>
    </row>
    <row r="90" spans="1:23" s="15" customFormat="1" ht="53.4" hidden="1" x14ac:dyDescent="0.3">
      <c r="A90" s="25" t="s">
        <v>256</v>
      </c>
      <c r="B90" s="17" t="s">
        <v>257</v>
      </c>
      <c r="C90" s="41" t="s">
        <v>262</v>
      </c>
      <c r="D90" s="17" t="s">
        <v>263</v>
      </c>
      <c r="E90" s="17" t="s">
        <v>95</v>
      </c>
      <c r="F90" s="17"/>
      <c r="G90" s="17"/>
      <c r="H90" s="17"/>
      <c r="I90" s="17"/>
      <c r="J90" s="17"/>
      <c r="K90" s="17"/>
      <c r="L90" s="17"/>
      <c r="M90" s="17"/>
      <c r="N90" s="17"/>
      <c r="O90" s="17"/>
      <c r="P90" s="18"/>
      <c r="Q90" s="17"/>
      <c r="R90" s="17"/>
      <c r="S90" s="17"/>
      <c r="T90" s="17"/>
      <c r="U90" s="18"/>
      <c r="V90" s="33"/>
      <c r="W90" s="14"/>
    </row>
    <row r="91" spans="1:23" s="15" customFormat="1" ht="40.200000000000003" hidden="1" x14ac:dyDescent="0.3">
      <c r="A91" s="25" t="s">
        <v>256</v>
      </c>
      <c r="B91" s="17" t="s">
        <v>257</v>
      </c>
      <c r="C91" s="41" t="s">
        <v>264</v>
      </c>
      <c r="D91" s="17" t="s">
        <v>265</v>
      </c>
      <c r="E91" s="17" t="s">
        <v>95</v>
      </c>
      <c r="F91" s="17"/>
      <c r="G91" s="17"/>
      <c r="H91" s="17"/>
      <c r="I91" s="17"/>
      <c r="J91" s="17"/>
      <c r="K91" s="17"/>
      <c r="L91" s="17"/>
      <c r="M91" s="17"/>
      <c r="N91" s="17"/>
      <c r="O91" s="17"/>
      <c r="P91" s="18"/>
      <c r="Q91" s="17"/>
      <c r="R91" s="17"/>
      <c r="S91" s="17"/>
      <c r="T91" s="17"/>
      <c r="U91" s="18"/>
      <c r="V91" s="33"/>
      <c r="W91" s="14"/>
    </row>
    <row r="92" spans="1:23" s="15" customFormat="1" ht="40.200000000000003" hidden="1" x14ac:dyDescent="0.3">
      <c r="A92" s="25" t="s">
        <v>256</v>
      </c>
      <c r="B92" s="17" t="s">
        <v>257</v>
      </c>
      <c r="C92" s="41" t="s">
        <v>266</v>
      </c>
      <c r="D92" s="17" t="s">
        <v>267</v>
      </c>
      <c r="E92" s="17" t="s">
        <v>95</v>
      </c>
      <c r="F92" s="17"/>
      <c r="G92" s="17"/>
      <c r="H92" s="17"/>
      <c r="I92" s="17"/>
      <c r="J92" s="17"/>
      <c r="K92" s="17"/>
      <c r="L92" s="17"/>
      <c r="M92" s="17"/>
      <c r="N92" s="17"/>
      <c r="O92" s="17"/>
      <c r="P92" s="18"/>
      <c r="Q92" s="17"/>
      <c r="R92" s="17"/>
      <c r="S92" s="17"/>
      <c r="T92" s="17"/>
      <c r="U92" s="18"/>
      <c r="V92" s="33"/>
      <c r="W92" s="14"/>
    </row>
    <row r="93" spans="1:23" s="15" customFormat="1" ht="40.200000000000003" hidden="1" x14ac:dyDescent="0.3">
      <c r="A93" s="25" t="s">
        <v>256</v>
      </c>
      <c r="B93" s="17" t="s">
        <v>257</v>
      </c>
      <c r="C93" s="41" t="s">
        <v>268</v>
      </c>
      <c r="D93" s="17" t="s">
        <v>269</v>
      </c>
      <c r="E93" s="17" t="s">
        <v>95</v>
      </c>
      <c r="F93" s="17"/>
      <c r="G93" s="17"/>
      <c r="H93" s="17"/>
      <c r="I93" s="17"/>
      <c r="J93" s="17"/>
      <c r="K93" s="17"/>
      <c r="L93" s="17"/>
      <c r="M93" s="17"/>
      <c r="N93" s="17"/>
      <c r="O93" s="17"/>
      <c r="P93" s="18"/>
      <c r="Q93" s="17"/>
      <c r="R93" s="17"/>
      <c r="S93" s="17"/>
      <c r="T93" s="17"/>
      <c r="U93" s="18"/>
      <c r="V93" s="33"/>
      <c r="W93" s="14"/>
    </row>
    <row r="94" spans="1:23" s="15" customFormat="1" ht="40.200000000000003" hidden="1" x14ac:dyDescent="0.3">
      <c r="A94" s="25" t="s">
        <v>256</v>
      </c>
      <c r="B94" s="17" t="s">
        <v>257</v>
      </c>
      <c r="C94" s="41" t="s">
        <v>270</v>
      </c>
      <c r="D94" s="17" t="s">
        <v>271</v>
      </c>
      <c r="E94" s="17" t="s">
        <v>95</v>
      </c>
      <c r="F94" s="17"/>
      <c r="G94" s="17"/>
      <c r="H94" s="17"/>
      <c r="I94" s="17"/>
      <c r="J94" s="17"/>
      <c r="K94" s="17"/>
      <c r="L94" s="17"/>
      <c r="M94" s="17"/>
      <c r="N94" s="17"/>
      <c r="O94" s="17"/>
      <c r="P94" s="18"/>
      <c r="Q94" s="17"/>
      <c r="R94" s="17"/>
      <c r="S94" s="17"/>
      <c r="T94" s="17"/>
      <c r="U94" s="18"/>
      <c r="V94" s="33"/>
      <c r="W94" s="14"/>
    </row>
    <row r="95" spans="1:23" s="15" customFormat="1" ht="40.200000000000003" hidden="1" x14ac:dyDescent="0.3">
      <c r="A95" s="25" t="s">
        <v>256</v>
      </c>
      <c r="B95" s="17" t="s">
        <v>257</v>
      </c>
      <c r="C95" s="41" t="s">
        <v>272</v>
      </c>
      <c r="D95" s="17" t="s">
        <v>273</v>
      </c>
      <c r="E95" s="17" t="s">
        <v>95</v>
      </c>
      <c r="F95" s="17"/>
      <c r="G95" s="17"/>
      <c r="H95" s="17"/>
      <c r="I95" s="17"/>
      <c r="J95" s="17"/>
      <c r="K95" s="17"/>
      <c r="L95" s="17"/>
      <c r="M95" s="17"/>
      <c r="N95" s="17"/>
      <c r="O95" s="17"/>
      <c r="P95" s="18"/>
      <c r="Q95" s="17"/>
      <c r="R95" s="17"/>
      <c r="S95" s="17"/>
      <c r="T95" s="17"/>
      <c r="U95" s="18"/>
      <c r="V95" s="33"/>
      <c r="W95" s="14"/>
    </row>
    <row r="96" spans="1:23" s="15" customFormat="1" ht="53.4" hidden="1" x14ac:dyDescent="0.3">
      <c r="A96" s="25" t="s">
        <v>256</v>
      </c>
      <c r="B96" s="17" t="s">
        <v>257</v>
      </c>
      <c r="C96" s="41" t="s">
        <v>274</v>
      </c>
      <c r="D96" s="17" t="s">
        <v>275</v>
      </c>
      <c r="E96" s="17" t="s">
        <v>95</v>
      </c>
      <c r="F96" s="17"/>
      <c r="G96" s="17"/>
      <c r="H96" s="17"/>
      <c r="I96" s="17"/>
      <c r="J96" s="17"/>
      <c r="K96" s="17"/>
      <c r="L96" s="17"/>
      <c r="M96" s="17"/>
      <c r="N96" s="17"/>
      <c r="O96" s="17"/>
      <c r="P96" s="18"/>
      <c r="Q96" s="17"/>
      <c r="R96" s="17"/>
      <c r="S96" s="17"/>
      <c r="T96" s="17"/>
      <c r="U96" s="18"/>
      <c r="V96" s="33"/>
      <c r="W96" s="14"/>
    </row>
    <row r="97" spans="1:23" s="15" customFormat="1" ht="40.200000000000003" hidden="1" x14ac:dyDescent="0.3">
      <c r="A97" s="25" t="s">
        <v>256</v>
      </c>
      <c r="B97" s="17" t="s">
        <v>257</v>
      </c>
      <c r="C97" s="41" t="s">
        <v>276</v>
      </c>
      <c r="D97" s="17" t="s">
        <v>277</v>
      </c>
      <c r="E97" s="17" t="s">
        <v>95</v>
      </c>
      <c r="F97" s="17"/>
      <c r="G97" s="17"/>
      <c r="H97" s="17"/>
      <c r="I97" s="17"/>
      <c r="J97" s="17"/>
      <c r="K97" s="17"/>
      <c r="L97" s="17"/>
      <c r="M97" s="17"/>
      <c r="N97" s="17"/>
      <c r="O97" s="17"/>
      <c r="P97" s="18"/>
      <c r="Q97" s="17"/>
      <c r="R97" s="17"/>
      <c r="S97" s="17"/>
      <c r="T97" s="17"/>
      <c r="U97" s="18"/>
      <c r="V97" s="33"/>
      <c r="W97" s="14"/>
    </row>
    <row r="98" spans="1:23" s="15" customFormat="1" ht="66.599999999999994" hidden="1" x14ac:dyDescent="0.3">
      <c r="A98" s="25" t="s">
        <v>256</v>
      </c>
      <c r="B98" s="17" t="s">
        <v>257</v>
      </c>
      <c r="C98" s="41" t="s">
        <v>278</v>
      </c>
      <c r="D98" s="17" t="s">
        <v>279</v>
      </c>
      <c r="E98" s="17" t="s">
        <v>95</v>
      </c>
      <c r="F98" s="17"/>
      <c r="G98" s="17"/>
      <c r="H98" s="17"/>
      <c r="I98" s="17"/>
      <c r="J98" s="17"/>
      <c r="K98" s="17"/>
      <c r="L98" s="17"/>
      <c r="M98" s="17"/>
      <c r="N98" s="17"/>
      <c r="O98" s="17"/>
      <c r="P98" s="18"/>
      <c r="Q98" s="17"/>
      <c r="R98" s="17"/>
      <c r="S98" s="17"/>
      <c r="T98" s="17"/>
      <c r="U98" s="18"/>
      <c r="V98" s="33"/>
      <c r="W98" s="14"/>
    </row>
    <row r="99" spans="1:23" s="15" customFormat="1" ht="66.599999999999994" hidden="1" x14ac:dyDescent="0.3">
      <c r="A99" s="25" t="s">
        <v>256</v>
      </c>
      <c r="B99" s="17" t="s">
        <v>257</v>
      </c>
      <c r="C99" s="41" t="s">
        <v>280</v>
      </c>
      <c r="D99" s="17" t="s">
        <v>281</v>
      </c>
      <c r="E99" s="17" t="s">
        <v>95</v>
      </c>
      <c r="F99" s="17"/>
      <c r="G99" s="17"/>
      <c r="H99" s="17"/>
      <c r="I99" s="17"/>
      <c r="J99" s="17"/>
      <c r="K99" s="17"/>
      <c r="L99" s="17"/>
      <c r="M99" s="17"/>
      <c r="N99" s="17"/>
      <c r="O99" s="17"/>
      <c r="P99" s="18"/>
      <c r="Q99" s="17"/>
      <c r="R99" s="17"/>
      <c r="S99" s="17"/>
      <c r="T99" s="17"/>
      <c r="U99" s="18"/>
      <c r="V99" s="33"/>
      <c r="W99" s="14"/>
    </row>
    <row r="100" spans="1:23" s="15" customFormat="1" ht="66.599999999999994" hidden="1" x14ac:dyDescent="0.3">
      <c r="A100" s="25" t="s">
        <v>256</v>
      </c>
      <c r="B100" s="17" t="s">
        <v>257</v>
      </c>
      <c r="C100" s="41" t="s">
        <v>282</v>
      </c>
      <c r="D100" s="17" t="s">
        <v>283</v>
      </c>
      <c r="E100" s="17" t="s">
        <v>95</v>
      </c>
      <c r="F100" s="17"/>
      <c r="G100" s="17"/>
      <c r="H100" s="17"/>
      <c r="I100" s="17"/>
      <c r="J100" s="17"/>
      <c r="K100" s="17"/>
      <c r="L100" s="17"/>
      <c r="M100" s="17"/>
      <c r="N100" s="17"/>
      <c r="O100" s="17"/>
      <c r="P100" s="18"/>
      <c r="Q100" s="17"/>
      <c r="R100" s="17"/>
      <c r="S100" s="17"/>
      <c r="T100" s="17"/>
      <c r="U100" s="18"/>
      <c r="V100" s="33"/>
      <c r="W100" s="14"/>
    </row>
    <row r="101" spans="1:23" s="15" customFormat="1" ht="66.599999999999994" hidden="1" x14ac:dyDescent="0.3">
      <c r="A101" s="25" t="s">
        <v>256</v>
      </c>
      <c r="B101" s="17" t="s">
        <v>257</v>
      </c>
      <c r="C101" s="41" t="s">
        <v>284</v>
      </c>
      <c r="D101" s="17" t="s">
        <v>285</v>
      </c>
      <c r="E101" s="17" t="s">
        <v>95</v>
      </c>
      <c r="F101" s="17"/>
      <c r="G101" s="17"/>
      <c r="H101" s="17"/>
      <c r="I101" s="17"/>
      <c r="J101" s="17"/>
      <c r="K101" s="17"/>
      <c r="L101" s="17"/>
      <c r="M101" s="17"/>
      <c r="N101" s="17"/>
      <c r="O101" s="17"/>
      <c r="P101" s="18"/>
      <c r="Q101" s="17"/>
      <c r="R101" s="17"/>
      <c r="S101" s="17"/>
      <c r="T101" s="17"/>
      <c r="U101" s="18"/>
      <c r="V101" s="33"/>
      <c r="W101" s="14"/>
    </row>
    <row r="102" spans="1:23" s="15" customFormat="1" ht="66.599999999999994" hidden="1" x14ac:dyDescent="0.3">
      <c r="A102" s="25" t="s">
        <v>256</v>
      </c>
      <c r="B102" s="17" t="s">
        <v>257</v>
      </c>
      <c r="C102" s="41" t="s">
        <v>286</v>
      </c>
      <c r="D102" s="17" t="s">
        <v>287</v>
      </c>
      <c r="E102" s="17" t="s">
        <v>95</v>
      </c>
      <c r="F102" s="17"/>
      <c r="G102" s="17"/>
      <c r="H102" s="17"/>
      <c r="I102" s="17"/>
      <c r="J102" s="17"/>
      <c r="K102" s="17"/>
      <c r="L102" s="17"/>
      <c r="M102" s="17"/>
      <c r="N102" s="17"/>
      <c r="O102" s="17"/>
      <c r="P102" s="18"/>
      <c r="Q102" s="17"/>
      <c r="R102" s="17"/>
      <c r="S102" s="17"/>
      <c r="T102" s="17"/>
      <c r="U102" s="18"/>
      <c r="V102" s="33"/>
      <c r="W102" s="14"/>
    </row>
    <row r="103" spans="1:23" s="15" customFormat="1" ht="79.8" hidden="1" x14ac:dyDescent="0.3">
      <c r="A103" s="25" t="s">
        <v>256</v>
      </c>
      <c r="B103" s="17" t="s">
        <v>257</v>
      </c>
      <c r="C103" s="41" t="s">
        <v>288</v>
      </c>
      <c r="D103" s="17" t="s">
        <v>289</v>
      </c>
      <c r="E103" s="17" t="s">
        <v>95</v>
      </c>
      <c r="F103" s="17"/>
      <c r="G103" s="17"/>
      <c r="H103" s="17"/>
      <c r="I103" s="17"/>
      <c r="J103" s="17"/>
      <c r="K103" s="17"/>
      <c r="L103" s="17"/>
      <c r="M103" s="17"/>
      <c r="N103" s="17"/>
      <c r="O103" s="17"/>
      <c r="P103" s="18"/>
      <c r="Q103" s="17"/>
      <c r="R103" s="17"/>
      <c r="S103" s="17"/>
      <c r="T103" s="17"/>
      <c r="U103" s="18"/>
      <c r="V103" s="33"/>
      <c r="W103" s="14"/>
    </row>
    <row r="104" spans="1:23" s="15" customFormat="1" ht="66.599999999999994" hidden="1" x14ac:dyDescent="0.3">
      <c r="A104" s="25" t="s">
        <v>256</v>
      </c>
      <c r="B104" s="17" t="s">
        <v>257</v>
      </c>
      <c r="C104" s="41" t="s">
        <v>290</v>
      </c>
      <c r="D104" s="17" t="s">
        <v>291</v>
      </c>
      <c r="E104" s="17" t="s">
        <v>95</v>
      </c>
      <c r="F104" s="17"/>
      <c r="G104" s="17"/>
      <c r="H104" s="17"/>
      <c r="I104" s="17"/>
      <c r="J104" s="17"/>
      <c r="K104" s="17"/>
      <c r="L104" s="17"/>
      <c r="M104" s="17"/>
      <c r="N104" s="17"/>
      <c r="O104" s="17"/>
      <c r="P104" s="18"/>
      <c r="Q104" s="17"/>
      <c r="R104" s="17"/>
      <c r="S104" s="17"/>
      <c r="T104" s="17"/>
      <c r="U104" s="18"/>
      <c r="V104" s="33"/>
      <c r="W104" s="14"/>
    </row>
    <row r="105" spans="1:23" s="15" customFormat="1" ht="79.8" hidden="1" x14ac:dyDescent="0.3">
      <c r="A105" s="25" t="s">
        <v>256</v>
      </c>
      <c r="B105" s="17" t="s">
        <v>257</v>
      </c>
      <c r="C105" s="41" t="s">
        <v>292</v>
      </c>
      <c r="D105" s="17" t="s">
        <v>293</v>
      </c>
      <c r="E105" s="17" t="s">
        <v>95</v>
      </c>
      <c r="F105" s="17"/>
      <c r="G105" s="17"/>
      <c r="H105" s="17"/>
      <c r="I105" s="17"/>
      <c r="J105" s="17"/>
      <c r="K105" s="17"/>
      <c r="L105" s="17"/>
      <c r="M105" s="17"/>
      <c r="N105" s="17"/>
      <c r="O105" s="17"/>
      <c r="P105" s="18"/>
      <c r="Q105" s="17"/>
      <c r="R105" s="17"/>
      <c r="S105" s="17"/>
      <c r="T105" s="17"/>
      <c r="U105" s="18"/>
      <c r="V105" s="33"/>
      <c r="W105" s="14"/>
    </row>
    <row r="106" spans="1:23" s="15" customFormat="1" ht="66.599999999999994" hidden="1" x14ac:dyDescent="0.3">
      <c r="A106" s="25" t="s">
        <v>256</v>
      </c>
      <c r="B106" s="17" t="s">
        <v>257</v>
      </c>
      <c r="C106" s="41" t="s">
        <v>294</v>
      </c>
      <c r="D106" s="17" t="s">
        <v>247</v>
      </c>
      <c r="E106" s="17" t="s">
        <v>95</v>
      </c>
      <c r="F106" s="17"/>
      <c r="G106" s="17"/>
      <c r="H106" s="17"/>
      <c r="I106" s="17"/>
      <c r="J106" s="17"/>
      <c r="K106" s="17"/>
      <c r="L106" s="17"/>
      <c r="M106" s="17"/>
      <c r="N106" s="17"/>
      <c r="O106" s="17"/>
      <c r="P106" s="18"/>
      <c r="Q106" s="17"/>
      <c r="R106" s="17"/>
      <c r="S106" s="17"/>
      <c r="T106" s="17"/>
      <c r="U106" s="18"/>
      <c r="V106" s="33"/>
      <c r="W106" s="14"/>
    </row>
    <row r="107" spans="1:23" s="15" customFormat="1" ht="66.599999999999994" hidden="1" x14ac:dyDescent="0.3">
      <c r="A107" s="25" t="s">
        <v>256</v>
      </c>
      <c r="B107" s="17" t="s">
        <v>257</v>
      </c>
      <c r="C107" s="41" t="s">
        <v>295</v>
      </c>
      <c r="D107" s="17" t="s">
        <v>247</v>
      </c>
      <c r="E107" s="17" t="s">
        <v>95</v>
      </c>
      <c r="F107" s="17"/>
      <c r="G107" s="17"/>
      <c r="H107" s="17"/>
      <c r="I107" s="17"/>
      <c r="J107" s="17"/>
      <c r="K107" s="17"/>
      <c r="L107" s="17"/>
      <c r="M107" s="17"/>
      <c r="N107" s="17"/>
      <c r="O107" s="17"/>
      <c r="P107" s="18"/>
      <c r="Q107" s="17"/>
      <c r="R107" s="17"/>
      <c r="S107" s="17"/>
      <c r="T107" s="17"/>
      <c r="U107" s="18"/>
      <c r="V107" s="33"/>
      <c r="W107" s="14"/>
    </row>
    <row r="108" spans="1:23" s="15" customFormat="1" ht="66.599999999999994" hidden="1" x14ac:dyDescent="0.3">
      <c r="A108" s="25" t="s">
        <v>256</v>
      </c>
      <c r="B108" s="17" t="s">
        <v>257</v>
      </c>
      <c r="C108" s="41" t="s">
        <v>296</v>
      </c>
      <c r="D108" s="17" t="s">
        <v>247</v>
      </c>
      <c r="E108" s="17" t="s">
        <v>95</v>
      </c>
      <c r="F108" s="17"/>
      <c r="G108" s="17"/>
      <c r="H108" s="17"/>
      <c r="I108" s="17"/>
      <c r="J108" s="17"/>
      <c r="K108" s="17"/>
      <c r="L108" s="17"/>
      <c r="M108" s="17"/>
      <c r="N108" s="17"/>
      <c r="O108" s="17"/>
      <c r="P108" s="18"/>
      <c r="Q108" s="17"/>
      <c r="R108" s="17"/>
      <c r="S108" s="17"/>
      <c r="T108" s="17"/>
      <c r="U108" s="18"/>
      <c r="V108" s="33"/>
      <c r="W108" s="14"/>
    </row>
    <row r="109" spans="1:23" s="15" customFormat="1" ht="26.4" hidden="1" x14ac:dyDescent="0.25">
      <c r="A109" s="17" t="s">
        <v>297</v>
      </c>
      <c r="B109" s="17" t="s">
        <v>298</v>
      </c>
      <c r="C109" s="41" t="s">
        <v>299</v>
      </c>
      <c r="D109" s="17" t="s">
        <v>300</v>
      </c>
      <c r="E109" s="17"/>
      <c r="F109" s="17"/>
      <c r="G109" s="17"/>
      <c r="H109" s="17"/>
      <c r="I109" s="17"/>
      <c r="J109" s="17" t="s">
        <v>95</v>
      </c>
      <c r="K109" s="17"/>
      <c r="L109" s="17"/>
      <c r="M109" s="17"/>
      <c r="N109" s="17"/>
      <c r="O109" s="17"/>
      <c r="P109" s="18"/>
      <c r="Q109" s="17"/>
      <c r="R109" s="17"/>
      <c r="S109" s="17"/>
      <c r="T109" s="17"/>
      <c r="U109" s="18"/>
      <c r="V109" s="33"/>
      <c r="W109" s="14"/>
    </row>
    <row r="110" spans="1:23" s="15" customFormat="1" ht="26.4" hidden="1" x14ac:dyDescent="0.25">
      <c r="A110" s="17" t="s">
        <v>297</v>
      </c>
      <c r="B110" s="17" t="s">
        <v>298</v>
      </c>
      <c r="C110" s="41" t="s">
        <v>301</v>
      </c>
      <c r="D110" s="17" t="s">
        <v>302</v>
      </c>
      <c r="E110" s="17"/>
      <c r="F110" s="17"/>
      <c r="G110" s="17"/>
      <c r="H110" s="17"/>
      <c r="I110" s="17"/>
      <c r="J110" s="17" t="s">
        <v>95</v>
      </c>
      <c r="K110" s="17"/>
      <c r="L110" s="17"/>
      <c r="M110" s="17"/>
      <c r="N110" s="17"/>
      <c r="O110" s="17"/>
      <c r="P110" s="18"/>
      <c r="Q110" s="17"/>
      <c r="R110" s="17"/>
      <c r="S110" s="17"/>
      <c r="T110" s="17"/>
      <c r="U110" s="18"/>
      <c r="V110" s="33"/>
      <c r="W110" s="14"/>
    </row>
    <row r="111" spans="1:23" s="15" customFormat="1" ht="26.4" hidden="1" x14ac:dyDescent="0.25">
      <c r="A111" s="17" t="s">
        <v>297</v>
      </c>
      <c r="B111" s="17" t="s">
        <v>298</v>
      </c>
      <c r="C111" s="41" t="s">
        <v>303</v>
      </c>
      <c r="D111" s="17" t="s">
        <v>304</v>
      </c>
      <c r="E111" s="17"/>
      <c r="F111" s="17"/>
      <c r="G111" s="17"/>
      <c r="H111" s="17"/>
      <c r="I111" s="17"/>
      <c r="J111" s="17" t="s">
        <v>95</v>
      </c>
      <c r="K111" s="17"/>
      <c r="L111" s="17"/>
      <c r="M111" s="17"/>
      <c r="N111" s="17"/>
      <c r="O111" s="17"/>
      <c r="P111" s="18"/>
      <c r="Q111" s="17"/>
      <c r="R111" s="17"/>
      <c r="S111" s="17"/>
      <c r="T111" s="17"/>
      <c r="U111" s="18"/>
      <c r="V111" s="33"/>
      <c r="W111" s="14"/>
    </row>
    <row r="112" spans="1:23" s="15" customFormat="1" ht="39.6" hidden="1" x14ac:dyDescent="0.25">
      <c r="A112" s="17" t="s">
        <v>297</v>
      </c>
      <c r="B112" s="17" t="s">
        <v>298</v>
      </c>
      <c r="C112" s="41" t="s">
        <v>305</v>
      </c>
      <c r="D112" s="17" t="s">
        <v>306</v>
      </c>
      <c r="E112" s="17"/>
      <c r="F112" s="17"/>
      <c r="G112" s="17"/>
      <c r="H112" s="17"/>
      <c r="I112" s="17"/>
      <c r="J112" s="17" t="s">
        <v>95</v>
      </c>
      <c r="K112" s="17"/>
      <c r="L112" s="17"/>
      <c r="M112" s="17"/>
      <c r="N112" s="17"/>
      <c r="O112" s="17"/>
      <c r="P112" s="18"/>
      <c r="Q112" s="17"/>
      <c r="R112" s="17"/>
      <c r="S112" s="17"/>
      <c r="T112" s="17"/>
      <c r="U112" s="18"/>
      <c r="V112" s="33"/>
      <c r="W112" s="14"/>
    </row>
    <row r="113" spans="1:23" s="15" customFormat="1" ht="26.4" hidden="1" x14ac:dyDescent="0.25">
      <c r="A113" s="17" t="s">
        <v>297</v>
      </c>
      <c r="B113" s="17" t="s">
        <v>298</v>
      </c>
      <c r="C113" s="41" t="s">
        <v>307</v>
      </c>
      <c r="D113" s="17" t="s">
        <v>308</v>
      </c>
      <c r="E113" s="17"/>
      <c r="F113" s="17"/>
      <c r="G113" s="17"/>
      <c r="H113" s="17"/>
      <c r="I113" s="17"/>
      <c r="J113" s="17" t="s">
        <v>309</v>
      </c>
      <c r="K113" s="17"/>
      <c r="L113" s="17"/>
      <c r="M113" s="17"/>
      <c r="N113" s="17"/>
      <c r="O113" s="17"/>
      <c r="P113" s="18"/>
      <c r="Q113" s="17"/>
      <c r="R113" s="17"/>
      <c r="S113" s="17"/>
      <c r="T113" s="17"/>
      <c r="U113" s="18"/>
      <c r="V113" s="33"/>
      <c r="W113" s="14"/>
    </row>
    <row r="114" spans="1:23" s="15" customFormat="1" ht="26.4" hidden="1" x14ac:dyDescent="0.25">
      <c r="A114" s="17" t="s">
        <v>297</v>
      </c>
      <c r="B114" s="17" t="s">
        <v>298</v>
      </c>
      <c r="C114" s="41" t="s">
        <v>310</v>
      </c>
      <c r="D114" s="17" t="s">
        <v>311</v>
      </c>
      <c r="E114" s="17"/>
      <c r="F114" s="17"/>
      <c r="G114" s="17"/>
      <c r="H114" s="17"/>
      <c r="I114" s="17"/>
      <c r="J114" s="17" t="s">
        <v>309</v>
      </c>
      <c r="K114" s="17"/>
      <c r="L114" s="17"/>
      <c r="M114" s="17"/>
      <c r="N114" s="17"/>
      <c r="O114" s="17"/>
      <c r="P114" s="18"/>
      <c r="Q114" s="17"/>
      <c r="R114" s="17"/>
      <c r="S114" s="17"/>
      <c r="T114" s="17"/>
      <c r="U114" s="18"/>
      <c r="V114" s="33"/>
      <c r="W114" s="14"/>
    </row>
    <row r="115" spans="1:23" s="15" customFormat="1" ht="26.4" x14ac:dyDescent="0.25">
      <c r="A115" s="17" t="s">
        <v>312</v>
      </c>
      <c r="B115" s="17" t="s">
        <v>313</v>
      </c>
      <c r="C115" s="41" t="s">
        <v>314</v>
      </c>
      <c r="D115" s="17" t="s">
        <v>315</v>
      </c>
      <c r="E115" s="17"/>
      <c r="F115" s="17"/>
      <c r="G115" s="17"/>
      <c r="H115" s="17"/>
      <c r="I115" s="17"/>
      <c r="J115" s="17"/>
      <c r="K115" s="17" t="s">
        <v>95</v>
      </c>
      <c r="L115" s="17"/>
      <c r="M115" s="17"/>
      <c r="N115" s="17"/>
      <c r="O115" s="17"/>
      <c r="P115" s="18"/>
      <c r="Q115" s="17"/>
      <c r="R115" s="17"/>
      <c r="S115" s="17"/>
      <c r="T115" s="17"/>
      <c r="U115" s="18"/>
      <c r="V115" s="33"/>
      <c r="W115" s="14"/>
    </row>
    <row r="116" spans="1:23" s="15" customFormat="1" ht="26.4" x14ac:dyDescent="0.25">
      <c r="A116" s="17" t="s">
        <v>312</v>
      </c>
      <c r="B116" s="17" t="s">
        <v>313</v>
      </c>
      <c r="C116" s="41" t="s">
        <v>316</v>
      </c>
      <c r="D116" s="17" t="s">
        <v>317</v>
      </c>
      <c r="E116" s="17"/>
      <c r="F116" s="17"/>
      <c r="G116" s="17"/>
      <c r="H116" s="17"/>
      <c r="I116" s="17"/>
      <c r="J116" s="17"/>
      <c r="K116" s="17" t="s">
        <v>95</v>
      </c>
      <c r="L116" s="17"/>
      <c r="M116" s="17"/>
      <c r="N116" s="17"/>
      <c r="O116" s="17"/>
      <c r="P116" s="18"/>
      <c r="Q116" s="17"/>
      <c r="R116" s="17"/>
      <c r="S116" s="17"/>
      <c r="T116" s="17"/>
      <c r="U116" s="18"/>
      <c r="V116" s="33"/>
      <c r="W116" s="14"/>
    </row>
    <row r="117" spans="1:23" s="15" customFormat="1" ht="26.4" x14ac:dyDescent="0.25">
      <c r="A117" s="17" t="s">
        <v>312</v>
      </c>
      <c r="B117" s="17" t="s">
        <v>313</v>
      </c>
      <c r="C117" s="41" t="s">
        <v>305</v>
      </c>
      <c r="D117" s="17" t="s">
        <v>318</v>
      </c>
      <c r="E117" s="17"/>
      <c r="F117" s="17"/>
      <c r="G117" s="17"/>
      <c r="H117" s="17"/>
      <c r="I117" s="17"/>
      <c r="J117" s="17"/>
      <c r="K117" s="17" t="s">
        <v>95</v>
      </c>
      <c r="L117" s="17"/>
      <c r="M117" s="17"/>
      <c r="N117" s="17"/>
      <c r="O117" s="17"/>
      <c r="P117" s="18"/>
      <c r="Q117" s="17"/>
      <c r="R117" s="17"/>
      <c r="S117" s="17"/>
      <c r="T117" s="17"/>
      <c r="U117" s="18"/>
      <c r="V117" s="33"/>
      <c r="W117" s="14"/>
    </row>
    <row r="118" spans="1:23" s="15" customFormat="1" ht="26.4" x14ac:dyDescent="0.25">
      <c r="A118" s="17" t="s">
        <v>312</v>
      </c>
      <c r="B118" s="17" t="s">
        <v>313</v>
      </c>
      <c r="C118" s="41" t="s">
        <v>301</v>
      </c>
      <c r="D118" s="17" t="s">
        <v>319</v>
      </c>
      <c r="E118" s="17"/>
      <c r="F118" s="17"/>
      <c r="G118" s="17"/>
      <c r="H118" s="17"/>
      <c r="I118" s="17"/>
      <c r="J118" s="17"/>
      <c r="K118" s="17" t="s">
        <v>95</v>
      </c>
      <c r="L118" s="17"/>
      <c r="M118" s="17"/>
      <c r="N118" s="17"/>
      <c r="O118" s="17"/>
      <c r="P118" s="18"/>
      <c r="Q118" s="17"/>
      <c r="R118" s="17"/>
      <c r="S118" s="17"/>
      <c r="T118" s="17"/>
      <c r="U118" s="18"/>
      <c r="V118" s="33"/>
      <c r="W118" s="14"/>
    </row>
    <row r="119" spans="1:23" s="15" customFormat="1" ht="26.4" x14ac:dyDescent="0.25">
      <c r="A119" s="17" t="s">
        <v>312</v>
      </c>
      <c r="B119" s="17" t="s">
        <v>313</v>
      </c>
      <c r="C119" s="41" t="s">
        <v>320</v>
      </c>
      <c r="D119" s="17" t="s">
        <v>321</v>
      </c>
      <c r="E119" s="17"/>
      <c r="F119" s="17"/>
      <c r="G119" s="17"/>
      <c r="H119" s="17"/>
      <c r="I119" s="17"/>
      <c r="J119" s="17"/>
      <c r="K119" s="17" t="s">
        <v>95</v>
      </c>
      <c r="L119" s="17"/>
      <c r="M119" s="17"/>
      <c r="N119" s="17"/>
      <c r="O119" s="17"/>
      <c r="P119" s="18"/>
      <c r="Q119" s="17"/>
      <c r="R119" s="17"/>
      <c r="S119" s="17"/>
      <c r="T119" s="17"/>
      <c r="U119" s="18"/>
      <c r="V119" s="33"/>
      <c r="W119" s="14"/>
    </row>
    <row r="120" spans="1:23" s="15" customFormat="1" ht="26.4" x14ac:dyDescent="0.25">
      <c r="A120" s="17" t="s">
        <v>312</v>
      </c>
      <c r="B120" s="17" t="s">
        <v>313</v>
      </c>
      <c r="C120" s="41" t="s">
        <v>299</v>
      </c>
      <c r="D120" s="17" t="s">
        <v>322</v>
      </c>
      <c r="E120" s="17"/>
      <c r="F120" s="17"/>
      <c r="G120" s="17"/>
      <c r="H120" s="17"/>
      <c r="I120" s="17"/>
      <c r="J120" s="17"/>
      <c r="K120" s="17" t="s">
        <v>95</v>
      </c>
      <c r="L120" s="17"/>
      <c r="M120" s="17"/>
      <c r="N120" s="17"/>
      <c r="O120" s="17"/>
      <c r="P120" s="18"/>
      <c r="Q120" s="17"/>
      <c r="R120" s="17"/>
      <c r="S120" s="17"/>
      <c r="T120" s="17"/>
      <c r="U120" s="18"/>
      <c r="V120" s="33"/>
      <c r="W120" s="14"/>
    </row>
    <row r="121" spans="1:23" s="15" customFormat="1" ht="26.4" x14ac:dyDescent="0.25">
      <c r="A121" s="17" t="s">
        <v>312</v>
      </c>
      <c r="B121" s="17" t="s">
        <v>313</v>
      </c>
      <c r="C121" s="41" t="s">
        <v>323</v>
      </c>
      <c r="D121" s="17" t="s">
        <v>324</v>
      </c>
      <c r="E121" s="17"/>
      <c r="F121" s="17"/>
      <c r="G121" s="17"/>
      <c r="H121" s="17"/>
      <c r="I121" s="17"/>
      <c r="J121" s="17"/>
      <c r="K121" s="17" t="s">
        <v>95</v>
      </c>
      <c r="L121" s="17"/>
      <c r="M121" s="17"/>
      <c r="N121" s="17"/>
      <c r="O121" s="17"/>
      <c r="P121" s="18"/>
      <c r="Q121" s="17"/>
      <c r="R121" s="17"/>
      <c r="S121" s="17"/>
      <c r="T121" s="17"/>
      <c r="U121" s="18"/>
      <c r="V121" s="33"/>
      <c r="W121" s="14"/>
    </row>
    <row r="122" spans="1:23" s="15" customFormat="1" ht="26.4" x14ac:dyDescent="0.25">
      <c r="A122" s="17" t="s">
        <v>312</v>
      </c>
      <c r="B122" s="17" t="s">
        <v>313</v>
      </c>
      <c r="C122" s="41" t="s">
        <v>325</v>
      </c>
      <c r="D122" s="17" t="s">
        <v>326</v>
      </c>
      <c r="E122" s="17"/>
      <c r="F122" s="17"/>
      <c r="G122" s="17"/>
      <c r="H122" s="17"/>
      <c r="I122" s="17"/>
      <c r="J122" s="17"/>
      <c r="K122" s="17" t="s">
        <v>95</v>
      </c>
      <c r="L122" s="17"/>
      <c r="M122" s="17"/>
      <c r="N122" s="17"/>
      <c r="O122" s="17"/>
      <c r="P122" s="18"/>
      <c r="Q122" s="17"/>
      <c r="R122" s="17"/>
      <c r="S122" s="17"/>
      <c r="T122" s="17"/>
      <c r="U122" s="18"/>
      <c r="V122" s="33"/>
      <c r="W122" s="14"/>
    </row>
    <row r="123" spans="1:23" s="15" customFormat="1" ht="39.6" x14ac:dyDescent="0.25">
      <c r="A123" s="17" t="s">
        <v>312</v>
      </c>
      <c r="B123" s="17" t="s">
        <v>313</v>
      </c>
      <c r="C123" s="41" t="s">
        <v>327</v>
      </c>
      <c r="D123" s="17" t="s">
        <v>328</v>
      </c>
      <c r="E123" s="17"/>
      <c r="F123" s="17"/>
      <c r="G123" s="17"/>
      <c r="H123" s="17"/>
      <c r="I123" s="17"/>
      <c r="J123" s="17"/>
      <c r="K123" s="17" t="s">
        <v>95</v>
      </c>
      <c r="L123" s="17"/>
      <c r="M123" s="17"/>
      <c r="N123" s="17"/>
      <c r="O123" s="17"/>
      <c r="P123" s="18"/>
      <c r="Q123" s="17"/>
      <c r="R123" s="17"/>
      <c r="S123" s="17"/>
      <c r="T123" s="17"/>
      <c r="U123" s="18"/>
      <c r="V123" s="33"/>
      <c r="W123" s="14"/>
    </row>
    <row r="124" spans="1:23" s="15" customFormat="1" ht="26.4" x14ac:dyDescent="0.25">
      <c r="A124" s="17" t="s">
        <v>312</v>
      </c>
      <c r="B124" s="17" t="s">
        <v>313</v>
      </c>
      <c r="C124" s="41" t="s">
        <v>329</v>
      </c>
      <c r="D124" s="17" t="s">
        <v>330</v>
      </c>
      <c r="E124" s="17"/>
      <c r="F124" s="17"/>
      <c r="G124" s="17"/>
      <c r="H124" s="17"/>
      <c r="I124" s="17"/>
      <c r="J124" s="17"/>
      <c r="K124" s="17" t="s">
        <v>95</v>
      </c>
      <c r="L124" s="17"/>
      <c r="M124" s="17"/>
      <c r="N124" s="17"/>
      <c r="O124" s="17"/>
      <c r="P124" s="18"/>
      <c r="Q124" s="17"/>
      <c r="R124" s="17"/>
      <c r="S124" s="17"/>
      <c r="T124" s="17"/>
      <c r="U124" s="18"/>
      <c r="V124" s="33"/>
      <c r="W124" s="14"/>
    </row>
    <row r="125" spans="1:23" s="15" customFormat="1" ht="52.8" x14ac:dyDescent="0.25">
      <c r="A125" s="17" t="s">
        <v>312</v>
      </c>
      <c r="B125" s="17" t="s">
        <v>313</v>
      </c>
      <c r="C125" s="41" t="s">
        <v>234</v>
      </c>
      <c r="D125" s="17" t="s">
        <v>331</v>
      </c>
      <c r="E125" s="19"/>
      <c r="F125" s="19"/>
      <c r="G125" s="17"/>
      <c r="H125" s="17"/>
      <c r="I125" s="17"/>
      <c r="J125" s="17"/>
      <c r="K125" s="17" t="s">
        <v>95</v>
      </c>
      <c r="L125" s="17"/>
      <c r="M125" s="17"/>
      <c r="N125" s="17"/>
      <c r="O125" s="17"/>
      <c r="P125" s="18"/>
      <c r="Q125" s="17"/>
      <c r="R125" s="17"/>
      <c r="S125" s="17"/>
      <c r="T125" s="17"/>
      <c r="U125" s="18"/>
      <c r="V125" s="33"/>
      <c r="W125" s="14"/>
    </row>
    <row r="126" spans="1:23" s="15" customFormat="1" ht="53.4" hidden="1" x14ac:dyDescent="0.3">
      <c r="A126" s="17" t="s">
        <v>332</v>
      </c>
      <c r="B126" s="17" t="s">
        <v>333</v>
      </c>
      <c r="C126" s="41" t="s">
        <v>334</v>
      </c>
      <c r="D126" s="18" t="s">
        <v>335</v>
      </c>
      <c r="E126" s="26"/>
      <c r="F126" s="17"/>
      <c r="G126" s="17"/>
      <c r="H126" s="22"/>
      <c r="I126" s="17"/>
      <c r="J126" s="17"/>
      <c r="K126" s="17"/>
      <c r="L126" s="17"/>
      <c r="M126" s="17"/>
      <c r="N126" s="17"/>
      <c r="O126" s="17"/>
      <c r="P126" s="18"/>
      <c r="Q126" s="17" t="s">
        <v>95</v>
      </c>
      <c r="R126" s="17" t="s">
        <v>95</v>
      </c>
      <c r="S126" s="17" t="s">
        <v>95</v>
      </c>
      <c r="T126" s="17"/>
      <c r="U126" s="18"/>
      <c r="V126" s="33"/>
      <c r="W126" s="14"/>
    </row>
    <row r="127" spans="1:23" s="15" customFormat="1" ht="53.4" hidden="1" x14ac:dyDescent="0.3">
      <c r="A127" s="17" t="s">
        <v>332</v>
      </c>
      <c r="B127" s="17" t="s">
        <v>333</v>
      </c>
      <c r="C127" s="41" t="s">
        <v>336</v>
      </c>
      <c r="D127" s="18" t="s">
        <v>337</v>
      </c>
      <c r="E127" s="27"/>
      <c r="F127" s="27"/>
      <c r="G127" s="17"/>
      <c r="H127" s="22"/>
      <c r="I127" s="17"/>
      <c r="J127" s="17"/>
      <c r="K127" s="17"/>
      <c r="L127" s="17"/>
      <c r="M127" s="17"/>
      <c r="N127" s="17"/>
      <c r="O127" s="17"/>
      <c r="P127" s="18"/>
      <c r="Q127" s="17" t="s">
        <v>95</v>
      </c>
      <c r="R127" s="17" t="s">
        <v>95</v>
      </c>
      <c r="S127" s="17" t="s">
        <v>95</v>
      </c>
      <c r="T127" s="17"/>
      <c r="U127" s="18"/>
      <c r="V127" s="33"/>
      <c r="W127" s="14"/>
    </row>
    <row r="128" spans="1:23" s="15" customFormat="1" ht="53.4" hidden="1" x14ac:dyDescent="0.3">
      <c r="A128" s="17" t="s">
        <v>332</v>
      </c>
      <c r="B128" s="17" t="s">
        <v>333</v>
      </c>
      <c r="C128" s="41" t="s">
        <v>338</v>
      </c>
      <c r="D128" s="18" t="s">
        <v>339</v>
      </c>
      <c r="E128" s="27"/>
      <c r="F128" s="27"/>
      <c r="G128" s="17"/>
      <c r="H128" s="22"/>
      <c r="I128" s="17"/>
      <c r="J128" s="17"/>
      <c r="K128" s="17"/>
      <c r="L128" s="17"/>
      <c r="M128" s="17"/>
      <c r="N128" s="17"/>
      <c r="O128" s="17"/>
      <c r="P128" s="18"/>
      <c r="Q128" s="17" t="s">
        <v>95</v>
      </c>
      <c r="R128" s="17" t="s">
        <v>95</v>
      </c>
      <c r="S128" s="17" t="s">
        <v>95</v>
      </c>
      <c r="T128" s="17"/>
      <c r="U128" s="18"/>
      <c r="V128" s="33"/>
      <c r="W128" s="14"/>
    </row>
    <row r="129" spans="1:23" s="15" customFormat="1" ht="53.4" hidden="1" x14ac:dyDescent="0.3">
      <c r="A129" s="17" t="s">
        <v>332</v>
      </c>
      <c r="B129" s="17" t="s">
        <v>333</v>
      </c>
      <c r="C129" s="41" t="s">
        <v>340</v>
      </c>
      <c r="D129" s="18" t="s">
        <v>341</v>
      </c>
      <c r="E129" s="27"/>
      <c r="F129" s="27"/>
      <c r="G129" s="17"/>
      <c r="H129" s="22"/>
      <c r="I129" s="17"/>
      <c r="J129" s="17"/>
      <c r="K129" s="17"/>
      <c r="L129" s="17"/>
      <c r="M129" s="17"/>
      <c r="N129" s="17"/>
      <c r="O129" s="17"/>
      <c r="P129" s="18"/>
      <c r="Q129" s="17" t="s">
        <v>95</v>
      </c>
      <c r="R129" s="17" t="s">
        <v>95</v>
      </c>
      <c r="S129" s="17" t="s">
        <v>95</v>
      </c>
      <c r="T129" s="17"/>
      <c r="U129" s="18"/>
      <c r="V129" s="33"/>
      <c r="W129" s="14"/>
    </row>
    <row r="130" spans="1:23" s="15" customFormat="1" ht="53.4" hidden="1" x14ac:dyDescent="0.3">
      <c r="A130" s="17" t="s">
        <v>332</v>
      </c>
      <c r="B130" s="17" t="s">
        <v>333</v>
      </c>
      <c r="C130" s="41" t="s">
        <v>342</v>
      </c>
      <c r="D130" s="18" t="s">
        <v>343</v>
      </c>
      <c r="E130" s="27"/>
      <c r="F130" s="27"/>
      <c r="G130" s="17"/>
      <c r="H130" s="22"/>
      <c r="I130" s="17"/>
      <c r="J130" s="17"/>
      <c r="K130" s="17"/>
      <c r="L130" s="17"/>
      <c r="M130" s="17"/>
      <c r="N130" s="17"/>
      <c r="O130" s="17"/>
      <c r="P130" s="18"/>
      <c r="Q130" s="17" t="s">
        <v>95</v>
      </c>
      <c r="R130" s="17" t="s">
        <v>95</v>
      </c>
      <c r="S130" s="17" t="s">
        <v>95</v>
      </c>
      <c r="T130" s="17"/>
      <c r="U130" s="18"/>
      <c r="V130" s="33"/>
      <c r="W130" s="14"/>
    </row>
    <row r="131" spans="1:23" s="15" customFormat="1" ht="53.4" hidden="1" x14ac:dyDescent="0.3">
      <c r="A131" s="17" t="s">
        <v>332</v>
      </c>
      <c r="B131" s="17" t="s">
        <v>333</v>
      </c>
      <c r="C131" s="41" t="s">
        <v>344</v>
      </c>
      <c r="D131" s="18" t="s">
        <v>345</v>
      </c>
      <c r="E131" s="27"/>
      <c r="F131" s="27"/>
      <c r="G131" s="17"/>
      <c r="H131" s="22"/>
      <c r="I131" s="17"/>
      <c r="J131" s="17"/>
      <c r="K131" s="17"/>
      <c r="L131" s="17"/>
      <c r="M131" s="17"/>
      <c r="N131" s="17"/>
      <c r="O131" s="17"/>
      <c r="P131" s="18"/>
      <c r="Q131" s="17" t="s">
        <v>95</v>
      </c>
      <c r="R131" s="17" t="s">
        <v>95</v>
      </c>
      <c r="S131" s="17" t="s">
        <v>95</v>
      </c>
      <c r="T131" s="17"/>
      <c r="U131" s="18"/>
      <c r="V131" s="33"/>
      <c r="W131" s="14"/>
    </row>
    <row r="132" spans="1:23" s="15" customFormat="1" ht="53.4" hidden="1" x14ac:dyDescent="0.3">
      <c r="A132" s="17" t="s">
        <v>332</v>
      </c>
      <c r="B132" s="17" t="s">
        <v>333</v>
      </c>
      <c r="C132" s="41" t="s">
        <v>346</v>
      </c>
      <c r="D132" s="18" t="s">
        <v>347</v>
      </c>
      <c r="E132" s="27"/>
      <c r="F132" s="27"/>
      <c r="G132" s="17"/>
      <c r="H132" s="22"/>
      <c r="I132" s="17"/>
      <c r="J132" s="17"/>
      <c r="K132" s="17"/>
      <c r="L132" s="17"/>
      <c r="M132" s="17"/>
      <c r="N132" s="17"/>
      <c r="O132" s="17"/>
      <c r="P132" s="18"/>
      <c r="Q132" s="17" t="s">
        <v>95</v>
      </c>
      <c r="R132" s="17" t="s">
        <v>95</v>
      </c>
      <c r="S132" s="17" t="s">
        <v>95</v>
      </c>
      <c r="T132" s="17"/>
      <c r="U132" s="18"/>
      <c r="V132" s="33"/>
      <c r="W132" s="14"/>
    </row>
    <row r="133" spans="1:23" s="15" customFormat="1" ht="53.4" hidden="1" x14ac:dyDescent="0.3">
      <c r="A133" s="17" t="s">
        <v>332</v>
      </c>
      <c r="B133" s="17" t="s">
        <v>333</v>
      </c>
      <c r="C133" s="41" t="s">
        <v>348</v>
      </c>
      <c r="D133" s="18" t="s">
        <v>349</v>
      </c>
      <c r="E133" s="27"/>
      <c r="F133" s="27"/>
      <c r="G133" s="17"/>
      <c r="H133" s="22"/>
      <c r="I133" s="17"/>
      <c r="J133" s="17"/>
      <c r="K133" s="17"/>
      <c r="L133" s="17"/>
      <c r="M133" s="17"/>
      <c r="N133" s="17"/>
      <c r="O133" s="17"/>
      <c r="P133" s="18"/>
      <c r="Q133" s="17" t="s">
        <v>95</v>
      </c>
      <c r="R133" s="17" t="s">
        <v>95</v>
      </c>
      <c r="S133" s="17" t="s">
        <v>95</v>
      </c>
      <c r="T133" s="17"/>
      <c r="U133" s="18"/>
      <c r="V133" s="33"/>
      <c r="W133" s="14"/>
    </row>
    <row r="134" spans="1:23" s="15" customFormat="1" ht="53.4" hidden="1" x14ac:dyDescent="0.3">
      <c r="A134" s="17" t="s">
        <v>332</v>
      </c>
      <c r="B134" s="17" t="s">
        <v>333</v>
      </c>
      <c r="C134" s="41" t="s">
        <v>350</v>
      </c>
      <c r="D134" s="18" t="s">
        <v>351</v>
      </c>
      <c r="E134" s="27"/>
      <c r="F134" s="27"/>
      <c r="G134" s="17"/>
      <c r="H134" s="22"/>
      <c r="I134" s="17"/>
      <c r="J134" s="17"/>
      <c r="K134" s="17"/>
      <c r="L134" s="17"/>
      <c r="M134" s="17"/>
      <c r="N134" s="17"/>
      <c r="O134" s="17"/>
      <c r="P134" s="18"/>
      <c r="Q134" s="17" t="s">
        <v>95</v>
      </c>
      <c r="R134" s="17" t="s">
        <v>95</v>
      </c>
      <c r="S134" s="17" t="s">
        <v>95</v>
      </c>
      <c r="T134" s="17"/>
      <c r="U134" s="18"/>
      <c r="V134" s="33"/>
      <c r="W134" s="14"/>
    </row>
    <row r="135" spans="1:23" s="15" customFormat="1" ht="53.4" hidden="1" x14ac:dyDescent="0.3">
      <c r="A135" s="17" t="s">
        <v>332</v>
      </c>
      <c r="B135" s="17" t="s">
        <v>333</v>
      </c>
      <c r="C135" s="41" t="s">
        <v>352</v>
      </c>
      <c r="D135" s="18" t="s">
        <v>353</v>
      </c>
      <c r="E135" s="27"/>
      <c r="F135" s="27"/>
      <c r="G135" s="17"/>
      <c r="H135" s="22"/>
      <c r="I135" s="17"/>
      <c r="J135" s="17"/>
      <c r="K135" s="17"/>
      <c r="L135" s="17"/>
      <c r="M135" s="17"/>
      <c r="N135" s="17"/>
      <c r="O135" s="17"/>
      <c r="P135" s="18"/>
      <c r="Q135" s="17" t="s">
        <v>95</v>
      </c>
      <c r="R135" s="17" t="s">
        <v>95</v>
      </c>
      <c r="S135" s="17" t="s">
        <v>95</v>
      </c>
      <c r="T135" s="17"/>
      <c r="U135" s="18"/>
      <c r="V135" s="33"/>
      <c r="W135" s="14"/>
    </row>
    <row r="136" spans="1:23" s="15" customFormat="1" ht="53.4" hidden="1" x14ac:dyDescent="0.3">
      <c r="A136" s="17" t="s">
        <v>332</v>
      </c>
      <c r="B136" s="17" t="s">
        <v>333</v>
      </c>
      <c r="C136" s="41" t="s">
        <v>354</v>
      </c>
      <c r="D136" s="18" t="s">
        <v>355</v>
      </c>
      <c r="E136" s="27"/>
      <c r="F136" s="27"/>
      <c r="G136" s="17"/>
      <c r="H136" s="22"/>
      <c r="I136" s="17"/>
      <c r="J136" s="17"/>
      <c r="K136" s="17"/>
      <c r="L136" s="17"/>
      <c r="M136" s="17"/>
      <c r="N136" s="17"/>
      <c r="O136" s="17"/>
      <c r="P136" s="18"/>
      <c r="Q136" s="17" t="s">
        <v>95</v>
      </c>
      <c r="R136" s="17" t="s">
        <v>95</v>
      </c>
      <c r="S136" s="17" t="s">
        <v>95</v>
      </c>
      <c r="T136" s="17"/>
      <c r="U136" s="18"/>
      <c r="V136" s="33"/>
      <c r="W136" s="14"/>
    </row>
    <row r="137" spans="1:23" s="15" customFormat="1" ht="53.4" hidden="1" x14ac:dyDescent="0.3">
      <c r="A137" s="17" t="s">
        <v>332</v>
      </c>
      <c r="B137" s="17" t="s">
        <v>333</v>
      </c>
      <c r="C137" s="41" t="s">
        <v>356</v>
      </c>
      <c r="D137" s="18" t="s">
        <v>357</v>
      </c>
      <c r="E137" s="27"/>
      <c r="F137" s="27"/>
      <c r="G137" s="17"/>
      <c r="H137" s="22"/>
      <c r="I137" s="17"/>
      <c r="J137" s="17"/>
      <c r="K137" s="17"/>
      <c r="L137" s="17"/>
      <c r="M137" s="17"/>
      <c r="N137" s="17"/>
      <c r="O137" s="17"/>
      <c r="P137" s="18"/>
      <c r="Q137" s="17" t="s">
        <v>95</v>
      </c>
      <c r="R137" s="17" t="s">
        <v>95</v>
      </c>
      <c r="S137" s="17" t="s">
        <v>95</v>
      </c>
      <c r="T137" s="17"/>
      <c r="U137" s="18"/>
      <c r="V137" s="33"/>
      <c r="W137" s="14"/>
    </row>
    <row r="138" spans="1:23" s="15" customFormat="1" ht="53.4" hidden="1" x14ac:dyDescent="0.3">
      <c r="A138" s="17" t="s">
        <v>332</v>
      </c>
      <c r="B138" s="17" t="s">
        <v>333</v>
      </c>
      <c r="C138" s="41" t="s">
        <v>358</v>
      </c>
      <c r="D138" s="18" t="s">
        <v>359</v>
      </c>
      <c r="E138" s="27"/>
      <c r="F138" s="27"/>
      <c r="G138" s="17"/>
      <c r="H138" s="22"/>
      <c r="I138" s="17"/>
      <c r="J138" s="17"/>
      <c r="K138" s="17"/>
      <c r="L138" s="17"/>
      <c r="M138" s="17"/>
      <c r="N138" s="17"/>
      <c r="O138" s="17"/>
      <c r="P138" s="18"/>
      <c r="Q138" s="17" t="s">
        <v>95</v>
      </c>
      <c r="R138" s="17" t="s">
        <v>95</v>
      </c>
      <c r="S138" s="17" t="s">
        <v>95</v>
      </c>
      <c r="T138" s="17"/>
      <c r="U138" s="18"/>
      <c r="V138" s="33"/>
      <c r="W138" s="14"/>
    </row>
    <row r="139" spans="1:23" s="15" customFormat="1" ht="53.4" hidden="1" x14ac:dyDescent="0.3">
      <c r="A139" s="17" t="s">
        <v>332</v>
      </c>
      <c r="B139" s="17" t="s">
        <v>333</v>
      </c>
      <c r="C139" s="41" t="s">
        <v>360</v>
      </c>
      <c r="D139" s="18" t="s">
        <v>361</v>
      </c>
      <c r="E139" s="27"/>
      <c r="F139" s="27"/>
      <c r="G139" s="17"/>
      <c r="H139" s="22"/>
      <c r="I139" s="17"/>
      <c r="J139" s="17"/>
      <c r="K139" s="17"/>
      <c r="L139" s="17"/>
      <c r="M139" s="17"/>
      <c r="N139" s="17"/>
      <c r="O139" s="17"/>
      <c r="P139" s="18"/>
      <c r="Q139" s="17" t="s">
        <v>95</v>
      </c>
      <c r="R139" s="17" t="s">
        <v>95</v>
      </c>
      <c r="S139" s="17" t="s">
        <v>95</v>
      </c>
      <c r="T139" s="17"/>
      <c r="U139" s="18"/>
      <c r="V139" s="33"/>
      <c r="W139" s="14"/>
    </row>
    <row r="140" spans="1:23" s="15" customFormat="1" ht="53.4" hidden="1" x14ac:dyDescent="0.3">
      <c r="A140" s="17" t="s">
        <v>362</v>
      </c>
      <c r="B140" s="17" t="s">
        <v>363</v>
      </c>
      <c r="C140" s="41" t="s">
        <v>364</v>
      </c>
      <c r="D140" s="17" t="s">
        <v>365</v>
      </c>
      <c r="E140" s="27"/>
      <c r="F140" s="27"/>
      <c r="G140" s="17"/>
      <c r="H140" s="22"/>
      <c r="I140" s="17"/>
      <c r="J140" s="17"/>
      <c r="K140" s="17"/>
      <c r="L140" s="17"/>
      <c r="M140" s="17"/>
      <c r="N140" s="17"/>
      <c r="O140" s="17"/>
      <c r="P140" s="18"/>
      <c r="Q140" s="17" t="s">
        <v>95</v>
      </c>
      <c r="R140" s="17" t="s">
        <v>95</v>
      </c>
      <c r="S140" s="17" t="s">
        <v>95</v>
      </c>
      <c r="T140" s="17"/>
      <c r="U140" s="18"/>
      <c r="V140" s="33"/>
      <c r="W140" s="14"/>
    </row>
    <row r="141" spans="1:23" s="15" customFormat="1" ht="53.4" hidden="1" x14ac:dyDescent="0.3">
      <c r="A141" s="17" t="s">
        <v>362</v>
      </c>
      <c r="B141" s="17" t="s">
        <v>363</v>
      </c>
      <c r="C141" s="41" t="s">
        <v>366</v>
      </c>
      <c r="D141" s="21" t="s">
        <v>367</v>
      </c>
      <c r="E141" s="27"/>
      <c r="F141" s="27"/>
      <c r="G141" s="17"/>
      <c r="H141" s="22"/>
      <c r="I141" s="17"/>
      <c r="J141" s="17"/>
      <c r="K141" s="17"/>
      <c r="L141" s="17"/>
      <c r="M141" s="17"/>
      <c r="N141" s="17"/>
      <c r="O141" s="17"/>
      <c r="P141" s="18"/>
      <c r="Q141" s="17" t="s">
        <v>95</v>
      </c>
      <c r="R141" s="17" t="s">
        <v>95</v>
      </c>
      <c r="S141" s="17" t="s">
        <v>95</v>
      </c>
      <c r="T141" s="17"/>
      <c r="U141" s="18"/>
      <c r="V141" s="33"/>
      <c r="W141" s="14"/>
    </row>
    <row r="142" spans="1:23" s="15" customFormat="1" ht="52.8" hidden="1" x14ac:dyDescent="0.25">
      <c r="A142" s="17" t="s">
        <v>362</v>
      </c>
      <c r="B142" s="17" t="s">
        <v>363</v>
      </c>
      <c r="C142" s="41" t="s">
        <v>184</v>
      </c>
      <c r="D142" s="21" t="s">
        <v>368</v>
      </c>
      <c r="E142" s="21"/>
      <c r="F142" s="21"/>
      <c r="G142" s="17"/>
      <c r="H142" s="17"/>
      <c r="I142" s="17"/>
      <c r="J142" s="17"/>
      <c r="K142" s="17"/>
      <c r="L142" s="17"/>
      <c r="M142" s="17"/>
      <c r="N142" s="17"/>
      <c r="O142" s="17"/>
      <c r="P142" s="18"/>
      <c r="Q142" s="17" t="s">
        <v>95</v>
      </c>
      <c r="R142" s="17" t="s">
        <v>95</v>
      </c>
      <c r="S142" s="17" t="s">
        <v>95</v>
      </c>
      <c r="T142" s="17"/>
      <c r="U142" s="18"/>
      <c r="V142" s="33"/>
      <c r="W142" s="14"/>
    </row>
    <row r="143" spans="1:23" s="15" customFormat="1" ht="52.8" hidden="1" x14ac:dyDescent="0.25">
      <c r="A143" s="17" t="s">
        <v>369</v>
      </c>
      <c r="B143" s="17" t="s">
        <v>370</v>
      </c>
      <c r="C143" s="41" t="s">
        <v>371</v>
      </c>
      <c r="D143" s="17" t="s">
        <v>372</v>
      </c>
      <c r="E143" s="17"/>
      <c r="F143" s="17"/>
      <c r="G143" s="17"/>
      <c r="H143" s="17"/>
      <c r="I143" s="17"/>
      <c r="J143" s="17"/>
      <c r="K143" s="17"/>
      <c r="L143" s="17"/>
      <c r="M143" s="17"/>
      <c r="N143" s="17"/>
      <c r="O143" s="17"/>
      <c r="P143" s="18"/>
      <c r="Q143" s="17" t="s">
        <v>95</v>
      </c>
      <c r="R143" s="17" t="s">
        <v>95</v>
      </c>
      <c r="S143" s="17" t="s">
        <v>95</v>
      </c>
      <c r="T143" s="17" t="s">
        <v>95</v>
      </c>
      <c r="U143" s="18" t="s">
        <v>95</v>
      </c>
      <c r="V143" s="33"/>
      <c r="W143" s="14"/>
    </row>
    <row r="144" spans="1:23" s="15" customFormat="1" hidden="1" x14ac:dyDescent="0.25">
      <c r="A144" s="17" t="s">
        <v>369</v>
      </c>
      <c r="B144" s="17" t="s">
        <v>370</v>
      </c>
      <c r="C144" s="41" t="s">
        <v>373</v>
      </c>
      <c r="D144" s="17" t="s">
        <v>374</v>
      </c>
      <c r="E144" s="17"/>
      <c r="F144" s="17"/>
      <c r="G144" s="17"/>
      <c r="H144" s="17"/>
      <c r="I144" s="17"/>
      <c r="J144" s="17"/>
      <c r="K144" s="17"/>
      <c r="L144" s="17"/>
      <c r="M144" s="17"/>
      <c r="N144" s="17"/>
      <c r="O144" s="17"/>
      <c r="P144" s="18"/>
      <c r="Q144" s="17" t="s">
        <v>95</v>
      </c>
      <c r="R144" s="17" t="s">
        <v>95</v>
      </c>
      <c r="S144" s="17" t="s">
        <v>95</v>
      </c>
      <c r="T144" s="17" t="s">
        <v>95</v>
      </c>
      <c r="U144" s="18" t="s">
        <v>95</v>
      </c>
      <c r="V144" s="33"/>
      <c r="W144" s="14"/>
    </row>
    <row r="145" spans="1:23" s="15" customFormat="1" ht="26.4" hidden="1" x14ac:dyDescent="0.25">
      <c r="A145" s="17" t="s">
        <v>369</v>
      </c>
      <c r="B145" s="17" t="s">
        <v>370</v>
      </c>
      <c r="C145" s="41" t="s">
        <v>375</v>
      </c>
      <c r="D145" s="17" t="s">
        <v>376</v>
      </c>
      <c r="E145" s="17"/>
      <c r="F145" s="17"/>
      <c r="G145" s="17"/>
      <c r="H145" s="17"/>
      <c r="I145" s="17"/>
      <c r="J145" s="17"/>
      <c r="K145" s="17"/>
      <c r="L145" s="17"/>
      <c r="M145" s="17"/>
      <c r="N145" s="17"/>
      <c r="O145" s="17"/>
      <c r="P145" s="18"/>
      <c r="Q145" s="17" t="s">
        <v>95</v>
      </c>
      <c r="R145" s="17" t="s">
        <v>95</v>
      </c>
      <c r="S145" s="17" t="s">
        <v>95</v>
      </c>
      <c r="T145" s="17" t="s">
        <v>95</v>
      </c>
      <c r="U145" s="18" t="s">
        <v>95</v>
      </c>
      <c r="V145" s="33"/>
      <c r="W145" s="14"/>
    </row>
    <row r="146" spans="1:23" s="15" customFormat="1" ht="39.6" hidden="1" x14ac:dyDescent="0.25">
      <c r="A146" s="17" t="s">
        <v>369</v>
      </c>
      <c r="B146" s="17" t="s">
        <v>370</v>
      </c>
      <c r="C146" s="41" t="s">
        <v>377</v>
      </c>
      <c r="D146" s="17" t="s">
        <v>378</v>
      </c>
      <c r="E146" s="17"/>
      <c r="F146" s="17"/>
      <c r="G146" s="17"/>
      <c r="H146" s="17"/>
      <c r="I146" s="17"/>
      <c r="J146" s="17"/>
      <c r="K146" s="17"/>
      <c r="L146" s="17"/>
      <c r="M146" s="17"/>
      <c r="N146" s="17"/>
      <c r="O146" s="17"/>
      <c r="P146" s="18"/>
      <c r="Q146" s="17" t="s">
        <v>95</v>
      </c>
      <c r="R146" s="17" t="s">
        <v>95</v>
      </c>
      <c r="S146" s="17" t="s">
        <v>95</v>
      </c>
      <c r="T146" s="17" t="s">
        <v>95</v>
      </c>
      <c r="U146" s="18" t="s">
        <v>95</v>
      </c>
      <c r="V146" s="33"/>
      <c r="W146" s="14"/>
    </row>
    <row r="147" spans="1:23" s="15" customFormat="1" ht="39.6" hidden="1" x14ac:dyDescent="0.25">
      <c r="A147" s="17" t="s">
        <v>369</v>
      </c>
      <c r="B147" s="17" t="s">
        <v>370</v>
      </c>
      <c r="C147" s="41" t="s">
        <v>379</v>
      </c>
      <c r="D147" s="17" t="s">
        <v>380</v>
      </c>
      <c r="E147" s="17"/>
      <c r="F147" s="17"/>
      <c r="G147" s="17"/>
      <c r="H147" s="17"/>
      <c r="I147" s="17"/>
      <c r="J147" s="17"/>
      <c r="K147" s="17"/>
      <c r="L147" s="17"/>
      <c r="M147" s="17"/>
      <c r="N147" s="17"/>
      <c r="O147" s="17"/>
      <c r="P147" s="18"/>
      <c r="Q147" s="17" t="s">
        <v>95</v>
      </c>
      <c r="R147" s="17" t="s">
        <v>95</v>
      </c>
      <c r="S147" s="17" t="s">
        <v>95</v>
      </c>
      <c r="T147" s="17" t="s">
        <v>95</v>
      </c>
      <c r="U147" s="18" t="s">
        <v>95</v>
      </c>
      <c r="V147" s="33"/>
      <c r="W147" s="14"/>
    </row>
    <row r="148" spans="1:23" s="15" customFormat="1" ht="39.6" hidden="1" x14ac:dyDescent="0.25">
      <c r="A148" s="17" t="s">
        <v>369</v>
      </c>
      <c r="B148" s="17" t="s">
        <v>370</v>
      </c>
      <c r="C148" s="41" t="s">
        <v>234</v>
      </c>
      <c r="D148" s="17" t="s">
        <v>381</v>
      </c>
      <c r="E148" s="17"/>
      <c r="F148" s="17"/>
      <c r="G148" s="17"/>
      <c r="H148" s="17"/>
      <c r="I148" s="17"/>
      <c r="J148" s="17"/>
      <c r="K148" s="17"/>
      <c r="L148" s="17"/>
      <c r="M148" s="17"/>
      <c r="N148" s="17"/>
      <c r="O148" s="17"/>
      <c r="P148" s="18"/>
      <c r="Q148" s="17" t="s">
        <v>95</v>
      </c>
      <c r="R148" s="17" t="s">
        <v>95</v>
      </c>
      <c r="S148" s="17" t="s">
        <v>95</v>
      </c>
      <c r="T148" s="17" t="s">
        <v>95</v>
      </c>
      <c r="U148" s="18" t="s">
        <v>95</v>
      </c>
      <c r="V148" s="33"/>
      <c r="W148" s="14"/>
    </row>
    <row r="149" spans="1:23" s="15" customFormat="1" ht="39.6" hidden="1" x14ac:dyDescent="0.25">
      <c r="A149" s="17" t="s">
        <v>369</v>
      </c>
      <c r="B149" s="17" t="s">
        <v>370</v>
      </c>
      <c r="C149" s="41" t="s">
        <v>382</v>
      </c>
      <c r="D149" s="17" t="s">
        <v>383</v>
      </c>
      <c r="E149" s="17"/>
      <c r="F149" s="17"/>
      <c r="G149" s="17"/>
      <c r="H149" s="17"/>
      <c r="I149" s="17"/>
      <c r="J149" s="17"/>
      <c r="K149" s="17"/>
      <c r="L149" s="17"/>
      <c r="M149" s="17"/>
      <c r="N149" s="17"/>
      <c r="O149" s="17"/>
      <c r="P149" s="18"/>
      <c r="Q149" s="17"/>
      <c r="R149" s="17" t="s">
        <v>95</v>
      </c>
      <c r="S149" s="17" t="s">
        <v>95</v>
      </c>
      <c r="T149" s="17"/>
      <c r="U149" s="18"/>
      <c r="V149" s="33"/>
      <c r="W149" s="14"/>
    </row>
    <row r="150" spans="1:23" s="15" customFormat="1" ht="52.8" hidden="1" x14ac:dyDescent="0.25">
      <c r="A150" s="17" t="s">
        <v>369</v>
      </c>
      <c r="B150" s="17" t="s">
        <v>370</v>
      </c>
      <c r="C150" s="41" t="s">
        <v>384</v>
      </c>
      <c r="D150" s="17" t="s">
        <v>385</v>
      </c>
      <c r="E150" s="17"/>
      <c r="F150" s="17"/>
      <c r="G150" s="17"/>
      <c r="H150" s="17"/>
      <c r="I150" s="17"/>
      <c r="J150" s="17"/>
      <c r="K150" s="17"/>
      <c r="L150" s="17"/>
      <c r="M150" s="17"/>
      <c r="N150" s="17"/>
      <c r="O150" s="17"/>
      <c r="P150" s="18"/>
      <c r="Q150" s="17"/>
      <c r="R150" s="17" t="s">
        <v>95</v>
      </c>
      <c r="S150" s="18" t="s">
        <v>95</v>
      </c>
      <c r="T150" s="17" t="s">
        <v>95</v>
      </c>
      <c r="U150" s="18" t="s">
        <v>95</v>
      </c>
      <c r="V150" s="33"/>
      <c r="W150" s="14"/>
    </row>
    <row r="151" spans="1:23" s="15" customFormat="1" ht="39.6" hidden="1" x14ac:dyDescent="0.25">
      <c r="A151" s="17" t="s">
        <v>369</v>
      </c>
      <c r="B151" s="17" t="s">
        <v>370</v>
      </c>
      <c r="C151" s="41" t="s">
        <v>386</v>
      </c>
      <c r="D151" s="17" t="s">
        <v>387</v>
      </c>
      <c r="E151" s="17"/>
      <c r="F151" s="17"/>
      <c r="G151" s="17"/>
      <c r="H151" s="17"/>
      <c r="I151" s="17" t="s">
        <v>95</v>
      </c>
      <c r="J151" s="17"/>
      <c r="K151" s="17"/>
      <c r="L151" s="17"/>
      <c r="M151" s="17"/>
      <c r="N151" s="17"/>
      <c r="O151" s="17"/>
      <c r="P151" s="18"/>
      <c r="Q151" s="17" t="s">
        <v>95</v>
      </c>
      <c r="R151" s="17" t="s">
        <v>95</v>
      </c>
      <c r="S151" s="17" t="s">
        <v>95</v>
      </c>
      <c r="T151" s="17" t="s">
        <v>95</v>
      </c>
      <c r="U151" s="18" t="s">
        <v>95</v>
      </c>
      <c r="V151" s="33"/>
      <c r="W151" s="14"/>
    </row>
    <row r="152" spans="1:23" s="15" customFormat="1" ht="26.4" hidden="1" x14ac:dyDescent="0.25">
      <c r="A152" s="17" t="s">
        <v>388</v>
      </c>
      <c r="B152" s="17" t="s">
        <v>370</v>
      </c>
      <c r="C152" s="41" t="s">
        <v>389</v>
      </c>
      <c r="D152" s="17" t="s">
        <v>390</v>
      </c>
      <c r="E152" s="17"/>
      <c r="F152" s="17"/>
      <c r="G152" s="17"/>
      <c r="H152" s="17"/>
      <c r="I152" s="17" t="s">
        <v>95</v>
      </c>
      <c r="J152" s="17"/>
      <c r="K152" s="17"/>
      <c r="L152" s="17"/>
      <c r="M152" s="17"/>
      <c r="N152" s="17"/>
      <c r="O152" s="17"/>
      <c r="P152" s="18"/>
      <c r="Q152" s="17" t="s">
        <v>95</v>
      </c>
      <c r="R152" s="17" t="s">
        <v>95</v>
      </c>
      <c r="S152" s="17" t="s">
        <v>95</v>
      </c>
      <c r="T152" s="17" t="s">
        <v>95</v>
      </c>
      <c r="U152" s="18" t="s">
        <v>95</v>
      </c>
      <c r="V152" s="33"/>
      <c r="W152" s="14"/>
    </row>
    <row r="153" spans="1:23" s="15" customFormat="1" ht="39.6" hidden="1" x14ac:dyDescent="0.25">
      <c r="A153" s="17" t="s">
        <v>388</v>
      </c>
      <c r="B153" s="17" t="s">
        <v>370</v>
      </c>
      <c r="C153" s="41" t="s">
        <v>391</v>
      </c>
      <c r="D153" s="17" t="s">
        <v>392</v>
      </c>
      <c r="E153" s="17"/>
      <c r="F153" s="17"/>
      <c r="G153" s="17"/>
      <c r="H153" s="17"/>
      <c r="I153" s="17" t="s">
        <v>95</v>
      </c>
      <c r="J153" s="17"/>
      <c r="K153" s="17"/>
      <c r="L153" s="17"/>
      <c r="M153" s="17"/>
      <c r="N153" s="17"/>
      <c r="O153" s="17"/>
      <c r="P153" s="18"/>
      <c r="Q153" s="17" t="s">
        <v>95</v>
      </c>
      <c r="R153" s="17" t="s">
        <v>95</v>
      </c>
      <c r="S153" s="17" t="s">
        <v>95</v>
      </c>
      <c r="T153" s="17" t="s">
        <v>95</v>
      </c>
      <c r="U153" s="18" t="s">
        <v>95</v>
      </c>
      <c r="V153" s="33"/>
      <c r="W153" s="14"/>
    </row>
    <row r="154" spans="1:23" s="15" customFormat="1" ht="26.4" hidden="1" x14ac:dyDescent="0.25">
      <c r="A154" s="17" t="s">
        <v>388</v>
      </c>
      <c r="B154" s="17" t="s">
        <v>370</v>
      </c>
      <c r="C154" s="41" t="s">
        <v>393</v>
      </c>
      <c r="D154" s="17" t="s">
        <v>394</v>
      </c>
      <c r="E154" s="17"/>
      <c r="F154" s="17"/>
      <c r="G154" s="17"/>
      <c r="H154" s="17"/>
      <c r="I154" s="17" t="s">
        <v>95</v>
      </c>
      <c r="J154" s="17"/>
      <c r="K154" s="17"/>
      <c r="L154" s="17"/>
      <c r="M154" s="17"/>
      <c r="N154" s="17"/>
      <c r="O154" s="17"/>
      <c r="P154" s="18"/>
      <c r="Q154" s="17" t="s">
        <v>95</v>
      </c>
      <c r="R154" s="17" t="s">
        <v>95</v>
      </c>
      <c r="S154" s="17" t="s">
        <v>95</v>
      </c>
      <c r="T154" s="17" t="s">
        <v>95</v>
      </c>
      <c r="U154" s="18" t="s">
        <v>95</v>
      </c>
      <c r="V154" s="33"/>
      <c r="W154" s="14"/>
    </row>
    <row r="155" spans="1:23" s="15" customFormat="1" ht="26.4" hidden="1" x14ac:dyDescent="0.25">
      <c r="A155" s="17" t="s">
        <v>388</v>
      </c>
      <c r="B155" s="17" t="s">
        <v>370</v>
      </c>
      <c r="C155" s="41" t="s">
        <v>395</v>
      </c>
      <c r="D155" s="17" t="s">
        <v>396</v>
      </c>
      <c r="E155" s="17"/>
      <c r="F155" s="17"/>
      <c r="G155" s="17"/>
      <c r="H155" s="17"/>
      <c r="I155" s="17" t="s">
        <v>95</v>
      </c>
      <c r="J155" s="17"/>
      <c r="K155" s="17"/>
      <c r="L155" s="17"/>
      <c r="M155" s="17"/>
      <c r="N155" s="17"/>
      <c r="O155" s="17"/>
      <c r="P155" s="18"/>
      <c r="Q155" s="17"/>
      <c r="R155" s="17"/>
      <c r="S155" s="17"/>
      <c r="T155" s="17"/>
      <c r="U155" s="18"/>
      <c r="V155" s="33"/>
      <c r="W155" s="14"/>
    </row>
    <row r="156" spans="1:23" s="15" customFormat="1" ht="26.4" hidden="1" x14ac:dyDescent="0.25">
      <c r="A156" s="17" t="s">
        <v>397</v>
      </c>
      <c r="B156" s="17" t="s">
        <v>398</v>
      </c>
      <c r="C156" s="41" t="s">
        <v>399</v>
      </c>
      <c r="D156" s="17" t="s">
        <v>400</v>
      </c>
      <c r="E156" s="17"/>
      <c r="F156" s="17"/>
      <c r="G156" s="17"/>
      <c r="H156" s="17"/>
      <c r="I156" s="17"/>
      <c r="J156" s="17" t="s">
        <v>95</v>
      </c>
      <c r="K156" s="17"/>
      <c r="L156" s="17"/>
      <c r="M156" s="17" t="s">
        <v>95</v>
      </c>
      <c r="N156" s="17"/>
      <c r="O156" s="17"/>
      <c r="P156" s="18"/>
      <c r="Q156" s="17"/>
      <c r="R156" s="17"/>
      <c r="S156" s="17"/>
      <c r="T156" s="17"/>
      <c r="U156" s="18"/>
      <c r="V156" s="33"/>
      <c r="W156" s="14"/>
    </row>
    <row r="157" spans="1:23" s="15" customFormat="1" ht="66" hidden="1" x14ac:dyDescent="0.25">
      <c r="A157" s="17" t="s">
        <v>397</v>
      </c>
      <c r="B157" s="17" t="s">
        <v>398</v>
      </c>
      <c r="C157" s="41" t="s">
        <v>401</v>
      </c>
      <c r="D157" s="17" t="s">
        <v>402</v>
      </c>
      <c r="E157" s="17"/>
      <c r="F157" s="17"/>
      <c r="G157" s="17"/>
      <c r="H157" s="17"/>
      <c r="I157" s="17"/>
      <c r="J157" s="17" t="s">
        <v>95</v>
      </c>
      <c r="K157" s="17"/>
      <c r="L157" s="17"/>
      <c r="M157" s="17" t="s">
        <v>95</v>
      </c>
      <c r="N157" s="17"/>
      <c r="O157" s="17"/>
      <c r="P157" s="18"/>
      <c r="Q157" s="17"/>
      <c r="R157" s="17"/>
      <c r="S157" s="17"/>
      <c r="T157" s="17"/>
      <c r="U157" s="18"/>
      <c r="V157" s="33"/>
      <c r="W157" s="14"/>
    </row>
    <row r="158" spans="1:23" s="15" customFormat="1" ht="39.6" hidden="1" x14ac:dyDescent="0.25">
      <c r="A158" s="17" t="s">
        <v>397</v>
      </c>
      <c r="B158" s="17" t="s">
        <v>398</v>
      </c>
      <c r="C158" s="45" t="s">
        <v>403</v>
      </c>
      <c r="D158" s="17" t="s">
        <v>404</v>
      </c>
      <c r="E158" s="17"/>
      <c r="F158" s="17"/>
      <c r="G158" s="17"/>
      <c r="H158" s="17"/>
      <c r="I158" s="17"/>
      <c r="J158" s="17" t="s">
        <v>95</v>
      </c>
      <c r="K158" s="17"/>
      <c r="L158" s="17"/>
      <c r="M158" s="17" t="s">
        <v>95</v>
      </c>
      <c r="N158" s="17"/>
      <c r="O158" s="17"/>
      <c r="P158" s="18"/>
      <c r="Q158" s="17"/>
      <c r="R158" s="17"/>
      <c r="S158" s="17"/>
      <c r="T158" s="17"/>
      <c r="U158" s="18"/>
      <c r="V158" s="33"/>
      <c r="W158" s="14"/>
    </row>
    <row r="159" spans="1:23" s="15" customFormat="1" ht="26.4" hidden="1" x14ac:dyDescent="0.25">
      <c r="A159" s="17" t="s">
        <v>397</v>
      </c>
      <c r="B159" s="17" t="s">
        <v>398</v>
      </c>
      <c r="C159" s="46" t="s">
        <v>405</v>
      </c>
      <c r="D159" s="17" t="s">
        <v>406</v>
      </c>
      <c r="E159" s="17"/>
      <c r="F159" s="17"/>
      <c r="G159" s="17"/>
      <c r="H159" s="17"/>
      <c r="I159" s="17"/>
      <c r="J159" s="17" t="s">
        <v>95</v>
      </c>
      <c r="K159" s="17"/>
      <c r="L159" s="17"/>
      <c r="M159" s="17" t="s">
        <v>95</v>
      </c>
      <c r="N159" s="17"/>
      <c r="O159" s="17"/>
      <c r="P159" s="18"/>
      <c r="Q159" s="17"/>
      <c r="R159" s="17"/>
      <c r="S159" s="17"/>
      <c r="T159" s="17"/>
      <c r="U159" s="18"/>
      <c r="V159" s="33"/>
      <c r="W159" s="14"/>
    </row>
    <row r="160" spans="1:23" s="15" customFormat="1" ht="39.6" x14ac:dyDescent="0.25">
      <c r="A160" s="17" t="s">
        <v>407</v>
      </c>
      <c r="B160" s="17" t="s">
        <v>407</v>
      </c>
      <c r="C160" s="41" t="s">
        <v>408</v>
      </c>
      <c r="D160" s="17" t="s">
        <v>409</v>
      </c>
      <c r="E160" s="17"/>
      <c r="F160" s="17"/>
      <c r="G160" s="17"/>
      <c r="H160" s="17"/>
      <c r="I160" s="17"/>
      <c r="J160" s="17"/>
      <c r="K160" s="17" t="s">
        <v>95</v>
      </c>
      <c r="L160" s="17" t="s">
        <v>95</v>
      </c>
      <c r="M160" s="17" t="s">
        <v>95</v>
      </c>
      <c r="N160" s="17" t="s">
        <v>95</v>
      </c>
      <c r="O160" s="17"/>
      <c r="P160" s="18"/>
      <c r="Q160" s="17"/>
      <c r="R160" s="17"/>
      <c r="S160" s="17"/>
      <c r="T160" s="17"/>
      <c r="U160" s="18"/>
      <c r="V160" s="33"/>
      <c r="W160" s="14"/>
    </row>
    <row r="161" spans="1:23" s="15" customFormat="1" ht="39.6" x14ac:dyDescent="0.25">
      <c r="A161" s="17" t="s">
        <v>407</v>
      </c>
      <c r="B161" s="17" t="s">
        <v>407</v>
      </c>
      <c r="C161" s="41" t="s">
        <v>410</v>
      </c>
      <c r="D161" s="17" t="s">
        <v>411</v>
      </c>
      <c r="E161" s="17"/>
      <c r="F161" s="17"/>
      <c r="G161" s="17"/>
      <c r="H161" s="17"/>
      <c r="I161" s="17"/>
      <c r="J161" s="17"/>
      <c r="K161" s="17" t="s">
        <v>95</v>
      </c>
      <c r="L161" s="17" t="s">
        <v>95</v>
      </c>
      <c r="M161" s="17" t="s">
        <v>95</v>
      </c>
      <c r="N161" s="17" t="s">
        <v>95</v>
      </c>
      <c r="O161" s="17"/>
      <c r="P161" s="18"/>
      <c r="Q161" s="17"/>
      <c r="R161" s="17"/>
      <c r="S161" s="17"/>
      <c r="T161" s="17"/>
      <c r="U161" s="18"/>
      <c r="V161" s="33"/>
      <c r="W161" s="14"/>
    </row>
    <row r="162" spans="1:23" s="15" customFormat="1" ht="39.6" x14ac:dyDescent="0.25">
      <c r="A162" s="17" t="s">
        <v>407</v>
      </c>
      <c r="B162" s="17" t="s">
        <v>407</v>
      </c>
      <c r="C162" s="41" t="s">
        <v>412</v>
      </c>
      <c r="D162" s="17" t="s">
        <v>413</v>
      </c>
      <c r="E162" s="17"/>
      <c r="F162" s="17"/>
      <c r="G162" s="17"/>
      <c r="H162" s="17"/>
      <c r="I162" s="17"/>
      <c r="J162" s="17"/>
      <c r="K162" s="17" t="s">
        <v>95</v>
      </c>
      <c r="L162" s="17" t="s">
        <v>95</v>
      </c>
      <c r="M162" s="17" t="s">
        <v>95</v>
      </c>
      <c r="N162" s="17" t="s">
        <v>95</v>
      </c>
      <c r="O162" s="17"/>
      <c r="P162" s="18"/>
      <c r="Q162" s="17"/>
      <c r="R162" s="17"/>
      <c r="S162" s="17"/>
      <c r="T162" s="17"/>
      <c r="U162" s="18"/>
      <c r="V162" s="33"/>
      <c r="W162" s="14"/>
    </row>
    <row r="163" spans="1:23" s="15" customFormat="1" ht="39.6" x14ac:dyDescent="0.25">
      <c r="A163" s="17" t="s">
        <v>407</v>
      </c>
      <c r="B163" s="17" t="s">
        <v>407</v>
      </c>
      <c r="C163" s="41" t="s">
        <v>414</v>
      </c>
      <c r="D163" s="17" t="s">
        <v>415</v>
      </c>
      <c r="E163" s="17"/>
      <c r="F163" s="17"/>
      <c r="G163" s="17"/>
      <c r="H163" s="17"/>
      <c r="I163" s="17"/>
      <c r="J163" s="17"/>
      <c r="K163" s="17" t="s">
        <v>95</v>
      </c>
      <c r="L163" s="17" t="s">
        <v>95</v>
      </c>
      <c r="M163" s="17" t="s">
        <v>95</v>
      </c>
      <c r="N163" s="17" t="s">
        <v>95</v>
      </c>
      <c r="O163" s="17"/>
      <c r="P163" s="18"/>
      <c r="Q163" s="17"/>
      <c r="R163" s="17"/>
      <c r="S163" s="17"/>
      <c r="T163" s="17"/>
      <c r="U163" s="18"/>
      <c r="V163" s="33"/>
      <c r="W163" s="14"/>
    </row>
    <row r="164" spans="1:23" s="15" customFormat="1" ht="39.6" x14ac:dyDescent="0.25">
      <c r="A164" s="17" t="s">
        <v>407</v>
      </c>
      <c r="B164" s="17" t="s">
        <v>407</v>
      </c>
      <c r="C164" s="41" t="s">
        <v>416</v>
      </c>
      <c r="D164" s="17" t="s">
        <v>417</v>
      </c>
      <c r="E164" s="17"/>
      <c r="F164" s="17"/>
      <c r="G164" s="17"/>
      <c r="H164" s="17"/>
      <c r="I164" s="17"/>
      <c r="J164" s="17"/>
      <c r="K164" s="17" t="s">
        <v>95</v>
      </c>
      <c r="L164" s="17" t="s">
        <v>95</v>
      </c>
      <c r="M164" s="17" t="s">
        <v>95</v>
      </c>
      <c r="N164" s="17" t="s">
        <v>95</v>
      </c>
      <c r="O164" s="17"/>
      <c r="P164" s="18"/>
      <c r="Q164" s="17"/>
      <c r="R164" s="17"/>
      <c r="S164" s="17"/>
      <c r="T164" s="17"/>
      <c r="U164" s="18"/>
      <c r="V164" s="33"/>
      <c r="W164" s="14"/>
    </row>
    <row r="165" spans="1:23" s="15" customFormat="1" ht="26.4" x14ac:dyDescent="0.25">
      <c r="A165" s="17" t="s">
        <v>407</v>
      </c>
      <c r="B165" s="17" t="s">
        <v>407</v>
      </c>
      <c r="C165" s="41" t="s">
        <v>234</v>
      </c>
      <c r="D165" s="17" t="s">
        <v>418</v>
      </c>
      <c r="E165" s="17"/>
      <c r="F165" s="17"/>
      <c r="G165" s="17"/>
      <c r="H165" s="17"/>
      <c r="I165" s="17"/>
      <c r="J165" s="17"/>
      <c r="K165" s="17" t="s">
        <v>95</v>
      </c>
      <c r="L165" s="17" t="s">
        <v>95</v>
      </c>
      <c r="M165" s="17" t="s">
        <v>95</v>
      </c>
      <c r="N165" s="17" t="s">
        <v>95</v>
      </c>
      <c r="O165" s="17"/>
      <c r="P165" s="18"/>
      <c r="Q165" s="17"/>
      <c r="R165" s="17"/>
      <c r="S165" s="17"/>
      <c r="T165" s="17"/>
      <c r="U165" s="18"/>
      <c r="V165" s="33"/>
      <c r="W165" s="14"/>
    </row>
    <row r="166" spans="1:23" s="15" customFormat="1" ht="39.6" hidden="1" x14ac:dyDescent="0.25">
      <c r="A166" s="17" t="s">
        <v>407</v>
      </c>
      <c r="B166" s="17" t="s">
        <v>407</v>
      </c>
      <c r="C166" s="41" t="s">
        <v>419</v>
      </c>
      <c r="D166" s="17" t="s">
        <v>420</v>
      </c>
      <c r="E166" s="17"/>
      <c r="F166" s="17"/>
      <c r="G166" s="17"/>
      <c r="H166" s="17"/>
      <c r="I166" s="17"/>
      <c r="J166" s="17"/>
      <c r="K166" s="17"/>
      <c r="L166" s="17"/>
      <c r="M166" s="17" t="s">
        <v>95</v>
      </c>
      <c r="N166" s="17" t="s">
        <v>95</v>
      </c>
      <c r="O166" s="17"/>
      <c r="P166" s="18"/>
      <c r="Q166" s="17"/>
      <c r="R166" s="17"/>
      <c r="S166" s="17"/>
      <c r="T166" s="17"/>
      <c r="U166" s="18"/>
      <c r="V166" s="33"/>
      <c r="W166" s="14"/>
    </row>
    <row r="167" spans="1:23" s="15" customFormat="1" ht="52.8" hidden="1" x14ac:dyDescent="0.25">
      <c r="A167" s="17" t="s">
        <v>407</v>
      </c>
      <c r="B167" s="17" t="s">
        <v>407</v>
      </c>
      <c r="C167" s="41" t="s">
        <v>421</v>
      </c>
      <c r="D167" s="17" t="s">
        <v>422</v>
      </c>
      <c r="E167" s="17"/>
      <c r="F167" s="17"/>
      <c r="G167" s="17"/>
      <c r="H167" s="17"/>
      <c r="I167" s="17"/>
      <c r="J167" s="17"/>
      <c r="K167" s="17"/>
      <c r="L167" s="17"/>
      <c r="M167" s="17" t="s">
        <v>95</v>
      </c>
      <c r="N167" s="17" t="s">
        <v>95</v>
      </c>
      <c r="O167" s="17"/>
      <c r="P167" s="18"/>
      <c r="Q167" s="17"/>
      <c r="R167" s="17"/>
      <c r="S167" s="17"/>
      <c r="T167" s="17"/>
      <c r="U167" s="18"/>
      <c r="V167" s="33"/>
      <c r="W167" s="14"/>
    </row>
    <row r="168" spans="1:23" s="15" customFormat="1" hidden="1" x14ac:dyDescent="0.25">
      <c r="A168" s="17" t="s">
        <v>423</v>
      </c>
      <c r="B168" s="17" t="s">
        <v>424</v>
      </c>
      <c r="C168" s="41" t="s">
        <v>425</v>
      </c>
      <c r="D168" s="17" t="s">
        <v>426</v>
      </c>
      <c r="E168" s="17"/>
      <c r="F168" s="17"/>
      <c r="G168" s="17"/>
      <c r="H168" s="17"/>
      <c r="I168" s="17"/>
      <c r="J168" s="17"/>
      <c r="K168" s="17"/>
      <c r="L168" s="17"/>
      <c r="M168" s="17"/>
      <c r="N168" s="17"/>
      <c r="O168" s="17"/>
      <c r="P168" s="18"/>
      <c r="Q168" s="17" t="s">
        <v>95</v>
      </c>
      <c r="R168" s="17"/>
      <c r="S168" s="17" t="s">
        <v>95</v>
      </c>
      <c r="T168" s="17" t="s">
        <v>95</v>
      </c>
      <c r="U168" s="18" t="s">
        <v>95</v>
      </c>
      <c r="V168" s="33"/>
      <c r="W168" s="14"/>
    </row>
    <row r="169" spans="1:23" s="15" customFormat="1" hidden="1" x14ac:dyDescent="0.25">
      <c r="A169" s="17" t="s">
        <v>423</v>
      </c>
      <c r="B169" s="17" t="s">
        <v>424</v>
      </c>
      <c r="C169" s="43" t="s">
        <v>427</v>
      </c>
      <c r="D169" s="17" t="s">
        <v>428</v>
      </c>
      <c r="E169" s="17"/>
      <c r="F169" s="17"/>
      <c r="G169" s="17"/>
      <c r="H169" s="17"/>
      <c r="I169" s="17"/>
      <c r="J169" s="17"/>
      <c r="K169" s="17"/>
      <c r="L169" s="17"/>
      <c r="M169" s="17"/>
      <c r="N169" s="17"/>
      <c r="O169" s="17"/>
      <c r="P169" s="18"/>
      <c r="Q169" s="17" t="s">
        <v>95</v>
      </c>
      <c r="R169" s="17"/>
      <c r="S169" s="17" t="s">
        <v>95</v>
      </c>
      <c r="T169" s="17" t="s">
        <v>95</v>
      </c>
      <c r="U169" s="18" t="s">
        <v>95</v>
      </c>
      <c r="V169" s="33"/>
      <c r="W169" s="14"/>
    </row>
    <row r="170" spans="1:23" s="15" customFormat="1" ht="26.4" hidden="1" x14ac:dyDescent="0.25">
      <c r="A170" s="17" t="s">
        <v>423</v>
      </c>
      <c r="B170" s="17" t="s">
        <v>424</v>
      </c>
      <c r="C170" s="43" t="s">
        <v>429</v>
      </c>
      <c r="D170" s="17" t="s">
        <v>430</v>
      </c>
      <c r="E170" s="17"/>
      <c r="F170" s="17"/>
      <c r="G170" s="17"/>
      <c r="H170" s="17"/>
      <c r="I170" s="17"/>
      <c r="J170" s="17"/>
      <c r="K170" s="17"/>
      <c r="L170" s="17"/>
      <c r="M170" s="17"/>
      <c r="N170" s="17"/>
      <c r="O170" s="17"/>
      <c r="P170" s="18"/>
      <c r="Q170" s="17" t="s">
        <v>95</v>
      </c>
      <c r="R170" s="17"/>
      <c r="S170" s="17" t="s">
        <v>95</v>
      </c>
      <c r="T170" s="17" t="s">
        <v>95</v>
      </c>
      <c r="U170" s="18" t="s">
        <v>95</v>
      </c>
      <c r="V170" s="33"/>
      <c r="W170" s="14"/>
    </row>
    <row r="171" spans="1:23" s="15" customFormat="1" ht="52.8" hidden="1" x14ac:dyDescent="0.25">
      <c r="A171" s="17" t="s">
        <v>423</v>
      </c>
      <c r="B171" s="17" t="s">
        <v>424</v>
      </c>
      <c r="C171" s="43" t="s">
        <v>431</v>
      </c>
      <c r="D171" s="87" t="s">
        <v>432</v>
      </c>
      <c r="E171" s="17"/>
      <c r="F171" s="17"/>
      <c r="G171" s="17"/>
      <c r="H171" s="17"/>
      <c r="I171" s="17"/>
      <c r="J171" s="17"/>
      <c r="K171" s="17"/>
      <c r="L171" s="17"/>
      <c r="M171" s="17"/>
      <c r="N171" s="17"/>
      <c r="O171" s="17"/>
      <c r="P171" s="18"/>
      <c r="Q171" s="17" t="s">
        <v>95</v>
      </c>
      <c r="R171" s="17"/>
      <c r="S171" s="17" t="s">
        <v>95</v>
      </c>
      <c r="T171" s="17" t="s">
        <v>95</v>
      </c>
      <c r="U171" s="18" t="s">
        <v>95</v>
      </c>
      <c r="V171" s="33"/>
      <c r="W171" s="14"/>
    </row>
    <row r="172" spans="1:23" s="15" customFormat="1" ht="52.8" hidden="1" x14ac:dyDescent="0.25">
      <c r="A172" s="17" t="s">
        <v>433</v>
      </c>
      <c r="B172" s="17" t="s">
        <v>434</v>
      </c>
      <c r="C172" s="49" t="s">
        <v>435</v>
      </c>
      <c r="D172" s="17" t="s">
        <v>436</v>
      </c>
      <c r="E172" s="24"/>
      <c r="F172" s="24"/>
      <c r="G172" s="24"/>
      <c r="H172" s="24"/>
      <c r="I172" s="24"/>
      <c r="J172" s="24"/>
      <c r="K172" s="24"/>
      <c r="L172" s="24"/>
      <c r="M172" s="24"/>
      <c r="N172" s="24" t="s">
        <v>95</v>
      </c>
      <c r="O172" s="24"/>
      <c r="P172" s="24"/>
      <c r="Q172" s="24"/>
      <c r="R172" s="24"/>
      <c r="S172" s="24"/>
      <c r="T172" s="24"/>
      <c r="U172" s="31"/>
      <c r="V172" s="33"/>
      <c r="W172" s="14"/>
    </row>
    <row r="173" spans="1:23" s="15" customFormat="1" ht="52.8" hidden="1" x14ac:dyDescent="0.25">
      <c r="A173" s="17" t="s">
        <v>433</v>
      </c>
      <c r="B173" s="17" t="s">
        <v>434</v>
      </c>
      <c r="C173" s="41" t="s">
        <v>437</v>
      </c>
      <c r="D173" s="17" t="s">
        <v>438</v>
      </c>
      <c r="E173" s="17"/>
      <c r="F173" s="17"/>
      <c r="G173" s="17"/>
      <c r="H173" s="17"/>
      <c r="I173" s="17"/>
      <c r="J173" s="17"/>
      <c r="K173" s="17"/>
      <c r="L173" s="17" t="s">
        <v>95</v>
      </c>
      <c r="M173" s="17"/>
      <c r="N173" s="17" t="s">
        <v>95</v>
      </c>
      <c r="O173" s="17"/>
      <c r="P173" s="18"/>
      <c r="Q173" s="17"/>
      <c r="R173" s="17"/>
      <c r="S173" s="17"/>
      <c r="T173" s="17"/>
      <c r="U173" s="18"/>
      <c r="V173" s="33"/>
      <c r="W173" s="14"/>
    </row>
    <row r="174" spans="1:23" s="15" customFormat="1" ht="79.2" hidden="1" x14ac:dyDescent="0.25">
      <c r="A174" s="17" t="s">
        <v>433</v>
      </c>
      <c r="B174" s="17" t="s">
        <v>434</v>
      </c>
      <c r="C174" s="41" t="s">
        <v>439</v>
      </c>
      <c r="D174" s="17" t="s">
        <v>440</v>
      </c>
      <c r="E174" s="17"/>
      <c r="F174" s="17"/>
      <c r="G174" s="17"/>
      <c r="H174" s="17"/>
      <c r="I174" s="17" t="s">
        <v>95</v>
      </c>
      <c r="J174" s="17"/>
      <c r="K174" s="17"/>
      <c r="L174" s="17"/>
      <c r="M174" s="17"/>
      <c r="N174" s="17" t="s">
        <v>95</v>
      </c>
      <c r="O174" s="17"/>
      <c r="P174" s="18"/>
      <c r="Q174" s="17"/>
      <c r="R174" s="17"/>
      <c r="S174" s="17"/>
      <c r="T174" s="17"/>
      <c r="U174" s="18"/>
      <c r="V174" s="33"/>
      <c r="W174" s="14"/>
    </row>
    <row r="175" spans="1:23" s="15" customFormat="1" ht="66" hidden="1" x14ac:dyDescent="0.25">
      <c r="A175" s="17" t="s">
        <v>433</v>
      </c>
      <c r="B175" s="17" t="s">
        <v>434</v>
      </c>
      <c r="C175" s="41" t="s">
        <v>441</v>
      </c>
      <c r="D175" s="17" t="s">
        <v>442</v>
      </c>
      <c r="E175" s="17"/>
      <c r="F175" s="17"/>
      <c r="G175" s="17"/>
      <c r="H175" s="17"/>
      <c r="I175" s="17" t="s">
        <v>95</v>
      </c>
      <c r="J175" s="17"/>
      <c r="K175" s="17"/>
      <c r="L175" s="17"/>
      <c r="M175" s="17"/>
      <c r="N175" s="17"/>
      <c r="O175" s="17"/>
      <c r="P175" s="18"/>
      <c r="Q175" s="17"/>
      <c r="R175" s="17"/>
      <c r="S175" s="17"/>
      <c r="T175" s="17"/>
      <c r="U175" s="18"/>
      <c r="V175" s="33"/>
      <c r="W175" s="14"/>
    </row>
    <row r="176" spans="1:23" s="15" customFormat="1" ht="66" hidden="1" x14ac:dyDescent="0.25">
      <c r="A176" s="17" t="s">
        <v>433</v>
      </c>
      <c r="B176" s="17" t="s">
        <v>434</v>
      </c>
      <c r="C176" s="41" t="s">
        <v>443</v>
      </c>
      <c r="D176" s="17" t="s">
        <v>442</v>
      </c>
      <c r="E176" s="17"/>
      <c r="F176" s="17"/>
      <c r="G176" s="17"/>
      <c r="H176" s="17"/>
      <c r="I176" s="17" t="s">
        <v>95</v>
      </c>
      <c r="J176" s="17"/>
      <c r="K176" s="17"/>
      <c r="L176" s="17"/>
      <c r="M176" s="17"/>
      <c r="N176" s="17"/>
      <c r="O176" s="17"/>
      <c r="P176" s="18"/>
      <c r="Q176" s="17"/>
      <c r="R176" s="17"/>
      <c r="S176" s="17"/>
      <c r="T176" s="17"/>
      <c r="U176" s="18"/>
      <c r="V176" s="33"/>
      <c r="W176" s="14"/>
    </row>
    <row r="177" spans="1:23" s="15" customFormat="1" ht="105.6" hidden="1" x14ac:dyDescent="0.25">
      <c r="A177" s="17" t="s">
        <v>433</v>
      </c>
      <c r="B177" s="17" t="s">
        <v>434</v>
      </c>
      <c r="C177" s="41" t="s">
        <v>444</v>
      </c>
      <c r="D177" s="17" t="s">
        <v>445</v>
      </c>
      <c r="E177" s="17"/>
      <c r="F177" s="17"/>
      <c r="G177" s="17"/>
      <c r="H177" s="17"/>
      <c r="I177" s="17" t="s">
        <v>95</v>
      </c>
      <c r="J177" s="17"/>
      <c r="K177" s="17"/>
      <c r="L177" s="17"/>
      <c r="M177" s="17"/>
      <c r="N177" s="17"/>
      <c r="O177" s="17"/>
      <c r="P177" s="18"/>
      <c r="Q177" s="17"/>
      <c r="R177" s="17"/>
      <c r="S177" s="17"/>
      <c r="T177" s="17"/>
      <c r="U177" s="18"/>
      <c r="V177" s="33"/>
      <c r="W177" s="14"/>
    </row>
    <row r="178" spans="1:23" s="15" customFormat="1" ht="26.4" hidden="1" x14ac:dyDescent="0.25">
      <c r="A178" s="17" t="s">
        <v>446</v>
      </c>
      <c r="B178" s="17" t="s">
        <v>447</v>
      </c>
      <c r="C178" s="41" t="s">
        <v>448</v>
      </c>
      <c r="D178" s="17" t="s">
        <v>449</v>
      </c>
      <c r="E178" s="17"/>
      <c r="F178" s="17"/>
      <c r="G178" s="17"/>
      <c r="H178" s="17"/>
      <c r="I178" s="17"/>
      <c r="J178" s="17"/>
      <c r="K178" s="17"/>
      <c r="L178" s="17" t="s">
        <v>95</v>
      </c>
      <c r="M178" s="17"/>
      <c r="N178" s="17"/>
      <c r="O178" s="17"/>
      <c r="P178" s="18"/>
      <c r="Q178" s="17"/>
      <c r="R178" s="17"/>
      <c r="S178" s="17"/>
      <c r="T178" s="17"/>
      <c r="U178" s="18"/>
      <c r="V178" s="33"/>
      <c r="W178" s="14"/>
    </row>
    <row r="179" spans="1:23" s="15" customFormat="1" hidden="1" x14ac:dyDescent="0.25">
      <c r="A179" s="17" t="s">
        <v>446</v>
      </c>
      <c r="B179" s="17" t="s">
        <v>447</v>
      </c>
      <c r="C179" s="41" t="s">
        <v>450</v>
      </c>
      <c r="D179" s="17" t="s">
        <v>451</v>
      </c>
      <c r="E179" s="17"/>
      <c r="F179" s="17"/>
      <c r="G179" s="17"/>
      <c r="H179" s="17"/>
      <c r="I179" s="17"/>
      <c r="J179" s="17"/>
      <c r="K179" s="17"/>
      <c r="L179" s="17" t="s">
        <v>95</v>
      </c>
      <c r="M179" s="17"/>
      <c r="N179" s="17"/>
      <c r="O179" s="17"/>
      <c r="P179" s="18"/>
      <c r="Q179" s="17"/>
      <c r="R179" s="17"/>
      <c r="S179" s="17"/>
      <c r="T179" s="17"/>
      <c r="U179" s="18"/>
      <c r="V179" s="33"/>
      <c r="W179" s="14"/>
    </row>
    <row r="180" spans="1:23" s="15" customFormat="1" hidden="1" x14ac:dyDescent="0.25">
      <c r="A180" s="17" t="s">
        <v>446</v>
      </c>
      <c r="B180" s="17" t="s">
        <v>447</v>
      </c>
      <c r="C180" s="41" t="s">
        <v>452</v>
      </c>
      <c r="D180" s="17" t="s">
        <v>453</v>
      </c>
      <c r="E180" s="17"/>
      <c r="F180" s="17"/>
      <c r="G180" s="17"/>
      <c r="H180" s="17"/>
      <c r="I180" s="17"/>
      <c r="J180" s="17"/>
      <c r="K180" s="17"/>
      <c r="L180" s="17" t="s">
        <v>95</v>
      </c>
      <c r="M180" s="17"/>
      <c r="N180" s="17"/>
      <c r="O180" s="17"/>
      <c r="P180" s="18"/>
      <c r="Q180" s="17"/>
      <c r="R180" s="17"/>
      <c r="S180" s="17"/>
      <c r="T180" s="17"/>
      <c r="U180" s="18"/>
      <c r="V180" s="33"/>
      <c r="W180" s="14"/>
    </row>
    <row r="181" spans="1:23" s="15" customFormat="1" hidden="1" x14ac:dyDescent="0.25">
      <c r="A181" s="17" t="s">
        <v>446</v>
      </c>
      <c r="B181" s="17" t="s">
        <v>447</v>
      </c>
      <c r="C181" s="41" t="s">
        <v>454</v>
      </c>
      <c r="D181" s="17" t="s">
        <v>455</v>
      </c>
      <c r="E181" s="17"/>
      <c r="F181" s="17"/>
      <c r="G181" s="17"/>
      <c r="H181" s="17"/>
      <c r="I181" s="17"/>
      <c r="J181" s="17"/>
      <c r="K181" s="17"/>
      <c r="L181" s="17" t="s">
        <v>95</v>
      </c>
      <c r="M181" s="17"/>
      <c r="N181" s="17"/>
      <c r="O181" s="17"/>
      <c r="P181" s="18"/>
      <c r="Q181" s="17"/>
      <c r="R181" s="17"/>
      <c r="S181" s="17"/>
      <c r="T181" s="17"/>
      <c r="U181" s="18"/>
      <c r="V181" s="33"/>
      <c r="W181" s="14"/>
    </row>
    <row r="182" spans="1:23" s="15" customFormat="1" hidden="1" x14ac:dyDescent="0.25">
      <c r="A182" s="17" t="s">
        <v>446</v>
      </c>
      <c r="B182" s="17" t="s">
        <v>447</v>
      </c>
      <c r="C182" s="41" t="s">
        <v>439</v>
      </c>
      <c r="D182" s="17" t="s">
        <v>456</v>
      </c>
      <c r="E182" s="17"/>
      <c r="F182" s="17"/>
      <c r="G182" s="17"/>
      <c r="H182" s="17"/>
      <c r="I182" s="17"/>
      <c r="J182" s="17"/>
      <c r="K182" s="17"/>
      <c r="L182" s="17" t="s">
        <v>95</v>
      </c>
      <c r="M182" s="17"/>
      <c r="N182" s="17"/>
      <c r="O182" s="17"/>
      <c r="P182" s="18"/>
      <c r="Q182" s="17"/>
      <c r="R182" s="17"/>
      <c r="S182" s="17"/>
      <c r="T182" s="17"/>
      <c r="U182" s="18"/>
      <c r="V182" s="33"/>
      <c r="W182" s="14"/>
    </row>
    <row r="183" spans="1:23" s="15" customFormat="1" ht="52.8" hidden="1" x14ac:dyDescent="0.25">
      <c r="A183" s="17" t="s">
        <v>457</v>
      </c>
      <c r="B183" s="17" t="s">
        <v>458</v>
      </c>
      <c r="C183" s="41" t="s">
        <v>459</v>
      </c>
      <c r="D183" s="17" t="s">
        <v>460</v>
      </c>
      <c r="E183" s="17"/>
      <c r="F183" s="17"/>
      <c r="G183" s="17"/>
      <c r="H183" s="17"/>
      <c r="I183" s="17"/>
      <c r="J183" s="17"/>
      <c r="K183" s="17"/>
      <c r="L183" s="17"/>
      <c r="M183" s="17"/>
      <c r="N183" s="17" t="s">
        <v>95</v>
      </c>
      <c r="O183" s="17"/>
      <c r="P183" s="18"/>
      <c r="Q183" s="17"/>
      <c r="R183" s="17"/>
      <c r="S183" s="17"/>
      <c r="T183" s="17"/>
      <c r="U183" s="18"/>
      <c r="V183" s="33"/>
      <c r="W183" s="14"/>
    </row>
    <row r="184" spans="1:23" s="15" customFormat="1" ht="66" hidden="1" x14ac:dyDescent="0.25">
      <c r="A184" s="17" t="s">
        <v>457</v>
      </c>
      <c r="B184" s="17" t="s">
        <v>458</v>
      </c>
      <c r="C184" s="41" t="s">
        <v>461</v>
      </c>
      <c r="D184" s="17" t="s">
        <v>462</v>
      </c>
      <c r="E184" s="17"/>
      <c r="F184" s="17"/>
      <c r="G184" s="17"/>
      <c r="H184" s="17"/>
      <c r="I184" s="17"/>
      <c r="J184" s="17"/>
      <c r="K184" s="17"/>
      <c r="L184" s="17"/>
      <c r="M184" s="17"/>
      <c r="N184" s="17" t="s">
        <v>95</v>
      </c>
      <c r="O184" s="17"/>
      <c r="P184" s="18"/>
      <c r="Q184" s="17"/>
      <c r="R184" s="17"/>
      <c r="S184" s="17"/>
      <c r="T184" s="17"/>
      <c r="U184" s="18"/>
      <c r="V184" s="33"/>
      <c r="W184" s="14"/>
    </row>
    <row r="185" spans="1:23" s="15" customFormat="1" ht="26.4" hidden="1" x14ac:dyDescent="0.25">
      <c r="A185" s="17" t="s">
        <v>457</v>
      </c>
      <c r="B185" s="17" t="s">
        <v>458</v>
      </c>
      <c r="C185" s="41" t="s">
        <v>463</v>
      </c>
      <c r="D185" s="17" t="s">
        <v>464</v>
      </c>
      <c r="E185" s="17"/>
      <c r="F185" s="17"/>
      <c r="G185" s="17"/>
      <c r="H185" s="17"/>
      <c r="I185" s="17"/>
      <c r="J185" s="17"/>
      <c r="K185" s="17"/>
      <c r="L185" s="17"/>
      <c r="M185" s="17"/>
      <c r="N185" s="17" t="s">
        <v>95</v>
      </c>
      <c r="O185" s="17"/>
      <c r="P185" s="18"/>
      <c r="Q185" s="17"/>
      <c r="R185" s="17"/>
      <c r="S185" s="17"/>
      <c r="T185" s="17"/>
      <c r="U185" s="18"/>
      <c r="V185" s="33"/>
      <c r="W185" s="14"/>
    </row>
    <row r="186" spans="1:23" s="15" customFormat="1" ht="52.8" hidden="1" x14ac:dyDescent="0.25">
      <c r="A186" s="19" t="s">
        <v>457</v>
      </c>
      <c r="B186" s="17" t="s">
        <v>458</v>
      </c>
      <c r="C186" s="42" t="s">
        <v>465</v>
      </c>
      <c r="D186" s="19" t="s">
        <v>466</v>
      </c>
      <c r="E186" s="19"/>
      <c r="F186" s="19"/>
      <c r="G186" s="19"/>
      <c r="H186" s="19"/>
      <c r="I186" s="19"/>
      <c r="J186" s="19"/>
      <c r="K186" s="19"/>
      <c r="L186" s="19"/>
      <c r="M186" s="19"/>
      <c r="N186" s="19" t="s">
        <v>95</v>
      </c>
      <c r="O186" s="19"/>
      <c r="P186" s="28"/>
      <c r="Q186" s="17"/>
      <c r="R186" s="17"/>
      <c r="S186" s="17"/>
      <c r="T186" s="17"/>
      <c r="U186" s="18"/>
      <c r="V186" s="33"/>
      <c r="W186" s="14"/>
    </row>
    <row r="187" spans="1:23" s="15" customFormat="1" ht="39.6" hidden="1" x14ac:dyDescent="0.25">
      <c r="A187" s="19" t="s">
        <v>457</v>
      </c>
      <c r="B187" s="17" t="s">
        <v>458</v>
      </c>
      <c r="C187" s="42" t="s">
        <v>184</v>
      </c>
      <c r="D187" s="19" t="s">
        <v>467</v>
      </c>
      <c r="E187" s="19"/>
      <c r="F187" s="19"/>
      <c r="G187" s="19"/>
      <c r="H187" s="19"/>
      <c r="I187" s="19"/>
      <c r="J187" s="19"/>
      <c r="K187" s="19"/>
      <c r="L187" s="19"/>
      <c r="M187" s="19"/>
      <c r="N187" s="19" t="s">
        <v>95</v>
      </c>
      <c r="O187" s="19"/>
      <c r="P187" s="28"/>
      <c r="Q187" s="17"/>
      <c r="R187" s="17"/>
      <c r="S187" s="17"/>
      <c r="T187" s="17"/>
      <c r="U187" s="18"/>
      <c r="V187" s="33"/>
      <c r="W187" s="14"/>
    </row>
    <row r="188" spans="1:23" s="15" customFormat="1" ht="39.6" x14ac:dyDescent="0.25">
      <c r="A188" s="17" t="s">
        <v>468</v>
      </c>
      <c r="B188" s="17" t="s">
        <v>469</v>
      </c>
      <c r="C188" s="41" t="s">
        <v>470</v>
      </c>
      <c r="D188" s="17" t="s">
        <v>471</v>
      </c>
      <c r="E188" s="17"/>
      <c r="F188" s="17"/>
      <c r="G188" s="17"/>
      <c r="H188" s="17"/>
      <c r="I188" s="17"/>
      <c r="J188" s="17"/>
      <c r="K188" s="17" t="s">
        <v>95</v>
      </c>
      <c r="L188" s="17"/>
      <c r="M188" s="17"/>
      <c r="N188" s="17"/>
      <c r="O188" s="17"/>
      <c r="P188" s="18"/>
      <c r="Q188" s="17"/>
      <c r="R188" s="17"/>
      <c r="S188" s="17"/>
      <c r="T188" s="17"/>
      <c r="U188" s="18"/>
      <c r="V188" s="33"/>
      <c r="W188" s="14"/>
    </row>
    <row r="189" spans="1:23" s="15" customFormat="1" ht="118.8" x14ac:dyDescent="0.25">
      <c r="A189" s="17" t="s">
        <v>468</v>
      </c>
      <c r="B189" s="17" t="s">
        <v>469</v>
      </c>
      <c r="C189" s="41" t="s">
        <v>472</v>
      </c>
      <c r="D189" s="17" t="s">
        <v>473</v>
      </c>
      <c r="E189" s="17"/>
      <c r="F189" s="17"/>
      <c r="G189" s="17"/>
      <c r="H189" s="17"/>
      <c r="I189" s="17"/>
      <c r="J189" s="17"/>
      <c r="K189" s="17" t="s">
        <v>95</v>
      </c>
      <c r="L189" s="17"/>
      <c r="M189" s="17"/>
      <c r="N189" s="17"/>
      <c r="O189" s="17"/>
      <c r="P189" s="18"/>
      <c r="Q189" s="17"/>
      <c r="R189" s="17"/>
      <c r="S189" s="17"/>
      <c r="T189" s="17"/>
      <c r="U189" s="18"/>
      <c r="V189" s="33"/>
      <c r="W189" s="14"/>
    </row>
    <row r="190" spans="1:23" s="15" customFormat="1" ht="118.8" x14ac:dyDescent="0.25">
      <c r="A190" s="17" t="s">
        <v>468</v>
      </c>
      <c r="B190" s="17" t="s">
        <v>469</v>
      </c>
      <c r="C190" s="41" t="s">
        <v>474</v>
      </c>
      <c r="D190" s="17" t="s">
        <v>475</v>
      </c>
      <c r="E190" s="17"/>
      <c r="F190" s="17"/>
      <c r="G190" s="17"/>
      <c r="H190" s="17"/>
      <c r="I190" s="17"/>
      <c r="J190" s="17"/>
      <c r="K190" s="17" t="s">
        <v>95</v>
      </c>
      <c r="L190" s="17"/>
      <c r="M190" s="17"/>
      <c r="N190" s="17"/>
      <c r="O190" s="17"/>
      <c r="P190" s="18"/>
      <c r="Q190" s="17"/>
      <c r="R190" s="17"/>
      <c r="S190" s="17"/>
      <c r="T190" s="17"/>
      <c r="U190" s="18"/>
      <c r="V190" s="33"/>
      <c r="W190" s="14"/>
    </row>
    <row r="191" spans="1:23" s="15" customFormat="1" ht="52.8" x14ac:dyDescent="0.25">
      <c r="A191" s="17" t="s">
        <v>468</v>
      </c>
      <c r="B191" s="17" t="s">
        <v>469</v>
      </c>
      <c r="C191" s="41" t="s">
        <v>325</v>
      </c>
      <c r="D191" s="17" t="s">
        <v>476</v>
      </c>
      <c r="E191" s="17"/>
      <c r="F191" s="17"/>
      <c r="G191" s="17"/>
      <c r="H191" s="17"/>
      <c r="I191" s="17"/>
      <c r="J191" s="17"/>
      <c r="K191" s="17" t="s">
        <v>95</v>
      </c>
      <c r="L191" s="17"/>
      <c r="M191" s="17"/>
      <c r="N191" s="17"/>
      <c r="O191" s="17"/>
      <c r="P191" s="18"/>
      <c r="Q191" s="17"/>
      <c r="R191" s="17"/>
      <c r="S191" s="17"/>
      <c r="T191" s="17"/>
      <c r="U191" s="18"/>
      <c r="V191" s="33"/>
      <c r="W191" s="14"/>
    </row>
    <row r="192" spans="1:23" s="15" customFormat="1" ht="92.4" x14ac:dyDescent="0.25">
      <c r="A192" s="17" t="s">
        <v>468</v>
      </c>
      <c r="B192" s="17" t="s">
        <v>469</v>
      </c>
      <c r="C192" s="41" t="s">
        <v>323</v>
      </c>
      <c r="D192" s="17" t="s">
        <v>477</v>
      </c>
      <c r="E192" s="17"/>
      <c r="F192" s="17"/>
      <c r="G192" s="17"/>
      <c r="H192" s="17"/>
      <c r="I192" s="17"/>
      <c r="J192" s="17"/>
      <c r="K192" s="17" t="s">
        <v>95</v>
      </c>
      <c r="L192" s="17"/>
      <c r="M192" s="17"/>
      <c r="N192" s="17"/>
      <c r="O192" s="17"/>
      <c r="P192" s="18"/>
      <c r="Q192" s="17"/>
      <c r="R192" s="17"/>
      <c r="S192" s="17"/>
      <c r="T192" s="17"/>
      <c r="U192" s="18"/>
      <c r="V192" s="33"/>
      <c r="W192" s="14"/>
    </row>
    <row r="193" spans="1:23" s="15" customFormat="1" ht="52.8" x14ac:dyDescent="0.25">
      <c r="A193" s="17" t="s">
        <v>468</v>
      </c>
      <c r="B193" s="17" t="s">
        <v>469</v>
      </c>
      <c r="C193" s="41" t="s">
        <v>478</v>
      </c>
      <c r="D193" s="17" t="s">
        <v>479</v>
      </c>
      <c r="E193" s="17"/>
      <c r="F193" s="17"/>
      <c r="G193" s="17"/>
      <c r="H193" s="17"/>
      <c r="I193" s="17"/>
      <c r="J193" s="17"/>
      <c r="K193" s="17" t="s">
        <v>95</v>
      </c>
      <c r="L193" s="17"/>
      <c r="M193" s="17"/>
      <c r="N193" s="17"/>
      <c r="O193" s="17"/>
      <c r="P193" s="18"/>
      <c r="Q193" s="17"/>
      <c r="R193" s="17"/>
      <c r="S193" s="17"/>
      <c r="T193" s="17"/>
      <c r="U193" s="18"/>
      <c r="V193" s="33"/>
      <c r="W193" s="14"/>
    </row>
    <row r="194" spans="1:23" s="15" customFormat="1" ht="39.6" x14ac:dyDescent="0.25">
      <c r="A194" s="19" t="s">
        <v>468</v>
      </c>
      <c r="B194" s="19" t="s">
        <v>469</v>
      </c>
      <c r="C194" s="42" t="s">
        <v>234</v>
      </c>
      <c r="D194" s="19" t="s">
        <v>480</v>
      </c>
      <c r="E194" s="19"/>
      <c r="F194" s="19"/>
      <c r="G194" s="19"/>
      <c r="H194" s="19"/>
      <c r="I194" s="19"/>
      <c r="J194" s="19"/>
      <c r="K194" s="19" t="s">
        <v>95</v>
      </c>
      <c r="L194" s="19"/>
      <c r="M194" s="19"/>
      <c r="N194" s="19"/>
      <c r="O194" s="19"/>
      <c r="P194" s="28"/>
      <c r="Q194" s="17"/>
      <c r="R194" s="17"/>
      <c r="S194" s="17"/>
      <c r="T194" s="17"/>
      <c r="U194" s="18"/>
      <c r="V194" s="33"/>
      <c r="W194" s="14"/>
    </row>
    <row r="195" spans="1:23" s="15" customFormat="1" ht="39.6" x14ac:dyDescent="0.25">
      <c r="A195" s="17" t="s">
        <v>481</v>
      </c>
      <c r="B195" s="17" t="s">
        <v>482</v>
      </c>
      <c r="C195" s="41" t="s">
        <v>483</v>
      </c>
      <c r="D195" s="17" t="s">
        <v>484</v>
      </c>
      <c r="E195" s="17"/>
      <c r="F195" s="17"/>
      <c r="G195" s="17"/>
      <c r="H195" s="17"/>
      <c r="I195" s="17"/>
      <c r="J195" s="17" t="s">
        <v>95</v>
      </c>
      <c r="K195" s="17" t="s">
        <v>95</v>
      </c>
      <c r="L195" s="17" t="s">
        <v>95</v>
      </c>
      <c r="M195" s="17" t="s">
        <v>95</v>
      </c>
      <c r="N195" s="17"/>
      <c r="O195" s="17" t="s">
        <v>95</v>
      </c>
      <c r="P195" s="18"/>
      <c r="Q195" s="17"/>
      <c r="R195" s="17"/>
      <c r="S195" s="17"/>
      <c r="T195" s="17"/>
      <c r="U195" s="18"/>
      <c r="V195" s="33"/>
      <c r="W195" s="14"/>
    </row>
    <row r="196" spans="1:23" s="15" customFormat="1" ht="39.6" x14ac:dyDescent="0.25">
      <c r="A196" s="17" t="s">
        <v>481</v>
      </c>
      <c r="B196" s="17" t="s">
        <v>482</v>
      </c>
      <c r="C196" s="41" t="s">
        <v>485</v>
      </c>
      <c r="D196" s="17" t="s">
        <v>486</v>
      </c>
      <c r="E196" s="17"/>
      <c r="F196" s="17"/>
      <c r="G196" s="17"/>
      <c r="H196" s="17"/>
      <c r="I196" s="17"/>
      <c r="J196" s="17" t="s">
        <v>95</v>
      </c>
      <c r="K196" s="17" t="s">
        <v>95</v>
      </c>
      <c r="L196" s="17" t="s">
        <v>95</v>
      </c>
      <c r="M196" s="17" t="s">
        <v>95</v>
      </c>
      <c r="N196" s="17"/>
      <c r="O196" s="17" t="s">
        <v>95</v>
      </c>
      <c r="P196" s="18"/>
      <c r="Q196" s="17"/>
      <c r="R196" s="17"/>
      <c r="S196" s="17"/>
      <c r="T196" s="17"/>
      <c r="U196" s="18"/>
      <c r="V196" s="33"/>
      <c r="W196" s="14"/>
    </row>
    <row r="197" spans="1:23" s="15" customFormat="1" ht="26.4" x14ac:dyDescent="0.25">
      <c r="A197" s="17" t="s">
        <v>481</v>
      </c>
      <c r="B197" s="19" t="s">
        <v>482</v>
      </c>
      <c r="C197" s="42" t="s">
        <v>487</v>
      </c>
      <c r="D197" s="19" t="s">
        <v>488</v>
      </c>
      <c r="E197" s="19"/>
      <c r="F197" s="19"/>
      <c r="G197" s="19"/>
      <c r="H197" s="19"/>
      <c r="I197" s="19"/>
      <c r="J197" s="19"/>
      <c r="K197" s="19" t="s">
        <v>95</v>
      </c>
      <c r="L197" s="19"/>
      <c r="M197" s="19"/>
      <c r="N197" s="19"/>
      <c r="O197" s="19"/>
      <c r="P197" s="28"/>
      <c r="Q197" s="21"/>
      <c r="R197" s="21"/>
      <c r="S197" s="21"/>
      <c r="T197" s="21"/>
      <c r="U197" s="30"/>
      <c r="V197" s="33"/>
      <c r="W197" s="14"/>
    </row>
    <row r="198" spans="1:23" s="15" customFormat="1" ht="26.4" x14ac:dyDescent="0.25">
      <c r="A198" s="17" t="s">
        <v>481</v>
      </c>
      <c r="B198" s="17" t="s">
        <v>482</v>
      </c>
      <c r="C198" s="41" t="s">
        <v>489</v>
      </c>
      <c r="D198" s="17" t="s">
        <v>490</v>
      </c>
      <c r="E198" s="17"/>
      <c r="F198" s="17"/>
      <c r="G198" s="17"/>
      <c r="H198" s="17"/>
      <c r="I198" s="17"/>
      <c r="J198" s="17" t="s">
        <v>95</v>
      </c>
      <c r="K198" s="17" t="s">
        <v>95</v>
      </c>
      <c r="L198" s="17" t="s">
        <v>95</v>
      </c>
      <c r="M198" s="17" t="s">
        <v>95</v>
      </c>
      <c r="N198" s="17"/>
      <c r="O198" s="17"/>
      <c r="P198" s="18"/>
      <c r="Q198" s="17"/>
      <c r="R198" s="17"/>
      <c r="S198" s="17"/>
      <c r="T198" s="17"/>
      <c r="U198" s="18"/>
      <c r="V198" s="33"/>
      <c r="W198" s="14"/>
    </row>
    <row r="199" spans="1:23" s="15" customFormat="1" ht="26.4" x14ac:dyDescent="0.25">
      <c r="A199" s="17" t="s">
        <v>481</v>
      </c>
      <c r="B199" s="17" t="s">
        <v>482</v>
      </c>
      <c r="C199" s="41" t="s">
        <v>491</v>
      </c>
      <c r="D199" s="17" t="s">
        <v>492</v>
      </c>
      <c r="E199" s="17"/>
      <c r="F199" s="17"/>
      <c r="G199" s="17"/>
      <c r="H199" s="17"/>
      <c r="I199" s="17"/>
      <c r="J199" s="17" t="s">
        <v>95</v>
      </c>
      <c r="K199" s="17" t="s">
        <v>95</v>
      </c>
      <c r="L199" s="17" t="s">
        <v>95</v>
      </c>
      <c r="M199" s="17" t="s">
        <v>95</v>
      </c>
      <c r="N199" s="17"/>
      <c r="O199" s="17"/>
      <c r="P199" s="18"/>
      <c r="Q199" s="17"/>
      <c r="R199" s="17"/>
      <c r="S199" s="17"/>
      <c r="T199" s="17"/>
      <c r="U199" s="18"/>
      <c r="V199" s="33"/>
      <c r="W199" s="14"/>
    </row>
    <row r="200" spans="1:23" s="15" customFormat="1" ht="26.4" x14ac:dyDescent="0.25">
      <c r="A200" s="17" t="s">
        <v>481</v>
      </c>
      <c r="B200" s="19" t="s">
        <v>482</v>
      </c>
      <c r="C200" s="42" t="s">
        <v>493</v>
      </c>
      <c r="D200" s="19" t="s">
        <v>494</v>
      </c>
      <c r="E200" s="19"/>
      <c r="F200" s="19"/>
      <c r="G200" s="19"/>
      <c r="H200" s="19"/>
      <c r="I200" s="19"/>
      <c r="J200" s="19"/>
      <c r="K200" s="19" t="s">
        <v>95</v>
      </c>
      <c r="L200" s="19"/>
      <c r="M200" s="19"/>
      <c r="N200" s="19"/>
      <c r="O200" s="19"/>
      <c r="P200" s="28"/>
      <c r="Q200" s="21"/>
      <c r="R200" s="21"/>
      <c r="S200" s="21"/>
      <c r="T200" s="21"/>
      <c r="U200" s="30"/>
      <c r="V200" s="33"/>
      <c r="W200" s="14"/>
    </row>
    <row r="201" spans="1:23" s="15" customFormat="1" ht="26.4" x14ac:dyDescent="0.25">
      <c r="A201" s="17" t="s">
        <v>481</v>
      </c>
      <c r="B201" s="17" t="s">
        <v>482</v>
      </c>
      <c r="C201" s="41" t="s">
        <v>495</v>
      </c>
      <c r="D201" s="18" t="s">
        <v>496</v>
      </c>
      <c r="E201" s="19"/>
      <c r="F201" s="19"/>
      <c r="G201" s="19"/>
      <c r="H201" s="19"/>
      <c r="I201" s="19"/>
      <c r="J201" s="17" t="s">
        <v>95</v>
      </c>
      <c r="K201" s="17" t="s">
        <v>95</v>
      </c>
      <c r="L201" s="17" t="s">
        <v>95</v>
      </c>
      <c r="M201" s="17" t="s">
        <v>95</v>
      </c>
      <c r="N201" s="19"/>
      <c r="O201" s="17" t="s">
        <v>95</v>
      </c>
      <c r="P201" s="28"/>
      <c r="Q201" s="21"/>
      <c r="R201" s="21"/>
      <c r="S201" s="21"/>
      <c r="T201" s="21"/>
      <c r="U201" s="30"/>
      <c r="V201" s="33"/>
      <c r="W201" s="14"/>
    </row>
    <row r="202" spans="1:23" s="15" customFormat="1" ht="26.4" x14ac:dyDescent="0.25">
      <c r="A202" s="17" t="s">
        <v>481</v>
      </c>
      <c r="B202" s="17" t="s">
        <v>482</v>
      </c>
      <c r="C202" s="41" t="s">
        <v>497</v>
      </c>
      <c r="D202" s="18" t="s">
        <v>498</v>
      </c>
      <c r="E202" s="17"/>
      <c r="F202" s="17"/>
      <c r="G202" s="17"/>
      <c r="H202" s="17"/>
      <c r="I202" s="17"/>
      <c r="J202" s="17" t="s">
        <v>95</v>
      </c>
      <c r="K202" s="17" t="s">
        <v>95</v>
      </c>
      <c r="L202" s="17" t="s">
        <v>95</v>
      </c>
      <c r="M202" s="17" t="s">
        <v>95</v>
      </c>
      <c r="N202" s="17"/>
      <c r="O202" s="17" t="s">
        <v>95</v>
      </c>
      <c r="P202" s="18"/>
      <c r="Q202" s="17"/>
      <c r="R202" s="17"/>
      <c r="S202" s="17"/>
      <c r="T202" s="17"/>
      <c r="U202" s="18"/>
      <c r="V202" s="33"/>
      <c r="W202" s="14"/>
    </row>
    <row r="203" spans="1:23" s="15" customFormat="1" ht="26.4" x14ac:dyDescent="0.25">
      <c r="A203" s="17" t="s">
        <v>481</v>
      </c>
      <c r="B203" s="19" t="s">
        <v>482</v>
      </c>
      <c r="C203" s="42" t="s">
        <v>499</v>
      </c>
      <c r="D203" s="19" t="s">
        <v>500</v>
      </c>
      <c r="E203" s="19"/>
      <c r="F203" s="19"/>
      <c r="G203" s="19"/>
      <c r="H203" s="19"/>
      <c r="I203" s="19"/>
      <c r="J203" s="19"/>
      <c r="K203" s="19" t="s">
        <v>95</v>
      </c>
      <c r="L203" s="19"/>
      <c r="M203" s="19"/>
      <c r="N203" s="19"/>
      <c r="O203" s="19"/>
      <c r="P203" s="28"/>
      <c r="Q203" s="21"/>
      <c r="R203" s="21"/>
      <c r="S203" s="21"/>
      <c r="T203" s="21"/>
      <c r="U203" s="30"/>
      <c r="V203" s="33"/>
      <c r="W203" s="14"/>
    </row>
    <row r="204" spans="1:23" s="15" customFormat="1" ht="39.6" hidden="1" x14ac:dyDescent="0.25">
      <c r="A204" s="51" t="s">
        <v>501</v>
      </c>
      <c r="B204" s="17" t="s">
        <v>482</v>
      </c>
      <c r="C204" s="41" t="s">
        <v>483</v>
      </c>
      <c r="D204" s="17" t="s">
        <v>484</v>
      </c>
      <c r="E204" s="51"/>
      <c r="F204" s="51"/>
      <c r="G204" s="51"/>
      <c r="H204" s="51"/>
      <c r="I204" s="51"/>
      <c r="J204" s="51" t="s">
        <v>95</v>
      </c>
      <c r="K204" s="51"/>
      <c r="L204" s="51" t="s">
        <v>95</v>
      </c>
      <c r="M204" s="51" t="s">
        <v>95</v>
      </c>
      <c r="N204" s="51"/>
      <c r="O204" s="51"/>
      <c r="P204" s="28"/>
      <c r="Q204" s="21"/>
      <c r="R204" s="21"/>
      <c r="S204" s="21"/>
      <c r="T204" s="21"/>
      <c r="U204" s="30"/>
      <c r="V204" s="33"/>
      <c r="W204" s="14"/>
    </row>
    <row r="205" spans="1:23" s="15" customFormat="1" ht="39.6" hidden="1" x14ac:dyDescent="0.25">
      <c r="A205" s="51" t="s">
        <v>501</v>
      </c>
      <c r="B205" s="17" t="s">
        <v>482</v>
      </c>
      <c r="C205" s="41" t="s">
        <v>485</v>
      </c>
      <c r="D205" s="17" t="s">
        <v>486</v>
      </c>
      <c r="E205" s="51"/>
      <c r="F205" s="51"/>
      <c r="G205" s="51"/>
      <c r="H205" s="51"/>
      <c r="I205" s="51"/>
      <c r="J205" s="51" t="s">
        <v>95</v>
      </c>
      <c r="K205" s="51"/>
      <c r="L205" s="51" t="s">
        <v>95</v>
      </c>
      <c r="M205" s="51" t="s">
        <v>95</v>
      </c>
      <c r="N205" s="51"/>
      <c r="O205" s="51"/>
      <c r="P205" s="28"/>
      <c r="Q205" s="21"/>
      <c r="R205" s="21"/>
      <c r="S205" s="21"/>
      <c r="T205" s="21"/>
      <c r="U205" s="30"/>
      <c r="V205" s="33"/>
      <c r="W205" s="14"/>
    </row>
    <row r="206" spans="1:23" s="55" customFormat="1" ht="26.4" hidden="1" x14ac:dyDescent="0.25">
      <c r="A206" s="51" t="s">
        <v>501</v>
      </c>
      <c r="B206" s="17" t="s">
        <v>482</v>
      </c>
      <c r="C206" s="41" t="s">
        <v>489</v>
      </c>
      <c r="D206" s="17" t="s">
        <v>490</v>
      </c>
      <c r="E206" s="51"/>
      <c r="F206" s="51"/>
      <c r="G206" s="51"/>
      <c r="H206" s="51"/>
      <c r="I206" s="51"/>
      <c r="J206" s="51" t="s">
        <v>95</v>
      </c>
      <c r="K206" s="51"/>
      <c r="L206" s="51" t="s">
        <v>95</v>
      </c>
      <c r="M206" s="51" t="s">
        <v>95</v>
      </c>
      <c r="N206" s="51"/>
      <c r="O206" s="51"/>
      <c r="P206" s="52"/>
      <c r="Q206" s="51"/>
      <c r="R206" s="51"/>
      <c r="S206" s="51"/>
      <c r="T206" s="51"/>
      <c r="U206" s="52"/>
      <c r="V206" s="53"/>
      <c r="W206" s="54"/>
    </row>
    <row r="207" spans="1:23" s="55" customFormat="1" ht="26.4" hidden="1" x14ac:dyDescent="0.25">
      <c r="A207" s="51" t="s">
        <v>501</v>
      </c>
      <c r="B207" s="17" t="s">
        <v>482</v>
      </c>
      <c r="C207" s="41" t="s">
        <v>491</v>
      </c>
      <c r="D207" s="17" t="s">
        <v>492</v>
      </c>
      <c r="E207" s="51"/>
      <c r="F207" s="51"/>
      <c r="G207" s="51"/>
      <c r="H207" s="51"/>
      <c r="I207" s="51"/>
      <c r="J207" s="51" t="s">
        <v>95</v>
      </c>
      <c r="K207" s="51"/>
      <c r="L207" s="51" t="s">
        <v>95</v>
      </c>
      <c r="M207" s="51" t="s">
        <v>95</v>
      </c>
      <c r="N207" s="51"/>
      <c r="O207" s="51"/>
      <c r="P207" s="52"/>
      <c r="Q207" s="51"/>
      <c r="R207" s="51"/>
      <c r="S207" s="51"/>
      <c r="T207" s="51"/>
      <c r="U207" s="52"/>
      <c r="V207" s="53"/>
      <c r="W207" s="54"/>
    </row>
    <row r="208" spans="1:23" s="55" customFormat="1" ht="26.4" hidden="1" x14ac:dyDescent="0.25">
      <c r="A208" s="51" t="s">
        <v>501</v>
      </c>
      <c r="B208" s="17" t="s">
        <v>482</v>
      </c>
      <c r="C208" s="41" t="s">
        <v>495</v>
      </c>
      <c r="D208" s="18" t="s">
        <v>496</v>
      </c>
      <c r="E208" s="56"/>
      <c r="F208" s="56"/>
      <c r="G208" s="56"/>
      <c r="H208" s="56"/>
      <c r="I208" s="56"/>
      <c r="J208" s="51" t="s">
        <v>95</v>
      </c>
      <c r="K208" s="51"/>
      <c r="L208" s="51" t="s">
        <v>95</v>
      </c>
      <c r="M208" s="51" t="s">
        <v>95</v>
      </c>
      <c r="N208" s="56"/>
      <c r="O208" s="51"/>
      <c r="P208" s="57"/>
      <c r="Q208" s="58"/>
      <c r="R208" s="58"/>
      <c r="S208" s="58"/>
      <c r="T208" s="58"/>
      <c r="U208" s="59"/>
      <c r="V208" s="53"/>
      <c r="W208" s="54"/>
    </row>
    <row r="209" spans="1:23" s="55" customFormat="1" ht="26.4" hidden="1" x14ac:dyDescent="0.25">
      <c r="A209" s="51" t="s">
        <v>501</v>
      </c>
      <c r="B209" s="17" t="s">
        <v>482</v>
      </c>
      <c r="C209" s="41" t="s">
        <v>497</v>
      </c>
      <c r="D209" s="18" t="s">
        <v>498</v>
      </c>
      <c r="E209" s="51"/>
      <c r="F209" s="51"/>
      <c r="G209" s="51"/>
      <c r="H209" s="51"/>
      <c r="I209" s="51"/>
      <c r="J209" s="51" t="s">
        <v>95</v>
      </c>
      <c r="K209" s="51"/>
      <c r="L209" s="51" t="s">
        <v>95</v>
      </c>
      <c r="M209" s="51" t="s">
        <v>95</v>
      </c>
      <c r="N209" s="51"/>
      <c r="O209" s="51"/>
      <c r="P209" s="52"/>
      <c r="Q209" s="51"/>
      <c r="R209" s="51"/>
      <c r="S209" s="51"/>
      <c r="T209" s="51"/>
      <c r="U209" s="52"/>
      <c r="V209" s="53"/>
      <c r="W209" s="54"/>
    </row>
    <row r="210" spans="1:23" s="66" customFormat="1" ht="39.6" hidden="1" x14ac:dyDescent="0.25">
      <c r="A210" s="60" t="s">
        <v>502</v>
      </c>
      <c r="B210" s="17" t="s">
        <v>482</v>
      </c>
      <c r="C210" s="41" t="s">
        <v>483</v>
      </c>
      <c r="D210" s="17" t="s">
        <v>484</v>
      </c>
      <c r="E210" s="60"/>
      <c r="F210" s="60"/>
      <c r="G210" s="60"/>
      <c r="H210" s="60"/>
      <c r="I210" s="60"/>
      <c r="J210" s="60"/>
      <c r="K210" s="60"/>
      <c r="L210" s="60"/>
      <c r="M210" s="60"/>
      <c r="N210" s="60"/>
      <c r="O210" s="60" t="s">
        <v>95</v>
      </c>
      <c r="P210" s="61"/>
      <c r="Q210" s="62"/>
      <c r="R210" s="62"/>
      <c r="S210" s="62"/>
      <c r="T210" s="62"/>
      <c r="U210" s="63"/>
      <c r="V210" s="64"/>
      <c r="W210" s="65"/>
    </row>
    <row r="211" spans="1:23" s="66" customFormat="1" ht="39.6" hidden="1" x14ac:dyDescent="0.25">
      <c r="A211" s="60" t="s">
        <v>502</v>
      </c>
      <c r="B211" s="17" t="s">
        <v>482</v>
      </c>
      <c r="C211" s="41" t="s">
        <v>485</v>
      </c>
      <c r="D211" s="17" t="s">
        <v>486</v>
      </c>
      <c r="E211" s="60"/>
      <c r="F211" s="60"/>
      <c r="G211" s="60"/>
      <c r="H211" s="60"/>
      <c r="I211" s="60"/>
      <c r="J211" s="60"/>
      <c r="K211" s="60"/>
      <c r="L211" s="60"/>
      <c r="M211" s="60"/>
      <c r="N211" s="60"/>
      <c r="O211" s="60" t="s">
        <v>95</v>
      </c>
      <c r="P211" s="61"/>
      <c r="Q211" s="62"/>
      <c r="R211" s="62"/>
      <c r="S211" s="62"/>
      <c r="T211" s="62"/>
      <c r="U211" s="63"/>
      <c r="V211" s="64"/>
      <c r="W211" s="65"/>
    </row>
    <row r="212" spans="1:23" s="66" customFormat="1" ht="26.4" hidden="1" x14ac:dyDescent="0.25">
      <c r="A212" s="60" t="s">
        <v>502</v>
      </c>
      <c r="B212" s="17" t="s">
        <v>482</v>
      </c>
      <c r="C212" s="41" t="s">
        <v>495</v>
      </c>
      <c r="D212" s="18" t="s">
        <v>496</v>
      </c>
      <c r="E212" s="68"/>
      <c r="F212" s="68"/>
      <c r="G212" s="68"/>
      <c r="H212" s="68"/>
      <c r="I212" s="68"/>
      <c r="J212" s="60"/>
      <c r="K212" s="60"/>
      <c r="L212" s="60"/>
      <c r="M212" s="60"/>
      <c r="N212" s="68"/>
      <c r="O212" s="60" t="s">
        <v>95</v>
      </c>
      <c r="P212" s="61"/>
      <c r="Q212" s="62"/>
      <c r="R212" s="62"/>
      <c r="S212" s="62"/>
      <c r="T212" s="62"/>
      <c r="U212" s="63"/>
      <c r="V212" s="64"/>
      <c r="W212" s="65"/>
    </row>
    <row r="213" spans="1:23" s="66" customFormat="1" ht="26.4" hidden="1" x14ac:dyDescent="0.25">
      <c r="A213" s="60" t="s">
        <v>502</v>
      </c>
      <c r="B213" s="17" t="s">
        <v>482</v>
      </c>
      <c r="C213" s="41" t="s">
        <v>497</v>
      </c>
      <c r="D213" s="18" t="s">
        <v>498</v>
      </c>
      <c r="E213" s="60"/>
      <c r="F213" s="60"/>
      <c r="G213" s="60"/>
      <c r="H213" s="60"/>
      <c r="I213" s="60"/>
      <c r="J213" s="60"/>
      <c r="K213" s="60"/>
      <c r="L213" s="60"/>
      <c r="M213" s="60"/>
      <c r="N213" s="60"/>
      <c r="O213" s="60" t="s">
        <v>95</v>
      </c>
      <c r="P213" s="67"/>
      <c r="Q213" s="60"/>
      <c r="R213" s="60"/>
      <c r="S213" s="60"/>
      <c r="T213" s="60"/>
      <c r="U213" s="67"/>
      <c r="V213" s="64"/>
      <c r="W213" s="65"/>
    </row>
    <row r="214" spans="1:23" s="15" customFormat="1" ht="26.4" hidden="1" x14ac:dyDescent="0.25">
      <c r="A214" s="17" t="s">
        <v>503</v>
      </c>
      <c r="B214" s="17" t="s">
        <v>504</v>
      </c>
      <c r="C214" s="41" t="s">
        <v>505</v>
      </c>
      <c r="D214" s="17" t="s">
        <v>506</v>
      </c>
      <c r="E214" s="17"/>
      <c r="F214" s="17"/>
      <c r="G214" s="17"/>
      <c r="H214" s="17"/>
      <c r="I214" s="17"/>
      <c r="J214" s="17"/>
      <c r="K214" s="17"/>
      <c r="L214" s="17"/>
      <c r="M214" s="17"/>
      <c r="N214" s="17"/>
      <c r="O214" s="17"/>
      <c r="P214" s="17"/>
      <c r="Q214" s="21" t="s">
        <v>95</v>
      </c>
      <c r="R214" s="21"/>
      <c r="S214" s="21"/>
      <c r="T214" s="21"/>
      <c r="U214" s="30"/>
      <c r="V214" s="33"/>
      <c r="W214" s="14"/>
    </row>
    <row r="215" spans="1:23" s="15" customFormat="1" ht="26.4" hidden="1" x14ac:dyDescent="0.25">
      <c r="A215" s="17" t="s">
        <v>503</v>
      </c>
      <c r="B215" s="17" t="s">
        <v>504</v>
      </c>
      <c r="C215" s="41" t="s">
        <v>507</v>
      </c>
      <c r="D215" s="17" t="s">
        <v>506</v>
      </c>
      <c r="E215" s="17"/>
      <c r="F215" s="17"/>
      <c r="G215" s="17"/>
      <c r="H215" s="17"/>
      <c r="I215" s="17"/>
      <c r="J215" s="17"/>
      <c r="K215" s="17"/>
      <c r="L215" s="17"/>
      <c r="M215" s="17"/>
      <c r="N215" s="17"/>
      <c r="O215" s="17"/>
      <c r="P215" s="17"/>
      <c r="Q215" s="17" t="s">
        <v>95</v>
      </c>
      <c r="R215" s="17"/>
      <c r="S215" s="17"/>
      <c r="T215" s="17"/>
      <c r="U215" s="18"/>
      <c r="V215" s="33"/>
      <c r="W215" s="14"/>
    </row>
    <row r="216" spans="1:23" s="15" customFormat="1" ht="26.4" hidden="1" x14ac:dyDescent="0.25">
      <c r="A216" s="17" t="s">
        <v>503</v>
      </c>
      <c r="B216" s="17" t="s">
        <v>504</v>
      </c>
      <c r="C216" s="41" t="s">
        <v>508</v>
      </c>
      <c r="D216" s="17" t="s">
        <v>506</v>
      </c>
      <c r="E216" s="17"/>
      <c r="F216" s="17"/>
      <c r="G216" s="17"/>
      <c r="H216" s="17"/>
      <c r="I216" s="17"/>
      <c r="J216" s="17"/>
      <c r="K216" s="17"/>
      <c r="L216" s="17"/>
      <c r="M216" s="17"/>
      <c r="N216" s="17"/>
      <c r="O216" s="17"/>
      <c r="P216" s="17"/>
      <c r="Q216" s="17" t="s">
        <v>95</v>
      </c>
      <c r="R216" s="17"/>
      <c r="S216" s="17"/>
      <c r="T216" s="17"/>
      <c r="U216" s="18"/>
      <c r="V216" s="33"/>
      <c r="W216" s="14"/>
    </row>
    <row r="217" spans="1:23" s="15" customFormat="1" ht="26.4" hidden="1" x14ac:dyDescent="0.25">
      <c r="A217" s="17" t="s">
        <v>503</v>
      </c>
      <c r="B217" s="17" t="s">
        <v>504</v>
      </c>
      <c r="C217" s="41" t="s">
        <v>509</v>
      </c>
      <c r="D217" s="17" t="s">
        <v>506</v>
      </c>
      <c r="E217" s="17"/>
      <c r="F217" s="17"/>
      <c r="G217" s="17"/>
      <c r="H217" s="17"/>
      <c r="I217" s="17"/>
      <c r="J217" s="17"/>
      <c r="K217" s="17"/>
      <c r="L217" s="17"/>
      <c r="M217" s="17"/>
      <c r="N217" s="17"/>
      <c r="O217" s="17"/>
      <c r="P217" s="17"/>
      <c r="Q217" s="17" t="s">
        <v>95</v>
      </c>
      <c r="R217" s="17"/>
      <c r="S217" s="17"/>
      <c r="T217" s="17"/>
      <c r="U217" s="18"/>
      <c r="V217" s="33"/>
      <c r="W217" s="14"/>
    </row>
    <row r="218" spans="1:23" s="15" customFormat="1" ht="26.4" hidden="1" x14ac:dyDescent="0.25">
      <c r="A218" s="17" t="s">
        <v>503</v>
      </c>
      <c r="B218" s="17" t="s">
        <v>504</v>
      </c>
      <c r="C218" s="41" t="s">
        <v>510</v>
      </c>
      <c r="D218" s="17" t="s">
        <v>506</v>
      </c>
      <c r="E218" s="17"/>
      <c r="F218" s="17"/>
      <c r="G218" s="17"/>
      <c r="H218" s="17"/>
      <c r="I218" s="17"/>
      <c r="J218" s="17"/>
      <c r="K218" s="17"/>
      <c r="L218" s="17"/>
      <c r="M218" s="17"/>
      <c r="N218" s="17"/>
      <c r="O218" s="17"/>
      <c r="P218" s="17"/>
      <c r="Q218" s="17" t="s">
        <v>95</v>
      </c>
      <c r="R218" s="17"/>
      <c r="S218" s="17"/>
      <c r="T218" s="17"/>
      <c r="U218" s="18"/>
      <c r="V218" s="33"/>
      <c r="W218" s="14"/>
    </row>
    <row r="219" spans="1:23" s="15" customFormat="1" ht="26.4" hidden="1" x14ac:dyDescent="0.25">
      <c r="A219" s="17" t="s">
        <v>503</v>
      </c>
      <c r="B219" s="17" t="s">
        <v>504</v>
      </c>
      <c r="C219" s="41" t="s">
        <v>511</v>
      </c>
      <c r="D219" s="17" t="s">
        <v>506</v>
      </c>
      <c r="E219" s="17"/>
      <c r="F219" s="17"/>
      <c r="G219" s="17"/>
      <c r="H219" s="17"/>
      <c r="I219" s="17"/>
      <c r="J219" s="17"/>
      <c r="K219" s="17"/>
      <c r="L219" s="17"/>
      <c r="M219" s="17"/>
      <c r="N219" s="17"/>
      <c r="O219" s="17"/>
      <c r="P219" s="17"/>
      <c r="Q219" s="17" t="s">
        <v>95</v>
      </c>
      <c r="R219" s="17"/>
      <c r="S219" s="17"/>
      <c r="T219" s="17"/>
      <c r="U219" s="18"/>
      <c r="V219" s="33"/>
      <c r="W219" s="14"/>
    </row>
    <row r="220" spans="1:23" s="15" customFormat="1" ht="26.4" hidden="1" x14ac:dyDescent="0.25">
      <c r="A220" s="17" t="s">
        <v>503</v>
      </c>
      <c r="B220" s="17" t="s">
        <v>504</v>
      </c>
      <c r="C220" s="41" t="s">
        <v>512</v>
      </c>
      <c r="D220" s="17" t="s">
        <v>506</v>
      </c>
      <c r="E220" s="17"/>
      <c r="F220" s="17"/>
      <c r="G220" s="17"/>
      <c r="H220" s="17"/>
      <c r="I220" s="17"/>
      <c r="J220" s="17"/>
      <c r="K220" s="17"/>
      <c r="L220" s="17"/>
      <c r="M220" s="17"/>
      <c r="N220" s="17"/>
      <c r="O220" s="17"/>
      <c r="P220" s="17"/>
      <c r="Q220" s="17" t="s">
        <v>95</v>
      </c>
      <c r="R220" s="17"/>
      <c r="S220" s="17"/>
      <c r="T220" s="17"/>
      <c r="U220" s="18"/>
      <c r="V220" s="33"/>
      <c r="W220" s="14"/>
    </row>
    <row r="221" spans="1:23" s="15" customFormat="1" ht="26.4" hidden="1" x14ac:dyDescent="0.25">
      <c r="A221" s="17" t="s">
        <v>503</v>
      </c>
      <c r="B221" s="17" t="s">
        <v>504</v>
      </c>
      <c r="C221" s="41" t="s">
        <v>513</v>
      </c>
      <c r="D221" s="17" t="s">
        <v>506</v>
      </c>
      <c r="E221" s="17"/>
      <c r="F221" s="17"/>
      <c r="G221" s="17"/>
      <c r="H221" s="17"/>
      <c r="I221" s="17"/>
      <c r="J221" s="17"/>
      <c r="K221" s="17"/>
      <c r="L221" s="17"/>
      <c r="M221" s="17"/>
      <c r="N221" s="17"/>
      <c r="O221" s="17"/>
      <c r="P221" s="17"/>
      <c r="Q221" s="17" t="s">
        <v>95</v>
      </c>
      <c r="R221" s="17"/>
      <c r="S221" s="17"/>
      <c r="T221" s="17"/>
      <c r="U221" s="18"/>
      <c r="V221" s="33"/>
      <c r="W221" s="14"/>
    </row>
    <row r="222" spans="1:23" s="15" customFormat="1" ht="26.4" hidden="1" x14ac:dyDescent="0.25">
      <c r="A222" s="17" t="s">
        <v>503</v>
      </c>
      <c r="B222" s="17" t="s">
        <v>504</v>
      </c>
      <c r="C222" s="41" t="s">
        <v>514</v>
      </c>
      <c r="D222" s="17" t="s">
        <v>506</v>
      </c>
      <c r="E222" s="17"/>
      <c r="F222" s="17"/>
      <c r="G222" s="17"/>
      <c r="H222" s="17"/>
      <c r="I222" s="17"/>
      <c r="J222" s="17"/>
      <c r="K222" s="17"/>
      <c r="L222" s="17"/>
      <c r="M222" s="17"/>
      <c r="N222" s="17"/>
      <c r="O222" s="17"/>
      <c r="P222" s="17"/>
      <c r="Q222" s="17" t="s">
        <v>95</v>
      </c>
      <c r="R222" s="17"/>
      <c r="S222" s="17"/>
      <c r="T222" s="17"/>
      <c r="U222" s="18"/>
      <c r="V222" s="33"/>
      <c r="W222" s="14"/>
    </row>
    <row r="223" spans="1:23" s="15" customFormat="1" ht="26.4" hidden="1" x14ac:dyDescent="0.25">
      <c r="A223" s="17" t="s">
        <v>503</v>
      </c>
      <c r="B223" s="17" t="s">
        <v>504</v>
      </c>
      <c r="C223" s="41" t="s">
        <v>515</v>
      </c>
      <c r="D223" s="17" t="s">
        <v>506</v>
      </c>
      <c r="E223" s="17"/>
      <c r="F223" s="17"/>
      <c r="G223" s="17"/>
      <c r="H223" s="17"/>
      <c r="I223" s="17"/>
      <c r="J223" s="17"/>
      <c r="K223" s="17"/>
      <c r="L223" s="17"/>
      <c r="M223" s="17"/>
      <c r="N223" s="17"/>
      <c r="O223" s="17"/>
      <c r="P223" s="17"/>
      <c r="Q223" s="17" t="s">
        <v>95</v>
      </c>
      <c r="R223" s="17"/>
      <c r="S223" s="17"/>
      <c r="T223" s="17"/>
      <c r="U223" s="18"/>
      <c r="V223" s="33"/>
      <c r="W223" s="14"/>
    </row>
    <row r="224" spans="1:23" s="15" customFormat="1" ht="26.4" hidden="1" x14ac:dyDescent="0.25">
      <c r="A224" s="17" t="s">
        <v>503</v>
      </c>
      <c r="B224" s="17" t="s">
        <v>504</v>
      </c>
      <c r="C224" s="41" t="s">
        <v>516</v>
      </c>
      <c r="D224" s="17" t="s">
        <v>506</v>
      </c>
      <c r="E224" s="17"/>
      <c r="F224" s="17"/>
      <c r="G224" s="17"/>
      <c r="H224" s="17"/>
      <c r="I224" s="17"/>
      <c r="J224" s="17"/>
      <c r="K224" s="17"/>
      <c r="L224" s="17"/>
      <c r="M224" s="17"/>
      <c r="N224" s="17"/>
      <c r="O224" s="17"/>
      <c r="P224" s="17"/>
      <c r="Q224" s="17" t="s">
        <v>95</v>
      </c>
      <c r="R224" s="17"/>
      <c r="S224" s="17"/>
      <c r="T224" s="17"/>
      <c r="U224" s="18"/>
      <c r="V224" s="33"/>
      <c r="W224" s="14"/>
    </row>
    <row r="225" spans="1:23" s="15" customFormat="1" ht="26.4" hidden="1" x14ac:dyDescent="0.25">
      <c r="A225" s="17" t="s">
        <v>503</v>
      </c>
      <c r="B225" s="17" t="s">
        <v>504</v>
      </c>
      <c r="C225" s="41" t="s">
        <v>517</v>
      </c>
      <c r="D225" s="17" t="s">
        <v>506</v>
      </c>
      <c r="E225" s="17"/>
      <c r="F225" s="17"/>
      <c r="G225" s="17"/>
      <c r="H225" s="17"/>
      <c r="I225" s="17"/>
      <c r="J225" s="17"/>
      <c r="K225" s="17"/>
      <c r="L225" s="17"/>
      <c r="M225" s="17"/>
      <c r="N225" s="17"/>
      <c r="O225" s="17"/>
      <c r="P225" s="17"/>
      <c r="Q225" s="17" t="s">
        <v>95</v>
      </c>
      <c r="R225" s="17"/>
      <c r="S225" s="17"/>
      <c r="T225" s="17"/>
      <c r="U225" s="18"/>
      <c r="V225" s="33"/>
      <c r="W225" s="14"/>
    </row>
    <row r="226" spans="1:23" s="15" customFormat="1" ht="26.4" hidden="1" x14ac:dyDescent="0.25">
      <c r="A226" s="17" t="s">
        <v>503</v>
      </c>
      <c r="B226" s="17" t="s">
        <v>504</v>
      </c>
      <c r="C226" s="41" t="s">
        <v>518</v>
      </c>
      <c r="D226" s="17" t="s">
        <v>506</v>
      </c>
      <c r="E226" s="17"/>
      <c r="F226" s="17"/>
      <c r="G226" s="17"/>
      <c r="H226" s="17"/>
      <c r="I226" s="17"/>
      <c r="J226" s="17"/>
      <c r="K226" s="17"/>
      <c r="L226" s="17"/>
      <c r="M226" s="17"/>
      <c r="N226" s="17"/>
      <c r="O226" s="17"/>
      <c r="P226" s="17"/>
      <c r="Q226" s="17" t="s">
        <v>95</v>
      </c>
      <c r="R226" s="17"/>
      <c r="S226" s="17"/>
      <c r="T226" s="17"/>
      <c r="U226" s="18"/>
      <c r="V226" s="33"/>
      <c r="W226" s="14"/>
    </row>
    <row r="227" spans="1:23" s="15" customFormat="1" ht="26.4" hidden="1" x14ac:dyDescent="0.25">
      <c r="A227" s="17" t="s">
        <v>503</v>
      </c>
      <c r="B227" s="17" t="s">
        <v>504</v>
      </c>
      <c r="C227" s="41" t="s">
        <v>519</v>
      </c>
      <c r="D227" s="17" t="s">
        <v>506</v>
      </c>
      <c r="E227" s="17"/>
      <c r="F227" s="17"/>
      <c r="G227" s="17"/>
      <c r="H227" s="17"/>
      <c r="I227" s="17"/>
      <c r="J227" s="17"/>
      <c r="K227" s="17"/>
      <c r="L227" s="17"/>
      <c r="M227" s="17"/>
      <c r="N227" s="17"/>
      <c r="O227" s="17"/>
      <c r="P227" s="17"/>
      <c r="Q227" s="17" t="s">
        <v>95</v>
      </c>
      <c r="R227" s="17"/>
      <c r="S227" s="17"/>
      <c r="T227" s="17"/>
      <c r="U227" s="18"/>
      <c r="V227" s="33"/>
      <c r="W227" s="14"/>
    </row>
    <row r="228" spans="1:23" s="15" customFormat="1" ht="26.4" hidden="1" x14ac:dyDescent="0.25">
      <c r="A228" s="17" t="s">
        <v>503</v>
      </c>
      <c r="B228" s="17" t="s">
        <v>504</v>
      </c>
      <c r="C228" s="41" t="s">
        <v>520</v>
      </c>
      <c r="D228" s="17" t="s">
        <v>506</v>
      </c>
      <c r="E228" s="17"/>
      <c r="F228" s="17"/>
      <c r="G228" s="17"/>
      <c r="H228" s="17"/>
      <c r="I228" s="17"/>
      <c r="J228" s="17"/>
      <c r="K228" s="17"/>
      <c r="L228" s="17"/>
      <c r="M228" s="17"/>
      <c r="N228" s="17"/>
      <c r="O228" s="17"/>
      <c r="P228" s="17"/>
      <c r="Q228" s="17" t="s">
        <v>95</v>
      </c>
      <c r="R228" s="17"/>
      <c r="S228" s="17"/>
      <c r="T228" s="17"/>
      <c r="U228" s="18"/>
      <c r="V228" s="33"/>
      <c r="W228" s="14"/>
    </row>
    <row r="229" spans="1:23" s="15" customFormat="1" ht="26.4" hidden="1" x14ac:dyDescent="0.25">
      <c r="A229" s="17" t="s">
        <v>503</v>
      </c>
      <c r="B229" s="17" t="s">
        <v>504</v>
      </c>
      <c r="C229" s="41" t="s">
        <v>521</v>
      </c>
      <c r="D229" s="17" t="s">
        <v>506</v>
      </c>
      <c r="E229" s="17"/>
      <c r="F229" s="17"/>
      <c r="G229" s="17"/>
      <c r="H229" s="17"/>
      <c r="I229" s="17"/>
      <c r="J229" s="17"/>
      <c r="K229" s="17"/>
      <c r="L229" s="17"/>
      <c r="M229" s="17"/>
      <c r="N229" s="17"/>
      <c r="O229" s="17"/>
      <c r="P229" s="17"/>
      <c r="Q229" s="17" t="s">
        <v>95</v>
      </c>
      <c r="R229" s="17"/>
      <c r="S229" s="17"/>
      <c r="T229" s="17"/>
      <c r="U229" s="18"/>
      <c r="V229" s="33"/>
      <c r="W229" s="14"/>
    </row>
    <row r="230" spans="1:23" s="15" customFormat="1" ht="26.4" hidden="1" x14ac:dyDescent="0.25">
      <c r="A230" s="17" t="s">
        <v>503</v>
      </c>
      <c r="B230" s="17" t="s">
        <v>504</v>
      </c>
      <c r="C230" s="41" t="s">
        <v>522</v>
      </c>
      <c r="D230" s="17" t="s">
        <v>506</v>
      </c>
      <c r="E230" s="17"/>
      <c r="F230" s="17"/>
      <c r="G230" s="17"/>
      <c r="H230" s="17"/>
      <c r="I230" s="17"/>
      <c r="J230" s="17"/>
      <c r="K230" s="17"/>
      <c r="L230" s="17"/>
      <c r="M230" s="17"/>
      <c r="N230" s="17"/>
      <c r="O230" s="17"/>
      <c r="P230" s="17"/>
      <c r="Q230" s="17" t="s">
        <v>95</v>
      </c>
      <c r="R230" s="17"/>
      <c r="S230" s="17"/>
      <c r="T230" s="17"/>
      <c r="U230" s="18"/>
      <c r="V230" s="33"/>
      <c r="W230" s="14"/>
    </row>
    <row r="231" spans="1:23" s="15" customFormat="1" ht="26.4" hidden="1" x14ac:dyDescent="0.25">
      <c r="A231" s="17" t="s">
        <v>503</v>
      </c>
      <c r="B231" s="17" t="s">
        <v>504</v>
      </c>
      <c r="C231" s="41" t="s">
        <v>523</v>
      </c>
      <c r="D231" s="17" t="s">
        <v>506</v>
      </c>
      <c r="E231" s="17"/>
      <c r="F231" s="17"/>
      <c r="G231" s="17"/>
      <c r="H231" s="17"/>
      <c r="I231" s="17"/>
      <c r="J231" s="17"/>
      <c r="K231" s="17"/>
      <c r="L231" s="17"/>
      <c r="M231" s="17"/>
      <c r="N231" s="17"/>
      <c r="O231" s="17"/>
      <c r="P231" s="17"/>
      <c r="Q231" s="17" t="s">
        <v>95</v>
      </c>
      <c r="R231" s="17"/>
      <c r="S231" s="17"/>
      <c r="T231" s="17"/>
      <c r="U231" s="18"/>
      <c r="V231" s="33"/>
      <c r="W231" s="14"/>
    </row>
    <row r="232" spans="1:23" s="15" customFormat="1" ht="26.4" hidden="1" x14ac:dyDescent="0.25">
      <c r="A232" s="17" t="s">
        <v>503</v>
      </c>
      <c r="B232" s="17" t="s">
        <v>504</v>
      </c>
      <c r="C232" s="41" t="s">
        <v>524</v>
      </c>
      <c r="D232" s="17" t="s">
        <v>506</v>
      </c>
      <c r="E232" s="17"/>
      <c r="F232" s="17"/>
      <c r="G232" s="17"/>
      <c r="H232" s="17"/>
      <c r="I232" s="17"/>
      <c r="J232" s="17"/>
      <c r="K232" s="17"/>
      <c r="L232" s="17"/>
      <c r="M232" s="17"/>
      <c r="N232" s="17"/>
      <c r="O232" s="17"/>
      <c r="P232" s="17"/>
      <c r="Q232" s="17" t="s">
        <v>95</v>
      </c>
      <c r="R232" s="17"/>
      <c r="S232" s="17"/>
      <c r="T232" s="17"/>
      <c r="U232" s="18"/>
      <c r="V232" s="33"/>
      <c r="W232" s="14"/>
    </row>
    <row r="233" spans="1:23" s="15" customFormat="1" ht="39.6" hidden="1" x14ac:dyDescent="0.25">
      <c r="A233" s="17" t="s">
        <v>503</v>
      </c>
      <c r="B233" s="17" t="s">
        <v>504</v>
      </c>
      <c r="C233" s="41" t="s">
        <v>525</v>
      </c>
      <c r="D233" s="17" t="s">
        <v>506</v>
      </c>
      <c r="E233" s="17"/>
      <c r="F233" s="17"/>
      <c r="G233" s="17"/>
      <c r="H233" s="17"/>
      <c r="I233" s="17"/>
      <c r="J233" s="17"/>
      <c r="K233" s="17"/>
      <c r="L233" s="17"/>
      <c r="M233" s="17"/>
      <c r="N233" s="17"/>
      <c r="O233" s="17"/>
      <c r="P233" s="17"/>
      <c r="Q233" s="17" t="s">
        <v>95</v>
      </c>
      <c r="R233" s="17"/>
      <c r="S233" s="17"/>
      <c r="T233" s="17"/>
      <c r="U233" s="18"/>
      <c r="V233" s="33"/>
      <c r="W233" s="14"/>
    </row>
    <row r="234" spans="1:23" s="15" customFormat="1" ht="26.4" hidden="1" x14ac:dyDescent="0.25">
      <c r="A234" s="17" t="s">
        <v>503</v>
      </c>
      <c r="B234" s="17" t="s">
        <v>504</v>
      </c>
      <c r="C234" s="41" t="s">
        <v>526</v>
      </c>
      <c r="D234" s="17" t="s">
        <v>506</v>
      </c>
      <c r="E234" s="17"/>
      <c r="F234" s="17"/>
      <c r="G234" s="17"/>
      <c r="H234" s="17"/>
      <c r="I234" s="17"/>
      <c r="J234" s="17"/>
      <c r="K234" s="17"/>
      <c r="L234" s="17"/>
      <c r="M234" s="17"/>
      <c r="N234" s="17"/>
      <c r="O234" s="17"/>
      <c r="P234" s="17"/>
      <c r="Q234" s="17" t="s">
        <v>95</v>
      </c>
      <c r="R234" s="17"/>
      <c r="S234" s="17"/>
      <c r="T234" s="17"/>
      <c r="U234" s="18"/>
      <c r="V234" s="33"/>
      <c r="W234" s="14"/>
    </row>
    <row r="235" spans="1:23" s="15" customFormat="1" ht="26.4" hidden="1" x14ac:dyDescent="0.25">
      <c r="A235" s="17" t="s">
        <v>503</v>
      </c>
      <c r="B235" s="17" t="s">
        <v>504</v>
      </c>
      <c r="C235" s="41" t="s">
        <v>527</v>
      </c>
      <c r="D235" s="17" t="s">
        <v>506</v>
      </c>
      <c r="E235" s="17"/>
      <c r="F235" s="17"/>
      <c r="G235" s="17"/>
      <c r="H235" s="17"/>
      <c r="I235" s="17"/>
      <c r="J235" s="17"/>
      <c r="K235" s="17"/>
      <c r="L235" s="17"/>
      <c r="M235" s="17"/>
      <c r="N235" s="17"/>
      <c r="O235" s="17"/>
      <c r="P235" s="17"/>
      <c r="Q235" s="17" t="s">
        <v>95</v>
      </c>
      <c r="R235" s="17"/>
      <c r="S235" s="17"/>
      <c r="T235" s="17"/>
      <c r="U235" s="18"/>
      <c r="V235" s="33"/>
      <c r="W235" s="14"/>
    </row>
    <row r="236" spans="1:23" s="15" customFormat="1" ht="39.6" hidden="1" x14ac:dyDescent="0.25">
      <c r="A236" s="51" t="s">
        <v>528</v>
      </c>
      <c r="B236" s="17" t="s">
        <v>529</v>
      </c>
      <c r="C236" s="41" t="s">
        <v>530</v>
      </c>
      <c r="D236" s="17" t="s">
        <v>531</v>
      </c>
      <c r="E236" s="17"/>
      <c r="F236" s="17"/>
      <c r="G236" s="17"/>
      <c r="H236" s="17"/>
      <c r="I236" s="17"/>
      <c r="J236" s="17"/>
      <c r="K236" s="17"/>
      <c r="L236" s="17"/>
      <c r="M236" s="17"/>
      <c r="N236" s="17"/>
      <c r="O236" s="17"/>
      <c r="P236" s="17"/>
      <c r="Q236" s="17"/>
      <c r="R236" s="17"/>
      <c r="S236" s="17" t="s">
        <v>95</v>
      </c>
      <c r="T236" s="88"/>
      <c r="U236" s="89"/>
      <c r="V236" s="33"/>
      <c r="W236" s="14"/>
    </row>
    <row r="237" spans="1:23" s="15" customFormat="1" ht="39.6" hidden="1" x14ac:dyDescent="0.25">
      <c r="A237" s="51" t="s">
        <v>528</v>
      </c>
      <c r="B237" s="17" t="s">
        <v>532</v>
      </c>
      <c r="C237" s="41" t="s">
        <v>510</v>
      </c>
      <c r="D237" s="17" t="s">
        <v>531</v>
      </c>
      <c r="E237" s="17"/>
      <c r="F237" s="17"/>
      <c r="G237" s="17"/>
      <c r="H237" s="17"/>
      <c r="I237" s="17"/>
      <c r="J237" s="17"/>
      <c r="K237" s="17"/>
      <c r="L237" s="17"/>
      <c r="M237" s="17"/>
      <c r="N237" s="17"/>
      <c r="O237" s="17"/>
      <c r="P237" s="17"/>
      <c r="Q237" s="17"/>
      <c r="R237" s="17"/>
      <c r="S237" s="17" t="s">
        <v>95</v>
      </c>
      <c r="T237" s="88"/>
      <c r="U237" s="89"/>
      <c r="V237" s="33"/>
      <c r="W237" s="14"/>
    </row>
    <row r="238" spans="1:23" s="15" customFormat="1" ht="39.6" hidden="1" x14ac:dyDescent="0.25">
      <c r="A238" s="51" t="s">
        <v>528</v>
      </c>
      <c r="B238" s="17" t="s">
        <v>533</v>
      </c>
      <c r="C238" s="41" t="s">
        <v>534</v>
      </c>
      <c r="D238" s="17" t="s">
        <v>531</v>
      </c>
      <c r="E238" s="17"/>
      <c r="F238" s="17"/>
      <c r="G238" s="17"/>
      <c r="H238" s="17"/>
      <c r="I238" s="17"/>
      <c r="J238" s="17"/>
      <c r="K238" s="17"/>
      <c r="L238" s="17"/>
      <c r="M238" s="17"/>
      <c r="N238" s="17"/>
      <c r="O238" s="17"/>
      <c r="P238" s="17"/>
      <c r="Q238" s="17"/>
      <c r="R238" s="17"/>
      <c r="S238" s="17" t="s">
        <v>95</v>
      </c>
      <c r="T238" s="88"/>
      <c r="U238" s="89"/>
      <c r="V238" s="33"/>
      <c r="W238" s="14"/>
    </row>
    <row r="239" spans="1:23" s="15" customFormat="1" ht="39.6" hidden="1" x14ac:dyDescent="0.25">
      <c r="A239" s="51" t="s">
        <v>528</v>
      </c>
      <c r="B239" s="17" t="s">
        <v>529</v>
      </c>
      <c r="C239" s="41" t="s">
        <v>535</v>
      </c>
      <c r="D239" s="17" t="s">
        <v>531</v>
      </c>
      <c r="E239" s="17"/>
      <c r="F239" s="17"/>
      <c r="G239" s="17"/>
      <c r="H239" s="17"/>
      <c r="I239" s="17"/>
      <c r="J239" s="17"/>
      <c r="K239" s="17"/>
      <c r="L239" s="17"/>
      <c r="M239" s="17"/>
      <c r="N239" s="17"/>
      <c r="O239" s="17"/>
      <c r="P239" s="17"/>
      <c r="Q239" s="17"/>
      <c r="R239" s="17"/>
      <c r="S239" s="17" t="s">
        <v>95</v>
      </c>
      <c r="T239" s="88"/>
      <c r="U239" s="89"/>
      <c r="V239" s="33"/>
      <c r="W239" s="14"/>
    </row>
    <row r="240" spans="1:23" s="15" customFormat="1" ht="39.6" hidden="1" x14ac:dyDescent="0.25">
      <c r="A240" s="51" t="s">
        <v>528</v>
      </c>
      <c r="B240" s="17" t="s">
        <v>529</v>
      </c>
      <c r="C240" s="41" t="s">
        <v>536</v>
      </c>
      <c r="D240" s="17" t="s">
        <v>531</v>
      </c>
      <c r="E240" s="17"/>
      <c r="F240" s="17"/>
      <c r="G240" s="17"/>
      <c r="H240" s="17"/>
      <c r="I240" s="17"/>
      <c r="J240" s="17"/>
      <c r="K240" s="17"/>
      <c r="L240" s="17"/>
      <c r="M240" s="17"/>
      <c r="N240" s="17"/>
      <c r="O240" s="17"/>
      <c r="P240" s="17"/>
      <c r="Q240" s="17"/>
      <c r="R240" s="17"/>
      <c r="S240" s="17" t="s">
        <v>95</v>
      </c>
      <c r="T240" s="88"/>
      <c r="U240" s="89"/>
      <c r="V240" s="33"/>
      <c r="W240" s="14"/>
    </row>
    <row r="241" spans="1:23" s="15" customFormat="1" ht="39.6" hidden="1" x14ac:dyDescent="0.25">
      <c r="A241" s="51" t="s">
        <v>528</v>
      </c>
      <c r="B241" s="17" t="s">
        <v>529</v>
      </c>
      <c r="C241" s="41" t="s">
        <v>537</v>
      </c>
      <c r="D241" s="17" t="s">
        <v>531</v>
      </c>
      <c r="E241" s="17"/>
      <c r="F241" s="17"/>
      <c r="G241" s="17"/>
      <c r="H241" s="17"/>
      <c r="I241" s="17"/>
      <c r="J241" s="17"/>
      <c r="K241" s="17"/>
      <c r="L241" s="17"/>
      <c r="M241" s="17"/>
      <c r="N241" s="17"/>
      <c r="O241" s="17"/>
      <c r="P241" s="17"/>
      <c r="Q241" s="17"/>
      <c r="R241" s="17"/>
      <c r="S241" s="17" t="s">
        <v>95</v>
      </c>
      <c r="T241" s="88"/>
      <c r="U241" s="89"/>
      <c r="V241" s="33"/>
      <c r="W241" s="14"/>
    </row>
    <row r="242" spans="1:23" s="15" customFormat="1" ht="39.6" hidden="1" x14ac:dyDescent="0.25">
      <c r="A242" s="51" t="s">
        <v>528</v>
      </c>
      <c r="B242" s="17" t="s">
        <v>533</v>
      </c>
      <c r="C242" s="41" t="s">
        <v>538</v>
      </c>
      <c r="D242" s="17" t="s">
        <v>531</v>
      </c>
      <c r="E242" s="17"/>
      <c r="F242" s="17"/>
      <c r="G242" s="17"/>
      <c r="H242" s="17"/>
      <c r="I242" s="17"/>
      <c r="J242" s="17"/>
      <c r="K242" s="17"/>
      <c r="L242" s="17"/>
      <c r="M242" s="17"/>
      <c r="N242" s="17"/>
      <c r="O242" s="17"/>
      <c r="P242" s="17"/>
      <c r="Q242" s="17"/>
      <c r="R242" s="17"/>
      <c r="S242" s="17" t="s">
        <v>95</v>
      </c>
      <c r="T242" s="88"/>
      <c r="U242" s="89"/>
      <c r="V242" s="33"/>
      <c r="W242" s="14"/>
    </row>
    <row r="243" spans="1:23" s="15" customFormat="1" ht="39.6" hidden="1" x14ac:dyDescent="0.25">
      <c r="A243" s="51" t="s">
        <v>528</v>
      </c>
      <c r="B243" s="17" t="s">
        <v>533</v>
      </c>
      <c r="C243" s="41" t="s">
        <v>539</v>
      </c>
      <c r="D243" s="17" t="s">
        <v>531</v>
      </c>
      <c r="E243" s="17"/>
      <c r="F243" s="17"/>
      <c r="G243" s="17"/>
      <c r="H243" s="17"/>
      <c r="I243" s="17"/>
      <c r="J243" s="17"/>
      <c r="K243" s="17"/>
      <c r="L243" s="17"/>
      <c r="M243" s="17"/>
      <c r="N243" s="17"/>
      <c r="O243" s="17"/>
      <c r="P243" s="17"/>
      <c r="Q243" s="17"/>
      <c r="R243" s="17"/>
      <c r="S243" s="17" t="s">
        <v>95</v>
      </c>
      <c r="T243" s="88"/>
      <c r="U243" s="89"/>
      <c r="V243" s="33"/>
      <c r="W243" s="14"/>
    </row>
    <row r="244" spans="1:23" s="15" customFormat="1" ht="39.6" hidden="1" x14ac:dyDescent="0.25">
      <c r="A244" s="51" t="s">
        <v>528</v>
      </c>
      <c r="B244" s="17" t="s">
        <v>529</v>
      </c>
      <c r="C244" s="41" t="s">
        <v>540</v>
      </c>
      <c r="D244" s="17" t="s">
        <v>531</v>
      </c>
      <c r="E244" s="17"/>
      <c r="F244" s="17"/>
      <c r="G244" s="17"/>
      <c r="H244" s="17"/>
      <c r="I244" s="17"/>
      <c r="J244" s="17"/>
      <c r="K244" s="17"/>
      <c r="L244" s="17"/>
      <c r="M244" s="17"/>
      <c r="N244" s="17"/>
      <c r="O244" s="17"/>
      <c r="P244" s="17"/>
      <c r="Q244" s="17"/>
      <c r="R244" s="17"/>
      <c r="S244" s="17" t="s">
        <v>95</v>
      </c>
      <c r="T244" s="88"/>
      <c r="U244" s="89"/>
      <c r="V244" s="33"/>
      <c r="W244" s="14"/>
    </row>
    <row r="245" spans="1:23" s="15" customFormat="1" ht="39.6" hidden="1" x14ac:dyDescent="0.25">
      <c r="A245" s="51" t="s">
        <v>528</v>
      </c>
      <c r="B245" s="17" t="s">
        <v>533</v>
      </c>
      <c r="C245" s="41" t="s">
        <v>541</v>
      </c>
      <c r="D245" s="17" t="s">
        <v>531</v>
      </c>
      <c r="E245" s="17"/>
      <c r="F245" s="17"/>
      <c r="G245" s="17"/>
      <c r="H245" s="17"/>
      <c r="I245" s="17"/>
      <c r="J245" s="17"/>
      <c r="K245" s="17"/>
      <c r="L245" s="17"/>
      <c r="M245" s="17"/>
      <c r="N245" s="17"/>
      <c r="O245" s="17"/>
      <c r="P245" s="17"/>
      <c r="Q245" s="17"/>
      <c r="R245" s="17"/>
      <c r="S245" s="17" t="s">
        <v>95</v>
      </c>
      <c r="T245" s="88"/>
      <c r="U245" s="89"/>
      <c r="V245" s="33"/>
      <c r="W245" s="14"/>
    </row>
    <row r="246" spans="1:23" s="15" customFormat="1" ht="39.6" hidden="1" x14ac:dyDescent="0.25">
      <c r="A246" s="51" t="s">
        <v>528</v>
      </c>
      <c r="B246" s="17" t="s">
        <v>533</v>
      </c>
      <c r="C246" s="41" t="s">
        <v>542</v>
      </c>
      <c r="D246" s="17" t="s">
        <v>531</v>
      </c>
      <c r="E246" s="17"/>
      <c r="F246" s="17"/>
      <c r="G246" s="17"/>
      <c r="H246" s="17"/>
      <c r="I246" s="17"/>
      <c r="J246" s="17"/>
      <c r="K246" s="17"/>
      <c r="L246" s="17"/>
      <c r="M246" s="17"/>
      <c r="N246" s="17"/>
      <c r="O246" s="17"/>
      <c r="P246" s="17"/>
      <c r="Q246" s="17"/>
      <c r="R246" s="17"/>
      <c r="S246" s="17" t="s">
        <v>95</v>
      </c>
      <c r="T246" s="88"/>
      <c r="U246" s="89"/>
      <c r="V246" s="33"/>
      <c r="W246" s="14"/>
    </row>
    <row r="247" spans="1:23" s="15" customFormat="1" ht="39.6" hidden="1" x14ac:dyDescent="0.25">
      <c r="A247" s="51" t="s">
        <v>528</v>
      </c>
      <c r="B247" s="17" t="s">
        <v>533</v>
      </c>
      <c r="C247" s="41" t="s">
        <v>543</v>
      </c>
      <c r="D247" s="17" t="s">
        <v>531</v>
      </c>
      <c r="E247" s="17"/>
      <c r="F247" s="17"/>
      <c r="G247" s="17"/>
      <c r="H247" s="17"/>
      <c r="I247" s="17"/>
      <c r="J247" s="17"/>
      <c r="K247" s="17"/>
      <c r="L247" s="17"/>
      <c r="M247" s="17"/>
      <c r="N247" s="17"/>
      <c r="O247" s="17"/>
      <c r="P247" s="17"/>
      <c r="Q247" s="17"/>
      <c r="R247" s="17"/>
      <c r="S247" s="17" t="s">
        <v>95</v>
      </c>
      <c r="T247" s="88"/>
      <c r="U247" s="89"/>
      <c r="V247" s="33"/>
      <c r="W247" s="14"/>
    </row>
    <row r="248" spans="1:23" s="15" customFormat="1" ht="39.6" hidden="1" x14ac:dyDescent="0.25">
      <c r="A248" s="51" t="s">
        <v>528</v>
      </c>
      <c r="B248" s="17" t="s">
        <v>533</v>
      </c>
      <c r="C248" s="41" t="s">
        <v>544</v>
      </c>
      <c r="D248" s="17" t="s">
        <v>531</v>
      </c>
      <c r="E248" s="17"/>
      <c r="F248" s="17"/>
      <c r="G248" s="17"/>
      <c r="H248" s="17"/>
      <c r="I248" s="17"/>
      <c r="J248" s="17"/>
      <c r="K248" s="17"/>
      <c r="L248" s="17"/>
      <c r="M248" s="17"/>
      <c r="N248" s="17"/>
      <c r="O248" s="17"/>
      <c r="P248" s="17"/>
      <c r="Q248" s="17"/>
      <c r="R248" s="17"/>
      <c r="S248" s="17" t="s">
        <v>95</v>
      </c>
      <c r="T248" s="88"/>
      <c r="U248" s="89"/>
      <c r="V248" s="33"/>
      <c r="W248" s="14"/>
    </row>
    <row r="249" spans="1:23" s="15" customFormat="1" ht="39.6" hidden="1" x14ac:dyDescent="0.25">
      <c r="A249" s="51" t="s">
        <v>528</v>
      </c>
      <c r="B249" s="17" t="s">
        <v>533</v>
      </c>
      <c r="C249" s="41" t="s">
        <v>505</v>
      </c>
      <c r="D249" s="17" t="s">
        <v>531</v>
      </c>
      <c r="E249" s="17"/>
      <c r="F249" s="17"/>
      <c r="G249" s="17"/>
      <c r="H249" s="17"/>
      <c r="I249" s="17"/>
      <c r="J249" s="17"/>
      <c r="K249" s="17"/>
      <c r="L249" s="17"/>
      <c r="M249" s="17"/>
      <c r="N249" s="17"/>
      <c r="O249" s="17"/>
      <c r="P249" s="17"/>
      <c r="Q249" s="17"/>
      <c r="R249" s="17"/>
      <c r="S249" s="17" t="s">
        <v>95</v>
      </c>
      <c r="T249" s="88"/>
      <c r="U249" s="89"/>
      <c r="V249" s="33"/>
      <c r="W249" s="14"/>
    </row>
    <row r="250" spans="1:23" s="15" customFormat="1" ht="39.6" hidden="1" x14ac:dyDescent="0.25">
      <c r="A250" s="51" t="s">
        <v>528</v>
      </c>
      <c r="B250" s="17" t="s">
        <v>529</v>
      </c>
      <c r="C250" s="41" t="s">
        <v>545</v>
      </c>
      <c r="D250" s="17" t="s">
        <v>531</v>
      </c>
      <c r="E250" s="17"/>
      <c r="F250" s="17"/>
      <c r="G250" s="17"/>
      <c r="H250" s="17"/>
      <c r="I250" s="17"/>
      <c r="J250" s="17"/>
      <c r="K250" s="17"/>
      <c r="L250" s="17"/>
      <c r="M250" s="17"/>
      <c r="N250" s="17"/>
      <c r="O250" s="17"/>
      <c r="P250" s="17"/>
      <c r="Q250" s="17"/>
      <c r="R250" s="17"/>
      <c r="S250" s="17" t="s">
        <v>95</v>
      </c>
      <c r="T250" s="88"/>
      <c r="U250" s="89"/>
      <c r="V250" s="33"/>
      <c r="W250" s="14"/>
    </row>
    <row r="251" spans="1:23" s="15" customFormat="1" ht="39.6" hidden="1" x14ac:dyDescent="0.25">
      <c r="A251" s="51" t="s">
        <v>528</v>
      </c>
      <c r="B251" s="17" t="s">
        <v>529</v>
      </c>
      <c r="C251" s="41" t="s">
        <v>546</v>
      </c>
      <c r="D251" s="17" t="s">
        <v>531</v>
      </c>
      <c r="E251" s="17"/>
      <c r="F251" s="17"/>
      <c r="G251" s="17"/>
      <c r="H251" s="17"/>
      <c r="I251" s="17"/>
      <c r="J251" s="17"/>
      <c r="K251" s="17"/>
      <c r="L251" s="17"/>
      <c r="M251" s="17"/>
      <c r="N251" s="17"/>
      <c r="O251" s="17"/>
      <c r="P251" s="17"/>
      <c r="Q251" s="17"/>
      <c r="R251" s="17"/>
      <c r="S251" s="17" t="s">
        <v>95</v>
      </c>
      <c r="T251" s="88"/>
      <c r="U251" s="89"/>
      <c r="V251" s="33"/>
      <c r="W251" s="14"/>
    </row>
    <row r="252" spans="1:23" s="15" customFormat="1" ht="39.6" hidden="1" x14ac:dyDescent="0.25">
      <c r="A252" s="51" t="s">
        <v>528</v>
      </c>
      <c r="B252" s="17" t="s">
        <v>533</v>
      </c>
      <c r="C252" s="41" t="s">
        <v>547</v>
      </c>
      <c r="D252" s="17" t="s">
        <v>531</v>
      </c>
      <c r="E252" s="17"/>
      <c r="F252" s="17"/>
      <c r="G252" s="17"/>
      <c r="H252" s="17"/>
      <c r="I252" s="17"/>
      <c r="J252" s="17"/>
      <c r="K252" s="17"/>
      <c r="L252" s="17"/>
      <c r="M252" s="17"/>
      <c r="N252" s="17"/>
      <c r="O252" s="17"/>
      <c r="P252" s="17"/>
      <c r="Q252" s="17"/>
      <c r="R252" s="17"/>
      <c r="S252" s="17" t="s">
        <v>95</v>
      </c>
      <c r="T252" s="88"/>
      <c r="U252" s="89"/>
      <c r="V252" s="33"/>
      <c r="W252" s="14"/>
    </row>
    <row r="253" spans="1:23" s="15" customFormat="1" ht="39.6" hidden="1" x14ac:dyDescent="0.25">
      <c r="A253" s="51" t="s">
        <v>528</v>
      </c>
      <c r="B253" s="17" t="s">
        <v>533</v>
      </c>
      <c r="C253" s="41" t="s">
        <v>548</v>
      </c>
      <c r="D253" s="17" t="s">
        <v>531</v>
      </c>
      <c r="E253" s="17"/>
      <c r="F253" s="17"/>
      <c r="G253" s="17"/>
      <c r="H253" s="17"/>
      <c r="I253" s="17"/>
      <c r="J253" s="17"/>
      <c r="K253" s="17"/>
      <c r="L253" s="17"/>
      <c r="M253" s="17"/>
      <c r="N253" s="17"/>
      <c r="O253" s="17"/>
      <c r="P253" s="17"/>
      <c r="Q253" s="17"/>
      <c r="R253" s="17"/>
      <c r="S253" s="17" t="s">
        <v>95</v>
      </c>
      <c r="T253" s="88"/>
      <c r="U253" s="89"/>
      <c r="V253" s="33"/>
      <c r="W253" s="14"/>
    </row>
    <row r="254" spans="1:23" s="15" customFormat="1" ht="39.6" hidden="1" x14ac:dyDescent="0.25">
      <c r="A254" s="51" t="s">
        <v>528</v>
      </c>
      <c r="B254" s="17" t="s">
        <v>529</v>
      </c>
      <c r="C254" s="41" t="s">
        <v>549</v>
      </c>
      <c r="D254" s="17" t="s">
        <v>531</v>
      </c>
      <c r="E254" s="17"/>
      <c r="F254" s="17"/>
      <c r="G254" s="17"/>
      <c r="H254" s="17"/>
      <c r="I254" s="17"/>
      <c r="J254" s="17"/>
      <c r="K254" s="17"/>
      <c r="L254" s="17"/>
      <c r="M254" s="17"/>
      <c r="N254" s="17"/>
      <c r="O254" s="17"/>
      <c r="P254" s="17"/>
      <c r="Q254" s="17"/>
      <c r="R254" s="17"/>
      <c r="S254" s="17" t="s">
        <v>95</v>
      </c>
      <c r="T254" s="88"/>
      <c r="U254" s="89"/>
      <c r="V254" s="33"/>
      <c r="W254" s="14"/>
    </row>
    <row r="255" spans="1:23" s="15" customFormat="1" ht="39.6" hidden="1" x14ac:dyDescent="0.25">
      <c r="A255" s="51" t="s">
        <v>528</v>
      </c>
      <c r="B255" s="17" t="s">
        <v>529</v>
      </c>
      <c r="C255" s="41" t="s">
        <v>550</v>
      </c>
      <c r="D255" s="17" t="s">
        <v>531</v>
      </c>
      <c r="E255" s="17"/>
      <c r="F255" s="17"/>
      <c r="G255" s="17"/>
      <c r="H255" s="17"/>
      <c r="I255" s="17"/>
      <c r="J255" s="17"/>
      <c r="K255" s="17"/>
      <c r="L255" s="17"/>
      <c r="M255" s="17"/>
      <c r="N255" s="17"/>
      <c r="O255" s="17"/>
      <c r="P255" s="17"/>
      <c r="Q255" s="17"/>
      <c r="R255" s="17"/>
      <c r="S255" s="17" t="s">
        <v>95</v>
      </c>
      <c r="T255" s="88"/>
      <c r="U255" s="89"/>
      <c r="V255" s="33"/>
      <c r="W255" s="14"/>
    </row>
    <row r="256" spans="1:23" s="15" customFormat="1" ht="39.6" hidden="1" x14ac:dyDescent="0.25">
      <c r="A256" s="51" t="s">
        <v>528</v>
      </c>
      <c r="B256" s="17" t="s">
        <v>529</v>
      </c>
      <c r="C256" s="41" t="s">
        <v>551</v>
      </c>
      <c r="D256" s="17" t="s">
        <v>531</v>
      </c>
      <c r="E256" s="17"/>
      <c r="F256" s="17"/>
      <c r="G256" s="17"/>
      <c r="H256" s="17"/>
      <c r="I256" s="17"/>
      <c r="J256" s="17"/>
      <c r="K256" s="17"/>
      <c r="L256" s="17"/>
      <c r="M256" s="17"/>
      <c r="N256" s="17"/>
      <c r="O256" s="17"/>
      <c r="P256" s="17"/>
      <c r="Q256" s="17"/>
      <c r="R256" s="17"/>
      <c r="S256" s="17" t="s">
        <v>95</v>
      </c>
      <c r="T256" s="88"/>
      <c r="U256" s="89"/>
      <c r="V256" s="33"/>
      <c r="W256" s="14"/>
    </row>
    <row r="257" spans="1:23" s="15" customFormat="1" ht="39.6" hidden="1" x14ac:dyDescent="0.25">
      <c r="A257" s="51" t="s">
        <v>528</v>
      </c>
      <c r="B257" s="17" t="s">
        <v>529</v>
      </c>
      <c r="C257" s="41" t="s">
        <v>552</v>
      </c>
      <c r="D257" s="17" t="s">
        <v>531</v>
      </c>
      <c r="E257" s="17"/>
      <c r="F257" s="17"/>
      <c r="G257" s="17"/>
      <c r="H257" s="17"/>
      <c r="I257" s="17"/>
      <c r="J257" s="17"/>
      <c r="K257" s="17"/>
      <c r="L257" s="17"/>
      <c r="M257" s="17"/>
      <c r="N257" s="17"/>
      <c r="O257" s="17"/>
      <c r="P257" s="17"/>
      <c r="Q257" s="17"/>
      <c r="R257" s="17"/>
      <c r="S257" s="17" t="s">
        <v>95</v>
      </c>
      <c r="T257" s="88"/>
      <c r="U257" s="89"/>
      <c r="V257" s="33"/>
      <c r="W257" s="14"/>
    </row>
    <row r="258" spans="1:23" s="15" customFormat="1" ht="39.6" hidden="1" x14ac:dyDescent="0.25">
      <c r="A258" s="51" t="s">
        <v>528</v>
      </c>
      <c r="B258" s="17" t="s">
        <v>533</v>
      </c>
      <c r="C258" s="41" t="s">
        <v>553</v>
      </c>
      <c r="D258" s="17" t="s">
        <v>531</v>
      </c>
      <c r="E258" s="17"/>
      <c r="F258" s="17"/>
      <c r="G258" s="17"/>
      <c r="H258" s="17"/>
      <c r="I258" s="17"/>
      <c r="J258" s="17"/>
      <c r="K258" s="17"/>
      <c r="L258" s="17"/>
      <c r="M258" s="17"/>
      <c r="N258" s="17"/>
      <c r="O258" s="17"/>
      <c r="P258" s="17"/>
      <c r="Q258" s="17"/>
      <c r="R258" s="17"/>
      <c r="S258" s="17" t="s">
        <v>95</v>
      </c>
      <c r="T258" s="88"/>
      <c r="U258" s="89"/>
      <c r="V258" s="33"/>
      <c r="W258" s="14"/>
    </row>
    <row r="259" spans="1:23" s="15" customFormat="1" ht="39.6" hidden="1" x14ac:dyDescent="0.25">
      <c r="A259" s="51" t="s">
        <v>528</v>
      </c>
      <c r="B259" s="17" t="s">
        <v>554</v>
      </c>
      <c r="C259" s="41" t="s">
        <v>555</v>
      </c>
      <c r="D259" s="17" t="s">
        <v>531</v>
      </c>
      <c r="E259" s="17"/>
      <c r="F259" s="17"/>
      <c r="G259" s="17"/>
      <c r="H259" s="17"/>
      <c r="I259" s="17"/>
      <c r="J259" s="17"/>
      <c r="K259" s="17"/>
      <c r="L259" s="17"/>
      <c r="M259" s="17"/>
      <c r="N259" s="17"/>
      <c r="O259" s="17"/>
      <c r="P259" s="17"/>
      <c r="Q259" s="17"/>
      <c r="R259" s="17"/>
      <c r="S259" s="17" t="s">
        <v>95</v>
      </c>
      <c r="T259" s="88"/>
      <c r="U259" s="89"/>
      <c r="V259" s="33"/>
      <c r="W259" s="14"/>
    </row>
    <row r="260" spans="1:23" s="15" customFormat="1" ht="39.6" hidden="1" x14ac:dyDescent="0.25">
      <c r="A260" s="51" t="s">
        <v>528</v>
      </c>
      <c r="B260" s="17" t="s">
        <v>533</v>
      </c>
      <c r="C260" s="41" t="s">
        <v>556</v>
      </c>
      <c r="D260" s="17" t="s">
        <v>531</v>
      </c>
      <c r="E260" s="17"/>
      <c r="F260" s="17"/>
      <c r="G260" s="17"/>
      <c r="H260" s="17"/>
      <c r="I260" s="17"/>
      <c r="J260" s="17"/>
      <c r="K260" s="17"/>
      <c r="L260" s="17"/>
      <c r="M260" s="17"/>
      <c r="N260" s="17"/>
      <c r="O260" s="17"/>
      <c r="P260" s="17"/>
      <c r="Q260" s="17"/>
      <c r="R260" s="17"/>
      <c r="S260" s="17" t="s">
        <v>95</v>
      </c>
      <c r="T260" s="88"/>
      <c r="U260" s="89"/>
      <c r="V260" s="33"/>
      <c r="W260" s="14"/>
    </row>
    <row r="261" spans="1:23" s="15" customFormat="1" ht="39.6" hidden="1" x14ac:dyDescent="0.25">
      <c r="A261" s="51" t="s">
        <v>528</v>
      </c>
      <c r="B261" s="17" t="s">
        <v>533</v>
      </c>
      <c r="C261" s="41" t="s">
        <v>557</v>
      </c>
      <c r="D261" s="17" t="s">
        <v>531</v>
      </c>
      <c r="E261" s="17"/>
      <c r="F261" s="17"/>
      <c r="G261" s="17"/>
      <c r="H261" s="17"/>
      <c r="I261" s="17"/>
      <c r="J261" s="17"/>
      <c r="K261" s="17"/>
      <c r="L261" s="17"/>
      <c r="M261" s="17"/>
      <c r="N261" s="17"/>
      <c r="O261" s="17"/>
      <c r="P261" s="17"/>
      <c r="Q261" s="17"/>
      <c r="R261" s="17"/>
      <c r="S261" s="17" t="s">
        <v>95</v>
      </c>
      <c r="T261" s="88"/>
      <c r="U261" s="89"/>
      <c r="V261" s="33"/>
      <c r="W261" s="14"/>
    </row>
    <row r="262" spans="1:23" s="15" customFormat="1" ht="39.6" hidden="1" x14ac:dyDescent="0.25">
      <c r="A262" s="51" t="s">
        <v>528</v>
      </c>
      <c r="B262" s="17" t="s">
        <v>529</v>
      </c>
      <c r="C262" s="41" t="s">
        <v>558</v>
      </c>
      <c r="D262" s="17" t="s">
        <v>531</v>
      </c>
      <c r="E262" s="17"/>
      <c r="F262" s="17"/>
      <c r="G262" s="17"/>
      <c r="H262" s="17"/>
      <c r="I262" s="17"/>
      <c r="J262" s="17"/>
      <c r="K262" s="17"/>
      <c r="L262" s="17"/>
      <c r="M262" s="17"/>
      <c r="N262" s="17"/>
      <c r="O262" s="17"/>
      <c r="P262" s="17"/>
      <c r="Q262" s="17"/>
      <c r="R262" s="17"/>
      <c r="S262" s="17" t="s">
        <v>95</v>
      </c>
      <c r="T262" s="88"/>
      <c r="U262" s="89"/>
      <c r="V262" s="33"/>
      <c r="W262" s="14"/>
    </row>
    <row r="263" spans="1:23" s="15" customFormat="1" ht="39.6" hidden="1" x14ac:dyDescent="0.25">
      <c r="A263" s="51" t="s">
        <v>528</v>
      </c>
      <c r="B263" s="17" t="s">
        <v>533</v>
      </c>
      <c r="C263" s="41" t="s">
        <v>559</v>
      </c>
      <c r="D263" s="17" t="s">
        <v>531</v>
      </c>
      <c r="E263" s="17"/>
      <c r="F263" s="17"/>
      <c r="G263" s="17"/>
      <c r="H263" s="17"/>
      <c r="I263" s="17"/>
      <c r="J263" s="17"/>
      <c r="K263" s="17"/>
      <c r="L263" s="17"/>
      <c r="M263" s="17"/>
      <c r="N263" s="17"/>
      <c r="O263" s="17"/>
      <c r="P263" s="17"/>
      <c r="Q263" s="17"/>
      <c r="R263" s="17"/>
      <c r="S263" s="17" t="s">
        <v>95</v>
      </c>
      <c r="T263" s="88"/>
      <c r="U263" s="89"/>
      <c r="V263" s="33"/>
      <c r="W263" s="14"/>
    </row>
    <row r="264" spans="1:23" s="15" customFormat="1" ht="39.6" hidden="1" x14ac:dyDescent="0.25">
      <c r="A264" s="51" t="s">
        <v>528</v>
      </c>
      <c r="B264" s="17" t="s">
        <v>533</v>
      </c>
      <c r="C264" s="41" t="s">
        <v>560</v>
      </c>
      <c r="D264" s="17" t="s">
        <v>531</v>
      </c>
      <c r="E264" s="17"/>
      <c r="F264" s="17"/>
      <c r="G264" s="17"/>
      <c r="H264" s="17"/>
      <c r="I264" s="17"/>
      <c r="J264" s="17"/>
      <c r="K264" s="17"/>
      <c r="L264" s="17"/>
      <c r="M264" s="17"/>
      <c r="N264" s="17"/>
      <c r="O264" s="17"/>
      <c r="P264" s="17"/>
      <c r="Q264" s="17"/>
      <c r="R264" s="17"/>
      <c r="S264" s="17" t="s">
        <v>95</v>
      </c>
      <c r="T264" s="88"/>
      <c r="U264" s="89"/>
      <c r="V264" s="33"/>
      <c r="W264" s="14"/>
    </row>
    <row r="265" spans="1:23" s="15" customFormat="1" ht="39.6" hidden="1" x14ac:dyDescent="0.25">
      <c r="A265" s="51" t="s">
        <v>528</v>
      </c>
      <c r="B265" s="17" t="s">
        <v>529</v>
      </c>
      <c r="C265" s="41" t="s">
        <v>561</v>
      </c>
      <c r="D265" s="17" t="s">
        <v>531</v>
      </c>
      <c r="E265" s="17"/>
      <c r="F265" s="17"/>
      <c r="G265" s="17"/>
      <c r="H265" s="17"/>
      <c r="I265" s="17"/>
      <c r="J265" s="17"/>
      <c r="K265" s="17"/>
      <c r="L265" s="17"/>
      <c r="M265" s="17"/>
      <c r="N265" s="17"/>
      <c r="O265" s="17"/>
      <c r="P265" s="17"/>
      <c r="Q265" s="17"/>
      <c r="R265" s="17"/>
      <c r="S265" s="17" t="s">
        <v>95</v>
      </c>
      <c r="T265" s="88"/>
      <c r="U265" s="89"/>
      <c r="V265" s="33"/>
      <c r="W265" s="14"/>
    </row>
    <row r="266" spans="1:23" s="15" customFormat="1" ht="39.6" hidden="1" x14ac:dyDescent="0.25">
      <c r="A266" s="51" t="s">
        <v>528</v>
      </c>
      <c r="B266" s="17" t="s">
        <v>562</v>
      </c>
      <c r="C266" s="41" t="s">
        <v>563</v>
      </c>
      <c r="D266" s="17" t="s">
        <v>564</v>
      </c>
      <c r="E266" s="17"/>
      <c r="F266" s="17"/>
      <c r="G266" s="17"/>
      <c r="H266" s="17"/>
      <c r="I266" s="17"/>
      <c r="J266" s="17"/>
      <c r="K266" s="17"/>
      <c r="L266" s="17"/>
      <c r="M266" s="17"/>
      <c r="N266" s="17"/>
      <c r="O266" s="17"/>
      <c r="P266" s="17"/>
      <c r="Q266" s="17"/>
      <c r="R266" s="17"/>
      <c r="S266" s="17" t="s">
        <v>95</v>
      </c>
      <c r="T266" s="88"/>
      <c r="U266" s="89"/>
      <c r="V266" s="33"/>
      <c r="W266" s="14"/>
    </row>
    <row r="267" spans="1:23" s="15" customFormat="1" ht="39.6" hidden="1" x14ac:dyDescent="0.25">
      <c r="A267" s="51" t="s">
        <v>528</v>
      </c>
      <c r="B267" s="17" t="s">
        <v>562</v>
      </c>
      <c r="C267" s="41" t="s">
        <v>565</v>
      </c>
      <c r="D267" s="17" t="s">
        <v>564</v>
      </c>
      <c r="E267" s="17"/>
      <c r="F267" s="17"/>
      <c r="G267" s="17"/>
      <c r="H267" s="17"/>
      <c r="I267" s="17"/>
      <c r="J267" s="17"/>
      <c r="K267" s="17"/>
      <c r="L267" s="17"/>
      <c r="M267" s="17"/>
      <c r="N267" s="17"/>
      <c r="O267" s="17"/>
      <c r="P267" s="17"/>
      <c r="Q267" s="17"/>
      <c r="R267" s="17"/>
      <c r="S267" s="17" t="s">
        <v>95</v>
      </c>
      <c r="T267" s="88"/>
      <c r="U267" s="89"/>
      <c r="V267" s="33"/>
      <c r="W267" s="14"/>
    </row>
    <row r="268" spans="1:23" s="15" customFormat="1" ht="39.6" hidden="1" x14ac:dyDescent="0.25">
      <c r="A268" s="51" t="s">
        <v>528</v>
      </c>
      <c r="B268" s="17" t="s">
        <v>562</v>
      </c>
      <c r="C268" s="41" t="s">
        <v>566</v>
      </c>
      <c r="D268" s="17" t="s">
        <v>564</v>
      </c>
      <c r="E268" s="17"/>
      <c r="F268" s="17"/>
      <c r="G268" s="17"/>
      <c r="H268" s="17"/>
      <c r="I268" s="17"/>
      <c r="J268" s="17"/>
      <c r="K268" s="17"/>
      <c r="L268" s="17"/>
      <c r="M268" s="17"/>
      <c r="N268" s="17"/>
      <c r="O268" s="17"/>
      <c r="P268" s="17"/>
      <c r="Q268" s="17"/>
      <c r="R268" s="17"/>
      <c r="S268" s="17" t="s">
        <v>95</v>
      </c>
      <c r="T268" s="88"/>
      <c r="U268" s="89"/>
      <c r="V268" s="33"/>
      <c r="W268" s="14"/>
    </row>
    <row r="269" spans="1:23" s="15" customFormat="1" ht="39.6" hidden="1" x14ac:dyDescent="0.25">
      <c r="A269" s="51" t="s">
        <v>528</v>
      </c>
      <c r="B269" s="17" t="s">
        <v>562</v>
      </c>
      <c r="C269" s="41" t="s">
        <v>567</v>
      </c>
      <c r="D269" s="17" t="s">
        <v>564</v>
      </c>
      <c r="E269" s="17"/>
      <c r="F269" s="17"/>
      <c r="G269" s="17"/>
      <c r="H269" s="17"/>
      <c r="I269" s="17"/>
      <c r="J269" s="17"/>
      <c r="K269" s="17"/>
      <c r="L269" s="17"/>
      <c r="M269" s="17"/>
      <c r="N269" s="17"/>
      <c r="O269" s="17"/>
      <c r="P269" s="17"/>
      <c r="Q269" s="17"/>
      <c r="R269" s="17"/>
      <c r="S269" s="17" t="s">
        <v>95</v>
      </c>
      <c r="T269" s="88"/>
      <c r="U269" s="89"/>
      <c r="V269" s="33"/>
      <c r="W269" s="14"/>
    </row>
    <row r="270" spans="1:23" s="15" customFormat="1" ht="39.6" hidden="1" x14ac:dyDescent="0.25">
      <c r="A270" s="51" t="s">
        <v>528</v>
      </c>
      <c r="B270" s="17" t="s">
        <v>562</v>
      </c>
      <c r="C270" s="41" t="s">
        <v>568</v>
      </c>
      <c r="D270" s="17" t="s">
        <v>564</v>
      </c>
      <c r="E270" s="17"/>
      <c r="F270" s="17"/>
      <c r="G270" s="17"/>
      <c r="H270" s="17"/>
      <c r="I270" s="17"/>
      <c r="J270" s="17"/>
      <c r="K270" s="17"/>
      <c r="L270" s="17"/>
      <c r="M270" s="17"/>
      <c r="N270" s="17"/>
      <c r="O270" s="17"/>
      <c r="P270" s="17"/>
      <c r="Q270" s="17"/>
      <c r="R270" s="17"/>
      <c r="S270" s="17" t="s">
        <v>95</v>
      </c>
      <c r="T270" s="88"/>
      <c r="U270" s="89"/>
      <c r="V270" s="33"/>
      <c r="W270" s="14"/>
    </row>
    <row r="271" spans="1:23" s="15" customFormat="1" ht="39.6" hidden="1" x14ac:dyDescent="0.25">
      <c r="A271" s="51" t="s">
        <v>528</v>
      </c>
      <c r="B271" s="17" t="s">
        <v>562</v>
      </c>
      <c r="C271" s="41" t="s">
        <v>569</v>
      </c>
      <c r="D271" s="17" t="s">
        <v>564</v>
      </c>
      <c r="E271" s="17"/>
      <c r="F271" s="17"/>
      <c r="G271" s="17"/>
      <c r="H271" s="17"/>
      <c r="I271" s="17"/>
      <c r="J271" s="17"/>
      <c r="K271" s="17"/>
      <c r="L271" s="17"/>
      <c r="M271" s="17"/>
      <c r="N271" s="17"/>
      <c r="O271" s="17"/>
      <c r="P271" s="17"/>
      <c r="Q271" s="17"/>
      <c r="R271" s="17"/>
      <c r="S271" s="17" t="s">
        <v>95</v>
      </c>
      <c r="T271" s="88"/>
      <c r="U271" s="89"/>
      <c r="V271" s="33"/>
      <c r="W271" s="14"/>
    </row>
    <row r="272" spans="1:23" s="15" customFormat="1" ht="39.6" hidden="1" x14ac:dyDescent="0.25">
      <c r="A272" s="51" t="s">
        <v>528</v>
      </c>
      <c r="B272" s="17" t="s">
        <v>562</v>
      </c>
      <c r="C272" s="41" t="s">
        <v>570</v>
      </c>
      <c r="D272" s="17" t="s">
        <v>564</v>
      </c>
      <c r="E272" s="17"/>
      <c r="F272" s="17"/>
      <c r="G272" s="17"/>
      <c r="H272" s="17"/>
      <c r="I272" s="17"/>
      <c r="J272" s="17"/>
      <c r="K272" s="17"/>
      <c r="L272" s="17"/>
      <c r="M272" s="17"/>
      <c r="N272" s="17"/>
      <c r="O272" s="17"/>
      <c r="P272" s="17"/>
      <c r="Q272" s="17"/>
      <c r="R272" s="17"/>
      <c r="S272" s="17" t="s">
        <v>95</v>
      </c>
      <c r="T272" s="88"/>
      <c r="U272" s="89"/>
      <c r="V272" s="33"/>
      <c r="W272" s="14"/>
    </row>
    <row r="273" spans="1:23" s="55" customFormat="1" ht="39.6" hidden="1" x14ac:dyDescent="0.25">
      <c r="A273" s="51" t="s">
        <v>571</v>
      </c>
      <c r="B273" s="17" t="s">
        <v>529</v>
      </c>
      <c r="C273" s="41" t="s">
        <v>530</v>
      </c>
      <c r="D273" s="17" t="s">
        <v>531</v>
      </c>
      <c r="E273" s="51"/>
      <c r="F273" s="51"/>
      <c r="G273" s="51"/>
      <c r="H273" s="51"/>
      <c r="I273" s="51"/>
      <c r="J273" s="51"/>
      <c r="K273" s="51"/>
      <c r="L273" s="51"/>
      <c r="M273" s="51"/>
      <c r="N273" s="51"/>
      <c r="O273" s="51"/>
      <c r="P273" s="51"/>
      <c r="Q273" s="51"/>
      <c r="R273" s="51"/>
      <c r="S273" s="51"/>
      <c r="T273" s="17" t="s">
        <v>95</v>
      </c>
      <c r="U273" s="89"/>
      <c r="V273" s="53"/>
      <c r="W273" s="54"/>
    </row>
    <row r="274" spans="1:23" s="55" customFormat="1" ht="39.6" hidden="1" x14ac:dyDescent="0.25">
      <c r="A274" s="51" t="s">
        <v>571</v>
      </c>
      <c r="B274" s="17" t="s">
        <v>529</v>
      </c>
      <c r="C274" s="41" t="s">
        <v>535</v>
      </c>
      <c r="D274" s="17" t="s">
        <v>531</v>
      </c>
      <c r="E274" s="51"/>
      <c r="F274" s="51"/>
      <c r="G274" s="51"/>
      <c r="H274" s="51"/>
      <c r="I274" s="51"/>
      <c r="J274" s="51"/>
      <c r="K274" s="51"/>
      <c r="L274" s="51"/>
      <c r="M274" s="51"/>
      <c r="N274" s="51"/>
      <c r="O274" s="51"/>
      <c r="P274" s="51"/>
      <c r="Q274" s="51"/>
      <c r="R274" s="51"/>
      <c r="S274" s="51"/>
      <c r="T274" s="17" t="s">
        <v>95</v>
      </c>
      <c r="U274" s="89"/>
      <c r="V274" s="53"/>
      <c r="W274" s="54"/>
    </row>
    <row r="275" spans="1:23" s="55" customFormat="1" ht="39.6" hidden="1" x14ac:dyDescent="0.25">
      <c r="A275" s="51" t="s">
        <v>571</v>
      </c>
      <c r="B275" s="17" t="s">
        <v>572</v>
      </c>
      <c r="C275" s="41" t="s">
        <v>573</v>
      </c>
      <c r="D275" s="17" t="s">
        <v>531</v>
      </c>
      <c r="E275" s="51"/>
      <c r="F275" s="51"/>
      <c r="G275" s="51"/>
      <c r="H275" s="51"/>
      <c r="I275" s="51"/>
      <c r="J275" s="51"/>
      <c r="K275" s="51"/>
      <c r="L275" s="51"/>
      <c r="M275" s="51"/>
      <c r="N275" s="51"/>
      <c r="O275" s="51"/>
      <c r="P275" s="51"/>
      <c r="Q275" s="51"/>
      <c r="R275" s="51"/>
      <c r="S275" s="51"/>
      <c r="T275" s="17" t="s">
        <v>95</v>
      </c>
      <c r="U275" s="89"/>
      <c r="V275" s="53"/>
      <c r="W275" s="54"/>
    </row>
    <row r="276" spans="1:23" s="55" customFormat="1" ht="39.6" hidden="1" x14ac:dyDescent="0.25">
      <c r="A276" s="51" t="s">
        <v>571</v>
      </c>
      <c r="B276" s="17" t="s">
        <v>572</v>
      </c>
      <c r="C276" s="41" t="s">
        <v>574</v>
      </c>
      <c r="D276" s="17" t="s">
        <v>531</v>
      </c>
      <c r="E276" s="51"/>
      <c r="F276" s="51"/>
      <c r="G276" s="51"/>
      <c r="H276" s="51"/>
      <c r="I276" s="51"/>
      <c r="J276" s="51"/>
      <c r="K276" s="51"/>
      <c r="L276" s="51"/>
      <c r="M276" s="51"/>
      <c r="N276" s="51"/>
      <c r="O276" s="51"/>
      <c r="P276" s="51"/>
      <c r="Q276" s="51"/>
      <c r="R276" s="51"/>
      <c r="S276" s="51"/>
      <c r="T276" s="17" t="s">
        <v>95</v>
      </c>
      <c r="U276" s="89"/>
      <c r="V276" s="53"/>
      <c r="W276" s="54"/>
    </row>
    <row r="277" spans="1:23" s="55" customFormat="1" ht="39.6" hidden="1" x14ac:dyDescent="0.25">
      <c r="A277" s="51" t="s">
        <v>571</v>
      </c>
      <c r="B277" s="17" t="s">
        <v>572</v>
      </c>
      <c r="C277" s="41" t="s">
        <v>575</v>
      </c>
      <c r="D277" s="17" t="s">
        <v>531</v>
      </c>
      <c r="E277" s="51"/>
      <c r="F277" s="51"/>
      <c r="G277" s="51"/>
      <c r="H277" s="51"/>
      <c r="I277" s="51"/>
      <c r="J277" s="51"/>
      <c r="K277" s="51"/>
      <c r="L277" s="51"/>
      <c r="M277" s="51"/>
      <c r="N277" s="51"/>
      <c r="O277" s="51"/>
      <c r="P277" s="51"/>
      <c r="Q277" s="51"/>
      <c r="R277" s="51"/>
      <c r="S277" s="51"/>
      <c r="T277" s="17" t="s">
        <v>95</v>
      </c>
      <c r="U277" s="89"/>
      <c r="V277" s="53"/>
      <c r="W277" s="54"/>
    </row>
    <row r="278" spans="1:23" s="55" customFormat="1" ht="39.6" hidden="1" x14ac:dyDescent="0.25">
      <c r="A278" s="51" t="s">
        <v>571</v>
      </c>
      <c r="B278" s="17" t="s">
        <v>529</v>
      </c>
      <c r="C278" s="41" t="s">
        <v>536</v>
      </c>
      <c r="D278" s="17" t="s">
        <v>531</v>
      </c>
      <c r="E278" s="51"/>
      <c r="F278" s="51"/>
      <c r="G278" s="51"/>
      <c r="H278" s="51"/>
      <c r="I278" s="51"/>
      <c r="J278" s="51"/>
      <c r="K278" s="51"/>
      <c r="L278" s="51"/>
      <c r="M278" s="51"/>
      <c r="N278" s="51"/>
      <c r="O278" s="51"/>
      <c r="P278" s="51"/>
      <c r="Q278" s="51"/>
      <c r="R278" s="51"/>
      <c r="S278" s="51"/>
      <c r="T278" s="17" t="s">
        <v>95</v>
      </c>
      <c r="U278" s="89"/>
      <c r="V278" s="53"/>
      <c r="W278" s="54"/>
    </row>
    <row r="279" spans="1:23" s="55" customFormat="1" ht="39.6" hidden="1" x14ac:dyDescent="0.25">
      <c r="A279" s="51" t="s">
        <v>571</v>
      </c>
      <c r="B279" s="17" t="s">
        <v>529</v>
      </c>
      <c r="C279" s="41" t="s">
        <v>537</v>
      </c>
      <c r="D279" s="17" t="s">
        <v>531</v>
      </c>
      <c r="E279" s="51"/>
      <c r="F279" s="51"/>
      <c r="G279" s="51"/>
      <c r="H279" s="51"/>
      <c r="I279" s="51"/>
      <c r="J279" s="51"/>
      <c r="K279" s="51"/>
      <c r="L279" s="51"/>
      <c r="M279" s="51"/>
      <c r="N279" s="51"/>
      <c r="O279" s="51"/>
      <c r="P279" s="51"/>
      <c r="Q279" s="51"/>
      <c r="R279" s="51"/>
      <c r="S279" s="51"/>
      <c r="T279" s="17" t="s">
        <v>95</v>
      </c>
      <c r="U279" s="89"/>
      <c r="V279" s="53"/>
      <c r="W279" s="54"/>
    </row>
    <row r="280" spans="1:23" s="55" customFormat="1" ht="39.6" hidden="1" x14ac:dyDescent="0.25">
      <c r="A280" s="51" t="s">
        <v>571</v>
      </c>
      <c r="B280" s="17" t="s">
        <v>572</v>
      </c>
      <c r="C280" s="41" t="s">
        <v>576</v>
      </c>
      <c r="D280" s="17" t="s">
        <v>531</v>
      </c>
      <c r="E280" s="51"/>
      <c r="F280" s="51"/>
      <c r="G280" s="51"/>
      <c r="H280" s="51"/>
      <c r="I280" s="51"/>
      <c r="J280" s="51"/>
      <c r="K280" s="51"/>
      <c r="L280" s="51"/>
      <c r="M280" s="51"/>
      <c r="N280" s="51"/>
      <c r="O280" s="51"/>
      <c r="P280" s="51"/>
      <c r="Q280" s="51"/>
      <c r="R280" s="51"/>
      <c r="S280" s="51"/>
      <c r="T280" s="17" t="s">
        <v>95</v>
      </c>
      <c r="U280" s="89"/>
      <c r="V280" s="53"/>
      <c r="W280" s="54"/>
    </row>
    <row r="281" spans="1:23" s="55" customFormat="1" ht="39.6" hidden="1" x14ac:dyDescent="0.25">
      <c r="A281" s="51" t="s">
        <v>571</v>
      </c>
      <c r="B281" s="17" t="s">
        <v>529</v>
      </c>
      <c r="C281" s="41" t="s">
        <v>540</v>
      </c>
      <c r="D281" s="17" t="s">
        <v>531</v>
      </c>
      <c r="E281" s="51"/>
      <c r="F281" s="51"/>
      <c r="G281" s="51"/>
      <c r="H281" s="51"/>
      <c r="I281" s="51"/>
      <c r="J281" s="51"/>
      <c r="K281" s="51"/>
      <c r="L281" s="51"/>
      <c r="M281" s="51"/>
      <c r="N281" s="51"/>
      <c r="O281" s="51"/>
      <c r="P281" s="51"/>
      <c r="Q281" s="51"/>
      <c r="R281" s="51"/>
      <c r="S281" s="51"/>
      <c r="T281" s="17" t="s">
        <v>95</v>
      </c>
      <c r="U281" s="89"/>
      <c r="V281" s="53"/>
      <c r="W281" s="54"/>
    </row>
    <row r="282" spans="1:23" s="55" customFormat="1" ht="39.6" hidden="1" x14ac:dyDescent="0.25">
      <c r="A282" s="51" t="s">
        <v>571</v>
      </c>
      <c r="B282" s="17" t="s">
        <v>572</v>
      </c>
      <c r="C282" s="41" t="s">
        <v>577</v>
      </c>
      <c r="D282" s="17" t="s">
        <v>531</v>
      </c>
      <c r="E282" s="51"/>
      <c r="F282" s="51"/>
      <c r="G282" s="51"/>
      <c r="H282" s="51"/>
      <c r="I282" s="51"/>
      <c r="J282" s="51"/>
      <c r="K282" s="51"/>
      <c r="L282" s="51"/>
      <c r="M282" s="51"/>
      <c r="N282" s="51"/>
      <c r="O282" s="51"/>
      <c r="P282" s="51"/>
      <c r="Q282" s="51"/>
      <c r="R282" s="51"/>
      <c r="S282" s="51"/>
      <c r="T282" s="17" t="s">
        <v>95</v>
      </c>
      <c r="U282" s="89"/>
      <c r="V282" s="53"/>
      <c r="W282" s="54"/>
    </row>
    <row r="283" spans="1:23" s="55" customFormat="1" ht="39.6" hidden="1" x14ac:dyDescent="0.25">
      <c r="A283" s="51" t="s">
        <v>571</v>
      </c>
      <c r="B283" s="17" t="s">
        <v>572</v>
      </c>
      <c r="C283" s="41" t="s">
        <v>578</v>
      </c>
      <c r="D283" s="17" t="s">
        <v>531</v>
      </c>
      <c r="E283" s="51"/>
      <c r="F283" s="51"/>
      <c r="G283" s="51"/>
      <c r="H283" s="51"/>
      <c r="I283" s="51"/>
      <c r="J283" s="51"/>
      <c r="K283" s="51"/>
      <c r="L283" s="51"/>
      <c r="M283" s="51"/>
      <c r="N283" s="51"/>
      <c r="O283" s="51"/>
      <c r="P283" s="51"/>
      <c r="Q283" s="51"/>
      <c r="R283" s="51"/>
      <c r="S283" s="51"/>
      <c r="T283" s="17" t="s">
        <v>95</v>
      </c>
      <c r="U283" s="89"/>
      <c r="V283" s="53"/>
      <c r="W283" s="54"/>
    </row>
    <row r="284" spans="1:23" s="55" customFormat="1" ht="52.8" hidden="1" x14ac:dyDescent="0.25">
      <c r="A284" s="51" t="s">
        <v>571</v>
      </c>
      <c r="B284" s="17" t="s">
        <v>572</v>
      </c>
      <c r="C284" s="41" t="s">
        <v>579</v>
      </c>
      <c r="D284" s="17" t="s">
        <v>531</v>
      </c>
      <c r="E284" s="51"/>
      <c r="F284" s="51"/>
      <c r="G284" s="51"/>
      <c r="H284" s="51"/>
      <c r="I284" s="51"/>
      <c r="J284" s="51"/>
      <c r="K284" s="51"/>
      <c r="L284" s="51"/>
      <c r="M284" s="51"/>
      <c r="N284" s="51"/>
      <c r="O284" s="51"/>
      <c r="P284" s="51"/>
      <c r="Q284" s="51"/>
      <c r="R284" s="51"/>
      <c r="S284" s="51"/>
      <c r="T284" s="17" t="s">
        <v>95</v>
      </c>
      <c r="U284" s="89"/>
      <c r="V284" s="53"/>
      <c r="W284" s="54"/>
    </row>
    <row r="285" spans="1:23" s="55" customFormat="1" ht="39.6" hidden="1" x14ac:dyDescent="0.25">
      <c r="A285" s="51" t="s">
        <v>571</v>
      </c>
      <c r="B285" s="17" t="s">
        <v>529</v>
      </c>
      <c r="C285" s="41" t="s">
        <v>545</v>
      </c>
      <c r="D285" s="17" t="s">
        <v>531</v>
      </c>
      <c r="E285" s="51"/>
      <c r="F285" s="51"/>
      <c r="G285" s="51"/>
      <c r="H285" s="51"/>
      <c r="I285" s="51"/>
      <c r="J285" s="51"/>
      <c r="K285" s="51"/>
      <c r="L285" s="51"/>
      <c r="M285" s="51"/>
      <c r="N285" s="51"/>
      <c r="O285" s="51"/>
      <c r="P285" s="51"/>
      <c r="Q285" s="51"/>
      <c r="R285" s="51"/>
      <c r="S285" s="51"/>
      <c r="T285" s="17" t="s">
        <v>95</v>
      </c>
      <c r="U285" s="89"/>
      <c r="V285" s="53"/>
      <c r="W285" s="54"/>
    </row>
    <row r="286" spans="1:23" s="55" customFormat="1" ht="39.6" hidden="1" x14ac:dyDescent="0.25">
      <c r="A286" s="51" t="s">
        <v>571</v>
      </c>
      <c r="B286" s="17" t="s">
        <v>529</v>
      </c>
      <c r="C286" s="41" t="s">
        <v>546</v>
      </c>
      <c r="D286" s="17" t="s">
        <v>531</v>
      </c>
      <c r="E286" s="51"/>
      <c r="F286" s="51"/>
      <c r="G286" s="51"/>
      <c r="H286" s="51"/>
      <c r="I286" s="51"/>
      <c r="J286" s="51"/>
      <c r="K286" s="51"/>
      <c r="L286" s="51"/>
      <c r="M286" s="51"/>
      <c r="N286" s="51"/>
      <c r="O286" s="51"/>
      <c r="P286" s="51"/>
      <c r="Q286" s="51"/>
      <c r="R286" s="51"/>
      <c r="S286" s="51"/>
      <c r="T286" s="17" t="s">
        <v>95</v>
      </c>
      <c r="U286" s="89"/>
      <c r="V286" s="53"/>
      <c r="W286" s="54"/>
    </row>
    <row r="287" spans="1:23" s="55" customFormat="1" ht="39.6" hidden="1" x14ac:dyDescent="0.25">
      <c r="A287" s="51" t="s">
        <v>571</v>
      </c>
      <c r="B287" s="17" t="s">
        <v>572</v>
      </c>
      <c r="C287" s="41" t="s">
        <v>580</v>
      </c>
      <c r="D287" s="17" t="s">
        <v>531</v>
      </c>
      <c r="E287" s="51"/>
      <c r="F287" s="51"/>
      <c r="G287" s="51"/>
      <c r="H287" s="51"/>
      <c r="I287" s="51"/>
      <c r="J287" s="51"/>
      <c r="K287" s="51"/>
      <c r="L287" s="51"/>
      <c r="M287" s="51"/>
      <c r="N287" s="51"/>
      <c r="O287" s="51"/>
      <c r="P287" s="51"/>
      <c r="Q287" s="51"/>
      <c r="R287" s="51"/>
      <c r="S287" s="51"/>
      <c r="T287" s="17" t="s">
        <v>95</v>
      </c>
      <c r="U287" s="89"/>
      <c r="V287" s="53"/>
      <c r="W287" s="54"/>
    </row>
    <row r="288" spans="1:23" s="55" customFormat="1" ht="39.6" hidden="1" x14ac:dyDescent="0.25">
      <c r="A288" s="51" t="s">
        <v>571</v>
      </c>
      <c r="B288" s="17" t="s">
        <v>529</v>
      </c>
      <c r="C288" s="41" t="s">
        <v>549</v>
      </c>
      <c r="D288" s="17" t="s">
        <v>531</v>
      </c>
      <c r="E288" s="51"/>
      <c r="F288" s="51"/>
      <c r="G288" s="51"/>
      <c r="H288" s="51"/>
      <c r="I288" s="51"/>
      <c r="J288" s="51"/>
      <c r="K288" s="51"/>
      <c r="L288" s="51"/>
      <c r="M288" s="51"/>
      <c r="N288" s="51"/>
      <c r="O288" s="51"/>
      <c r="P288" s="51"/>
      <c r="Q288" s="51"/>
      <c r="R288" s="51"/>
      <c r="S288" s="51"/>
      <c r="T288" s="17" t="s">
        <v>95</v>
      </c>
      <c r="U288" s="89"/>
      <c r="V288" s="53"/>
      <c r="W288" s="54"/>
    </row>
    <row r="289" spans="1:23" s="55" customFormat="1" ht="39.6" hidden="1" x14ac:dyDescent="0.25">
      <c r="A289" s="51" t="s">
        <v>571</v>
      </c>
      <c r="B289" s="17" t="s">
        <v>529</v>
      </c>
      <c r="C289" s="41" t="s">
        <v>550</v>
      </c>
      <c r="D289" s="17" t="s">
        <v>531</v>
      </c>
      <c r="E289" s="51"/>
      <c r="F289" s="51"/>
      <c r="G289" s="51"/>
      <c r="H289" s="51"/>
      <c r="I289" s="51"/>
      <c r="J289" s="51"/>
      <c r="K289" s="51"/>
      <c r="L289" s="51"/>
      <c r="M289" s="51"/>
      <c r="N289" s="51"/>
      <c r="O289" s="51"/>
      <c r="P289" s="51"/>
      <c r="Q289" s="51"/>
      <c r="R289" s="51"/>
      <c r="S289" s="51"/>
      <c r="T289" s="17" t="s">
        <v>95</v>
      </c>
      <c r="U289" s="89"/>
      <c r="V289" s="53"/>
      <c r="W289" s="54"/>
    </row>
    <row r="290" spans="1:23" s="55" customFormat="1" ht="39.6" hidden="1" x14ac:dyDescent="0.25">
      <c r="A290" s="51" t="s">
        <v>571</v>
      </c>
      <c r="B290" s="17" t="s">
        <v>572</v>
      </c>
      <c r="C290" s="41" t="s">
        <v>581</v>
      </c>
      <c r="D290" s="17" t="s">
        <v>531</v>
      </c>
      <c r="E290" s="51"/>
      <c r="F290" s="51"/>
      <c r="G290" s="51"/>
      <c r="H290" s="51"/>
      <c r="I290" s="51"/>
      <c r="J290" s="51"/>
      <c r="K290" s="51"/>
      <c r="L290" s="51"/>
      <c r="M290" s="51"/>
      <c r="N290" s="51"/>
      <c r="O290" s="51"/>
      <c r="P290" s="51"/>
      <c r="Q290" s="51"/>
      <c r="R290" s="51"/>
      <c r="S290" s="51"/>
      <c r="T290" s="17" t="s">
        <v>95</v>
      </c>
      <c r="U290" s="89"/>
      <c r="V290" s="53"/>
      <c r="W290" s="54"/>
    </row>
    <row r="291" spans="1:23" s="55" customFormat="1" ht="39.6" hidden="1" x14ac:dyDescent="0.25">
      <c r="A291" s="51" t="s">
        <v>571</v>
      </c>
      <c r="B291" s="17" t="s">
        <v>572</v>
      </c>
      <c r="C291" s="41" t="s">
        <v>582</v>
      </c>
      <c r="D291" s="17" t="s">
        <v>531</v>
      </c>
      <c r="E291" s="51"/>
      <c r="F291" s="51"/>
      <c r="G291" s="51"/>
      <c r="H291" s="51"/>
      <c r="I291" s="51"/>
      <c r="J291" s="51"/>
      <c r="K291" s="51"/>
      <c r="L291" s="51"/>
      <c r="M291" s="51"/>
      <c r="N291" s="51"/>
      <c r="O291" s="51"/>
      <c r="P291" s="51"/>
      <c r="Q291" s="51"/>
      <c r="R291" s="51"/>
      <c r="S291" s="51"/>
      <c r="T291" s="17" t="s">
        <v>95</v>
      </c>
      <c r="U291" s="89"/>
      <c r="V291" s="53"/>
      <c r="W291" s="54"/>
    </row>
    <row r="292" spans="1:23" s="55" customFormat="1" ht="39.6" hidden="1" x14ac:dyDescent="0.25">
      <c r="A292" s="51" t="s">
        <v>571</v>
      </c>
      <c r="B292" s="17" t="s">
        <v>572</v>
      </c>
      <c r="C292" s="41" t="s">
        <v>583</v>
      </c>
      <c r="D292" s="17" t="s">
        <v>531</v>
      </c>
      <c r="E292" s="51"/>
      <c r="F292" s="51"/>
      <c r="G292" s="51"/>
      <c r="H292" s="51"/>
      <c r="I292" s="51"/>
      <c r="J292" s="51"/>
      <c r="K292" s="51"/>
      <c r="L292" s="51"/>
      <c r="M292" s="51"/>
      <c r="N292" s="51"/>
      <c r="O292" s="51"/>
      <c r="P292" s="51"/>
      <c r="Q292" s="51"/>
      <c r="R292" s="51"/>
      <c r="S292" s="51"/>
      <c r="T292" s="17" t="s">
        <v>95</v>
      </c>
      <c r="U292" s="89"/>
      <c r="V292" s="53"/>
      <c r="W292" s="54"/>
    </row>
    <row r="293" spans="1:23" s="55" customFormat="1" ht="39.6" hidden="1" x14ac:dyDescent="0.25">
      <c r="A293" s="51" t="s">
        <v>571</v>
      </c>
      <c r="B293" s="17" t="s">
        <v>529</v>
      </c>
      <c r="C293" s="41" t="s">
        <v>552</v>
      </c>
      <c r="D293" s="17" t="s">
        <v>531</v>
      </c>
      <c r="E293" s="51"/>
      <c r="F293" s="51"/>
      <c r="G293" s="51"/>
      <c r="H293" s="51"/>
      <c r="I293" s="51"/>
      <c r="J293" s="51"/>
      <c r="K293" s="51"/>
      <c r="L293" s="51"/>
      <c r="M293" s="51"/>
      <c r="N293" s="51"/>
      <c r="O293" s="51"/>
      <c r="P293" s="51"/>
      <c r="Q293" s="51"/>
      <c r="R293" s="51"/>
      <c r="S293" s="51"/>
      <c r="T293" s="17" t="s">
        <v>95</v>
      </c>
      <c r="U293" s="89"/>
      <c r="V293" s="53"/>
      <c r="W293" s="54"/>
    </row>
    <row r="294" spans="1:23" s="55" customFormat="1" ht="39.6" hidden="1" x14ac:dyDescent="0.25">
      <c r="A294" s="51" t="s">
        <v>571</v>
      </c>
      <c r="B294" s="17" t="s">
        <v>584</v>
      </c>
      <c r="C294" s="41" t="s">
        <v>585</v>
      </c>
      <c r="D294" s="17" t="s">
        <v>531</v>
      </c>
      <c r="E294" s="51"/>
      <c r="F294" s="51"/>
      <c r="G294" s="51"/>
      <c r="H294" s="51"/>
      <c r="I294" s="51"/>
      <c r="J294" s="51"/>
      <c r="K294" s="51"/>
      <c r="L294" s="51"/>
      <c r="M294" s="51"/>
      <c r="N294" s="51"/>
      <c r="O294" s="51"/>
      <c r="P294" s="51"/>
      <c r="Q294" s="51"/>
      <c r="R294" s="51"/>
      <c r="S294" s="51"/>
      <c r="T294" s="17" t="s">
        <v>95</v>
      </c>
      <c r="U294" s="89"/>
      <c r="V294" s="53"/>
      <c r="W294" s="54"/>
    </row>
    <row r="295" spans="1:23" s="55" customFormat="1" ht="39.6" hidden="1" x14ac:dyDescent="0.25">
      <c r="A295" s="51" t="s">
        <v>571</v>
      </c>
      <c r="B295" s="17" t="s">
        <v>529</v>
      </c>
      <c r="C295" s="41" t="s">
        <v>558</v>
      </c>
      <c r="D295" s="17" t="s">
        <v>531</v>
      </c>
      <c r="E295" s="51"/>
      <c r="F295" s="51"/>
      <c r="G295" s="51"/>
      <c r="H295" s="51"/>
      <c r="I295" s="51"/>
      <c r="J295" s="51"/>
      <c r="K295" s="51"/>
      <c r="L295" s="51"/>
      <c r="M295" s="51"/>
      <c r="N295" s="51"/>
      <c r="O295" s="51"/>
      <c r="P295" s="51"/>
      <c r="Q295" s="51"/>
      <c r="R295" s="51"/>
      <c r="S295" s="51"/>
      <c r="T295" s="17" t="s">
        <v>95</v>
      </c>
      <c r="U295" s="89"/>
      <c r="V295" s="53"/>
      <c r="W295" s="54"/>
    </row>
    <row r="296" spans="1:23" s="55" customFormat="1" ht="39.6" hidden="1" x14ac:dyDescent="0.25">
      <c r="A296" s="51" t="s">
        <v>571</v>
      </c>
      <c r="B296" s="17" t="s">
        <v>529</v>
      </c>
      <c r="C296" s="41" t="s">
        <v>561</v>
      </c>
      <c r="D296" s="17" t="s">
        <v>531</v>
      </c>
      <c r="E296" s="51"/>
      <c r="F296" s="51"/>
      <c r="G296" s="51"/>
      <c r="H296" s="51"/>
      <c r="I296" s="51"/>
      <c r="J296" s="51"/>
      <c r="K296" s="51"/>
      <c r="L296" s="51"/>
      <c r="M296" s="51"/>
      <c r="N296" s="51"/>
      <c r="O296" s="51"/>
      <c r="P296" s="51"/>
      <c r="Q296" s="51"/>
      <c r="R296" s="51"/>
      <c r="S296" s="51"/>
      <c r="T296" s="17" t="s">
        <v>95</v>
      </c>
      <c r="U296" s="89"/>
      <c r="V296" s="53"/>
      <c r="W296" s="54"/>
    </row>
    <row r="297" spans="1:23" s="55" customFormat="1" ht="39.6" hidden="1" x14ac:dyDescent="0.25">
      <c r="A297" s="51" t="s">
        <v>571</v>
      </c>
      <c r="B297" s="17" t="s">
        <v>572</v>
      </c>
      <c r="C297" s="41" t="s">
        <v>586</v>
      </c>
      <c r="D297" s="17" t="s">
        <v>531</v>
      </c>
      <c r="E297" s="51"/>
      <c r="F297" s="51"/>
      <c r="G297" s="51"/>
      <c r="H297" s="51"/>
      <c r="I297" s="51"/>
      <c r="J297" s="51"/>
      <c r="K297" s="51"/>
      <c r="L297" s="51"/>
      <c r="M297" s="51"/>
      <c r="N297" s="51"/>
      <c r="O297" s="51"/>
      <c r="P297" s="51"/>
      <c r="Q297" s="51"/>
      <c r="R297" s="51"/>
      <c r="S297" s="51"/>
      <c r="T297" s="17" t="s">
        <v>95</v>
      </c>
      <c r="U297" s="89"/>
      <c r="V297" s="53"/>
      <c r="W297" s="54"/>
    </row>
    <row r="298" spans="1:23" s="55" customFormat="1" ht="39.6" hidden="1" x14ac:dyDescent="0.25">
      <c r="A298" s="51" t="s">
        <v>571</v>
      </c>
      <c r="B298" s="17" t="s">
        <v>562</v>
      </c>
      <c r="C298" s="41" t="s">
        <v>563</v>
      </c>
      <c r="D298" s="17" t="s">
        <v>564</v>
      </c>
      <c r="E298" s="51"/>
      <c r="F298" s="51"/>
      <c r="G298" s="51"/>
      <c r="H298" s="51"/>
      <c r="I298" s="51"/>
      <c r="J298" s="51"/>
      <c r="K298" s="51"/>
      <c r="L298" s="51"/>
      <c r="M298" s="51"/>
      <c r="N298" s="51"/>
      <c r="O298" s="51"/>
      <c r="P298" s="51"/>
      <c r="Q298" s="51"/>
      <c r="R298" s="51"/>
      <c r="S298" s="51"/>
      <c r="T298" s="17" t="s">
        <v>95</v>
      </c>
      <c r="U298" s="89"/>
      <c r="V298" s="53"/>
      <c r="W298" s="54"/>
    </row>
    <row r="299" spans="1:23" s="55" customFormat="1" ht="39.6" hidden="1" x14ac:dyDescent="0.25">
      <c r="A299" s="51" t="s">
        <v>571</v>
      </c>
      <c r="B299" s="17" t="s">
        <v>562</v>
      </c>
      <c r="C299" s="41" t="s">
        <v>565</v>
      </c>
      <c r="D299" s="17" t="s">
        <v>564</v>
      </c>
      <c r="E299" s="51"/>
      <c r="F299" s="51"/>
      <c r="G299" s="51"/>
      <c r="H299" s="51"/>
      <c r="I299" s="51"/>
      <c r="J299" s="51"/>
      <c r="K299" s="51"/>
      <c r="L299" s="51"/>
      <c r="M299" s="51"/>
      <c r="N299" s="51"/>
      <c r="O299" s="51"/>
      <c r="P299" s="51"/>
      <c r="Q299" s="51"/>
      <c r="R299" s="51"/>
      <c r="S299" s="51"/>
      <c r="T299" s="17" t="s">
        <v>95</v>
      </c>
      <c r="U299" s="89"/>
      <c r="V299" s="53"/>
      <c r="W299" s="54"/>
    </row>
    <row r="300" spans="1:23" s="55" customFormat="1" ht="39.6" hidden="1" x14ac:dyDescent="0.25">
      <c r="A300" s="51" t="s">
        <v>571</v>
      </c>
      <c r="B300" s="17" t="s">
        <v>562</v>
      </c>
      <c r="C300" s="41" t="s">
        <v>566</v>
      </c>
      <c r="D300" s="17" t="s">
        <v>564</v>
      </c>
      <c r="E300" s="51"/>
      <c r="F300" s="51"/>
      <c r="G300" s="51"/>
      <c r="H300" s="51"/>
      <c r="I300" s="51"/>
      <c r="J300" s="51"/>
      <c r="K300" s="51"/>
      <c r="L300" s="51"/>
      <c r="M300" s="51"/>
      <c r="N300" s="51"/>
      <c r="O300" s="51"/>
      <c r="P300" s="51"/>
      <c r="Q300" s="51"/>
      <c r="R300" s="51"/>
      <c r="S300" s="51"/>
      <c r="T300" s="17" t="s">
        <v>95</v>
      </c>
      <c r="U300" s="89"/>
      <c r="V300" s="53"/>
      <c r="W300" s="54"/>
    </row>
    <row r="301" spans="1:23" s="55" customFormat="1" ht="39.6" hidden="1" x14ac:dyDescent="0.25">
      <c r="A301" s="51" t="s">
        <v>571</v>
      </c>
      <c r="B301" s="17" t="s">
        <v>562</v>
      </c>
      <c r="C301" s="41" t="s">
        <v>567</v>
      </c>
      <c r="D301" s="17" t="s">
        <v>564</v>
      </c>
      <c r="E301" s="51"/>
      <c r="F301" s="51"/>
      <c r="G301" s="51"/>
      <c r="H301" s="51"/>
      <c r="I301" s="51"/>
      <c r="J301" s="51"/>
      <c r="K301" s="51"/>
      <c r="L301" s="51"/>
      <c r="M301" s="51"/>
      <c r="N301" s="51"/>
      <c r="O301" s="51"/>
      <c r="P301" s="51"/>
      <c r="Q301" s="51"/>
      <c r="R301" s="51"/>
      <c r="S301" s="51"/>
      <c r="T301" s="17" t="s">
        <v>95</v>
      </c>
      <c r="U301" s="89"/>
      <c r="V301" s="53"/>
      <c r="W301" s="54"/>
    </row>
    <row r="302" spans="1:23" s="55" customFormat="1" ht="39.6" hidden="1" x14ac:dyDescent="0.25">
      <c r="A302" s="51" t="s">
        <v>571</v>
      </c>
      <c r="B302" s="17" t="s">
        <v>562</v>
      </c>
      <c r="C302" s="41" t="s">
        <v>568</v>
      </c>
      <c r="D302" s="17" t="s">
        <v>564</v>
      </c>
      <c r="E302" s="51"/>
      <c r="F302" s="51"/>
      <c r="G302" s="51"/>
      <c r="H302" s="51"/>
      <c r="I302" s="51"/>
      <c r="J302" s="51"/>
      <c r="K302" s="51"/>
      <c r="L302" s="51"/>
      <c r="M302" s="51"/>
      <c r="N302" s="51"/>
      <c r="O302" s="51"/>
      <c r="P302" s="51"/>
      <c r="Q302" s="51"/>
      <c r="R302" s="51"/>
      <c r="S302" s="51"/>
      <c r="T302" s="17" t="s">
        <v>95</v>
      </c>
      <c r="U302" s="89"/>
      <c r="V302" s="53"/>
      <c r="W302" s="54"/>
    </row>
    <row r="303" spans="1:23" s="55" customFormat="1" ht="39.6" hidden="1" x14ac:dyDescent="0.25">
      <c r="A303" s="51" t="s">
        <v>571</v>
      </c>
      <c r="B303" s="17" t="s">
        <v>562</v>
      </c>
      <c r="C303" s="41" t="s">
        <v>569</v>
      </c>
      <c r="D303" s="17" t="s">
        <v>564</v>
      </c>
      <c r="E303" s="51"/>
      <c r="F303" s="51"/>
      <c r="G303" s="51"/>
      <c r="H303" s="51"/>
      <c r="I303" s="51"/>
      <c r="J303" s="51"/>
      <c r="K303" s="51"/>
      <c r="L303" s="51"/>
      <c r="M303" s="51"/>
      <c r="N303" s="51"/>
      <c r="O303" s="51"/>
      <c r="P303" s="51"/>
      <c r="Q303" s="51"/>
      <c r="R303" s="51"/>
      <c r="S303" s="51"/>
      <c r="T303" s="17" t="s">
        <v>95</v>
      </c>
      <c r="U303" s="89"/>
      <c r="V303" s="53"/>
      <c r="W303" s="54"/>
    </row>
    <row r="304" spans="1:23" s="55" customFormat="1" ht="39.6" hidden="1" x14ac:dyDescent="0.25">
      <c r="A304" s="51" t="s">
        <v>571</v>
      </c>
      <c r="B304" s="17" t="s">
        <v>562</v>
      </c>
      <c r="C304" s="41" t="s">
        <v>570</v>
      </c>
      <c r="D304" s="17" t="s">
        <v>564</v>
      </c>
      <c r="E304" s="51"/>
      <c r="F304" s="51"/>
      <c r="G304" s="51"/>
      <c r="H304" s="51"/>
      <c r="I304" s="51"/>
      <c r="J304" s="51"/>
      <c r="K304" s="51"/>
      <c r="L304" s="51"/>
      <c r="M304" s="51"/>
      <c r="N304" s="51"/>
      <c r="O304" s="51"/>
      <c r="P304" s="51"/>
      <c r="Q304" s="51"/>
      <c r="R304" s="51"/>
      <c r="S304" s="51"/>
      <c r="T304" s="17" t="s">
        <v>95</v>
      </c>
      <c r="U304" s="89"/>
      <c r="V304" s="53"/>
      <c r="W304" s="54"/>
    </row>
    <row r="305" spans="1:23" s="66" customFormat="1" ht="39.6" hidden="1" x14ac:dyDescent="0.25">
      <c r="A305" s="51" t="s">
        <v>587</v>
      </c>
      <c r="B305" s="17" t="s">
        <v>588</v>
      </c>
      <c r="C305" s="41" t="s">
        <v>530</v>
      </c>
      <c r="D305" s="17" t="s">
        <v>531</v>
      </c>
      <c r="E305" s="60"/>
      <c r="F305" s="60"/>
      <c r="G305" s="60"/>
      <c r="H305" s="60"/>
      <c r="I305" s="60"/>
      <c r="J305" s="60"/>
      <c r="K305" s="60"/>
      <c r="L305" s="60"/>
      <c r="M305" s="60"/>
      <c r="N305" s="60"/>
      <c r="O305" s="60"/>
      <c r="P305" s="60"/>
      <c r="Q305" s="60"/>
      <c r="R305" s="60"/>
      <c r="S305" s="60"/>
      <c r="T305" s="60"/>
      <c r="U305" s="84" t="s">
        <v>95</v>
      </c>
      <c r="V305" s="64"/>
      <c r="W305" s="65"/>
    </row>
    <row r="306" spans="1:23" s="66" customFormat="1" ht="39.6" hidden="1" x14ac:dyDescent="0.25">
      <c r="A306" s="51" t="s">
        <v>587</v>
      </c>
      <c r="B306" s="17" t="s">
        <v>588</v>
      </c>
      <c r="C306" s="41" t="s">
        <v>535</v>
      </c>
      <c r="D306" s="17" t="s">
        <v>531</v>
      </c>
      <c r="E306" s="60"/>
      <c r="F306" s="60"/>
      <c r="G306" s="60"/>
      <c r="H306" s="60"/>
      <c r="I306" s="60"/>
      <c r="J306" s="60"/>
      <c r="K306" s="60"/>
      <c r="L306" s="60"/>
      <c r="M306" s="60"/>
      <c r="N306" s="60"/>
      <c r="O306" s="60"/>
      <c r="P306" s="60"/>
      <c r="Q306" s="60"/>
      <c r="R306" s="60"/>
      <c r="S306" s="60"/>
      <c r="T306" s="60"/>
      <c r="U306" s="84" t="s">
        <v>95</v>
      </c>
      <c r="V306" s="64"/>
      <c r="W306" s="65"/>
    </row>
    <row r="307" spans="1:23" s="66" customFormat="1" ht="39.6" hidden="1" x14ac:dyDescent="0.25">
      <c r="A307" s="51" t="s">
        <v>587</v>
      </c>
      <c r="B307" s="17" t="s">
        <v>588</v>
      </c>
      <c r="C307" s="41" t="s">
        <v>573</v>
      </c>
      <c r="D307" s="17" t="s">
        <v>531</v>
      </c>
      <c r="E307" s="60"/>
      <c r="F307" s="60"/>
      <c r="G307" s="60"/>
      <c r="H307" s="60"/>
      <c r="I307" s="60"/>
      <c r="J307" s="60"/>
      <c r="K307" s="60"/>
      <c r="L307" s="60"/>
      <c r="M307" s="60"/>
      <c r="N307" s="60"/>
      <c r="O307" s="60"/>
      <c r="P307" s="60"/>
      <c r="Q307" s="60"/>
      <c r="R307" s="60"/>
      <c r="S307" s="60"/>
      <c r="T307" s="60"/>
      <c r="U307" s="84" t="s">
        <v>95</v>
      </c>
      <c r="V307" s="64"/>
      <c r="W307" s="65"/>
    </row>
    <row r="308" spans="1:23" s="66" customFormat="1" ht="39.6" hidden="1" x14ac:dyDescent="0.25">
      <c r="A308" s="51" t="s">
        <v>587</v>
      </c>
      <c r="B308" s="17" t="s">
        <v>588</v>
      </c>
      <c r="C308" s="41" t="s">
        <v>574</v>
      </c>
      <c r="D308" s="17" t="s">
        <v>531</v>
      </c>
      <c r="E308" s="60"/>
      <c r="F308" s="60"/>
      <c r="G308" s="60"/>
      <c r="H308" s="60"/>
      <c r="I308" s="60"/>
      <c r="J308" s="60"/>
      <c r="K308" s="60"/>
      <c r="L308" s="60"/>
      <c r="M308" s="60"/>
      <c r="N308" s="60"/>
      <c r="O308" s="60"/>
      <c r="P308" s="60"/>
      <c r="Q308" s="60"/>
      <c r="R308" s="60"/>
      <c r="S308" s="60"/>
      <c r="T308" s="60"/>
      <c r="U308" s="84" t="s">
        <v>95</v>
      </c>
      <c r="V308" s="64"/>
      <c r="W308" s="65"/>
    </row>
    <row r="309" spans="1:23" s="66" customFormat="1" ht="39.6" hidden="1" x14ac:dyDescent="0.25">
      <c r="A309" s="51" t="s">
        <v>587</v>
      </c>
      <c r="B309" s="17" t="s">
        <v>588</v>
      </c>
      <c r="C309" s="41" t="s">
        <v>536</v>
      </c>
      <c r="D309" s="17" t="s">
        <v>531</v>
      </c>
      <c r="E309" s="60"/>
      <c r="F309" s="60"/>
      <c r="G309" s="60"/>
      <c r="H309" s="60"/>
      <c r="I309" s="60"/>
      <c r="J309" s="60"/>
      <c r="K309" s="60"/>
      <c r="L309" s="60"/>
      <c r="M309" s="60"/>
      <c r="N309" s="60"/>
      <c r="O309" s="60"/>
      <c r="P309" s="60"/>
      <c r="Q309" s="60"/>
      <c r="R309" s="60"/>
      <c r="S309" s="60"/>
      <c r="T309" s="60"/>
      <c r="U309" s="84" t="s">
        <v>95</v>
      </c>
      <c r="V309" s="64"/>
      <c r="W309" s="65"/>
    </row>
    <row r="310" spans="1:23" s="66" customFormat="1" ht="39.6" hidden="1" x14ac:dyDescent="0.25">
      <c r="A310" s="51" t="s">
        <v>587</v>
      </c>
      <c r="B310" s="17" t="s">
        <v>588</v>
      </c>
      <c r="C310" s="41" t="s">
        <v>537</v>
      </c>
      <c r="D310" s="17" t="s">
        <v>531</v>
      </c>
      <c r="E310" s="60"/>
      <c r="F310" s="60"/>
      <c r="G310" s="60"/>
      <c r="H310" s="60"/>
      <c r="I310" s="60"/>
      <c r="J310" s="60"/>
      <c r="K310" s="60"/>
      <c r="L310" s="60"/>
      <c r="M310" s="60"/>
      <c r="N310" s="60"/>
      <c r="O310" s="60"/>
      <c r="P310" s="60"/>
      <c r="Q310" s="60"/>
      <c r="R310" s="60"/>
      <c r="S310" s="60"/>
      <c r="T310" s="60"/>
      <c r="U310" s="84" t="s">
        <v>95</v>
      </c>
      <c r="V310" s="64"/>
      <c r="W310" s="65"/>
    </row>
    <row r="311" spans="1:23" s="66" customFormat="1" ht="39.6" hidden="1" x14ac:dyDescent="0.25">
      <c r="A311" s="51" t="s">
        <v>587</v>
      </c>
      <c r="B311" s="17" t="s">
        <v>588</v>
      </c>
      <c r="C311" s="41" t="s">
        <v>589</v>
      </c>
      <c r="D311" s="17" t="s">
        <v>531</v>
      </c>
      <c r="E311" s="60"/>
      <c r="F311" s="60"/>
      <c r="G311" s="60"/>
      <c r="H311" s="60"/>
      <c r="I311" s="60"/>
      <c r="J311" s="60"/>
      <c r="K311" s="60"/>
      <c r="L311" s="60"/>
      <c r="M311" s="60"/>
      <c r="N311" s="60"/>
      <c r="O311" s="60"/>
      <c r="P311" s="60"/>
      <c r="Q311" s="60"/>
      <c r="R311" s="60"/>
      <c r="S311" s="60"/>
      <c r="T311" s="60"/>
      <c r="U311" s="84" t="s">
        <v>95</v>
      </c>
      <c r="V311" s="64"/>
      <c r="W311" s="65"/>
    </row>
    <row r="312" spans="1:23" s="66" customFormat="1" ht="39.6" hidden="1" x14ac:dyDescent="0.25">
      <c r="A312" s="51" t="s">
        <v>587</v>
      </c>
      <c r="B312" s="17" t="s">
        <v>588</v>
      </c>
      <c r="C312" s="41" t="s">
        <v>590</v>
      </c>
      <c r="D312" s="17" t="s">
        <v>531</v>
      </c>
      <c r="E312" s="60"/>
      <c r="F312" s="60"/>
      <c r="G312" s="60"/>
      <c r="H312" s="60"/>
      <c r="I312" s="60"/>
      <c r="J312" s="60"/>
      <c r="K312" s="60"/>
      <c r="L312" s="60"/>
      <c r="M312" s="60"/>
      <c r="N312" s="60"/>
      <c r="O312" s="60"/>
      <c r="P312" s="60"/>
      <c r="Q312" s="60"/>
      <c r="R312" s="60"/>
      <c r="S312" s="60"/>
      <c r="T312" s="60"/>
      <c r="U312" s="84" t="s">
        <v>95</v>
      </c>
      <c r="V312" s="64"/>
      <c r="W312" s="65"/>
    </row>
    <row r="313" spans="1:23" s="66" customFormat="1" ht="39.6" hidden="1" x14ac:dyDescent="0.25">
      <c r="A313" s="51" t="s">
        <v>587</v>
      </c>
      <c r="B313" s="17" t="s">
        <v>588</v>
      </c>
      <c r="C313" s="41" t="s">
        <v>578</v>
      </c>
      <c r="D313" s="17" t="s">
        <v>531</v>
      </c>
      <c r="E313" s="60"/>
      <c r="F313" s="60"/>
      <c r="G313" s="60"/>
      <c r="H313" s="60"/>
      <c r="I313" s="60"/>
      <c r="J313" s="60"/>
      <c r="K313" s="60"/>
      <c r="L313" s="60"/>
      <c r="M313" s="60"/>
      <c r="N313" s="60"/>
      <c r="O313" s="60"/>
      <c r="P313" s="60"/>
      <c r="Q313" s="60"/>
      <c r="R313" s="60"/>
      <c r="S313" s="60"/>
      <c r="T313" s="60"/>
      <c r="U313" s="84" t="s">
        <v>95</v>
      </c>
      <c r="V313" s="64"/>
      <c r="W313" s="65"/>
    </row>
    <row r="314" spans="1:23" s="66" customFormat="1" ht="52.8" hidden="1" x14ac:dyDescent="0.25">
      <c r="A314" s="51" t="s">
        <v>587</v>
      </c>
      <c r="B314" s="17" t="s">
        <v>588</v>
      </c>
      <c r="C314" s="41" t="s">
        <v>579</v>
      </c>
      <c r="D314" s="17" t="s">
        <v>531</v>
      </c>
      <c r="E314" s="60"/>
      <c r="F314" s="60"/>
      <c r="G314" s="60"/>
      <c r="H314" s="60"/>
      <c r="I314" s="60"/>
      <c r="J314" s="60"/>
      <c r="K314" s="60"/>
      <c r="L314" s="60"/>
      <c r="M314" s="60"/>
      <c r="N314" s="60"/>
      <c r="O314" s="60"/>
      <c r="P314" s="60"/>
      <c r="Q314" s="60"/>
      <c r="R314" s="60"/>
      <c r="S314" s="60"/>
      <c r="T314" s="60"/>
      <c r="U314" s="84" t="s">
        <v>95</v>
      </c>
      <c r="V314" s="64"/>
      <c r="W314" s="65"/>
    </row>
    <row r="315" spans="1:23" s="66" customFormat="1" ht="39.6" hidden="1" x14ac:dyDescent="0.25">
      <c r="A315" s="51" t="s">
        <v>587</v>
      </c>
      <c r="B315" s="17" t="s">
        <v>588</v>
      </c>
      <c r="C315" s="41" t="s">
        <v>591</v>
      </c>
      <c r="D315" s="17" t="s">
        <v>531</v>
      </c>
      <c r="E315" s="60"/>
      <c r="F315" s="60"/>
      <c r="G315" s="60"/>
      <c r="H315" s="60"/>
      <c r="I315" s="60"/>
      <c r="J315" s="60"/>
      <c r="K315" s="60"/>
      <c r="L315" s="60"/>
      <c r="M315" s="60"/>
      <c r="N315" s="60"/>
      <c r="O315" s="60"/>
      <c r="P315" s="60"/>
      <c r="Q315" s="60"/>
      <c r="R315" s="60"/>
      <c r="S315" s="60"/>
      <c r="T315" s="60"/>
      <c r="U315" s="84" t="s">
        <v>95</v>
      </c>
      <c r="V315" s="64"/>
      <c r="W315" s="65"/>
    </row>
    <row r="316" spans="1:23" s="66" customFormat="1" ht="39.6" hidden="1" x14ac:dyDescent="0.25">
      <c r="A316" s="51" t="s">
        <v>587</v>
      </c>
      <c r="B316" s="17" t="s">
        <v>588</v>
      </c>
      <c r="C316" s="41" t="s">
        <v>545</v>
      </c>
      <c r="D316" s="17" t="s">
        <v>531</v>
      </c>
      <c r="E316" s="60"/>
      <c r="F316" s="60"/>
      <c r="G316" s="60"/>
      <c r="H316" s="60"/>
      <c r="I316" s="60"/>
      <c r="J316" s="60"/>
      <c r="K316" s="60"/>
      <c r="L316" s="60"/>
      <c r="M316" s="60"/>
      <c r="N316" s="60"/>
      <c r="O316" s="60"/>
      <c r="P316" s="60"/>
      <c r="Q316" s="60"/>
      <c r="R316" s="60"/>
      <c r="S316" s="60"/>
      <c r="T316" s="60"/>
      <c r="U316" s="84" t="s">
        <v>95</v>
      </c>
      <c r="V316" s="64"/>
      <c r="W316" s="65"/>
    </row>
    <row r="317" spans="1:23" s="66" customFormat="1" ht="39.6" hidden="1" x14ac:dyDescent="0.25">
      <c r="A317" s="51" t="s">
        <v>587</v>
      </c>
      <c r="B317" s="17" t="s">
        <v>588</v>
      </c>
      <c r="C317" s="41" t="s">
        <v>546</v>
      </c>
      <c r="D317" s="17" t="s">
        <v>531</v>
      </c>
      <c r="E317" s="60"/>
      <c r="F317" s="60"/>
      <c r="G317" s="60"/>
      <c r="H317" s="60"/>
      <c r="I317" s="60"/>
      <c r="J317" s="60"/>
      <c r="K317" s="60"/>
      <c r="L317" s="60"/>
      <c r="M317" s="60"/>
      <c r="N317" s="60"/>
      <c r="O317" s="60"/>
      <c r="P317" s="60"/>
      <c r="Q317" s="60"/>
      <c r="R317" s="60"/>
      <c r="S317" s="60"/>
      <c r="T317" s="60"/>
      <c r="U317" s="84" t="s">
        <v>95</v>
      </c>
      <c r="V317" s="64"/>
      <c r="W317" s="65"/>
    </row>
    <row r="318" spans="1:23" s="66" customFormat="1" ht="39.6" hidden="1" x14ac:dyDescent="0.25">
      <c r="A318" s="51" t="s">
        <v>587</v>
      </c>
      <c r="B318" s="17" t="s">
        <v>588</v>
      </c>
      <c r="C318" s="41" t="s">
        <v>580</v>
      </c>
      <c r="D318" s="17" t="s">
        <v>531</v>
      </c>
      <c r="E318" s="60"/>
      <c r="F318" s="60"/>
      <c r="G318" s="60"/>
      <c r="H318" s="60"/>
      <c r="I318" s="60"/>
      <c r="J318" s="60"/>
      <c r="K318" s="60"/>
      <c r="L318" s="60"/>
      <c r="M318" s="60"/>
      <c r="N318" s="60"/>
      <c r="O318" s="60"/>
      <c r="P318" s="60"/>
      <c r="Q318" s="60"/>
      <c r="R318" s="60"/>
      <c r="S318" s="60"/>
      <c r="T318" s="60"/>
      <c r="U318" s="84" t="s">
        <v>95</v>
      </c>
      <c r="V318" s="64"/>
      <c r="W318" s="65"/>
    </row>
    <row r="319" spans="1:23" s="66" customFormat="1" ht="39.6" hidden="1" x14ac:dyDescent="0.25">
      <c r="A319" s="51" t="s">
        <v>587</v>
      </c>
      <c r="B319" s="17" t="s">
        <v>588</v>
      </c>
      <c r="C319" s="41" t="s">
        <v>592</v>
      </c>
      <c r="D319" s="17" t="s">
        <v>531</v>
      </c>
      <c r="E319" s="60"/>
      <c r="F319" s="60"/>
      <c r="G319" s="60"/>
      <c r="H319" s="60"/>
      <c r="I319" s="60"/>
      <c r="J319" s="60"/>
      <c r="K319" s="60"/>
      <c r="L319" s="60"/>
      <c r="M319" s="60"/>
      <c r="N319" s="60"/>
      <c r="O319" s="60"/>
      <c r="P319" s="60"/>
      <c r="Q319" s="60"/>
      <c r="R319" s="60"/>
      <c r="S319" s="60"/>
      <c r="T319" s="60"/>
      <c r="U319" s="84" t="s">
        <v>95</v>
      </c>
      <c r="V319" s="64"/>
      <c r="W319" s="65"/>
    </row>
    <row r="320" spans="1:23" s="66" customFormat="1" ht="39.6" hidden="1" x14ac:dyDescent="0.25">
      <c r="A320" s="51" t="s">
        <v>587</v>
      </c>
      <c r="B320" s="17" t="s">
        <v>588</v>
      </c>
      <c r="C320" s="41" t="s">
        <v>550</v>
      </c>
      <c r="D320" s="17" t="s">
        <v>531</v>
      </c>
      <c r="E320" s="60"/>
      <c r="F320" s="60"/>
      <c r="G320" s="60"/>
      <c r="H320" s="60"/>
      <c r="I320" s="60"/>
      <c r="J320" s="60"/>
      <c r="K320" s="60"/>
      <c r="L320" s="60"/>
      <c r="M320" s="60"/>
      <c r="N320" s="60"/>
      <c r="O320" s="60"/>
      <c r="P320" s="60"/>
      <c r="Q320" s="60"/>
      <c r="R320" s="60"/>
      <c r="S320" s="60"/>
      <c r="T320" s="60"/>
      <c r="U320" s="84" t="s">
        <v>95</v>
      </c>
      <c r="V320" s="64"/>
      <c r="W320" s="65"/>
    </row>
    <row r="321" spans="1:23" s="66" customFormat="1" ht="39.6" hidden="1" x14ac:dyDescent="0.25">
      <c r="A321" s="51" t="s">
        <v>587</v>
      </c>
      <c r="B321" s="17" t="s">
        <v>588</v>
      </c>
      <c r="C321" s="41" t="s">
        <v>593</v>
      </c>
      <c r="D321" s="17" t="s">
        <v>531</v>
      </c>
      <c r="E321" s="60"/>
      <c r="F321" s="60"/>
      <c r="G321" s="60"/>
      <c r="H321" s="60"/>
      <c r="I321" s="60"/>
      <c r="J321" s="60"/>
      <c r="K321" s="60"/>
      <c r="L321" s="60"/>
      <c r="M321" s="60"/>
      <c r="N321" s="60"/>
      <c r="O321" s="60"/>
      <c r="P321" s="60"/>
      <c r="Q321" s="60"/>
      <c r="R321" s="60"/>
      <c r="S321" s="60"/>
      <c r="T321" s="60"/>
      <c r="U321" s="84" t="s">
        <v>95</v>
      </c>
      <c r="V321" s="64"/>
      <c r="W321" s="65"/>
    </row>
    <row r="322" spans="1:23" s="66" customFormat="1" ht="39.6" hidden="1" x14ac:dyDescent="0.25">
      <c r="A322" s="51" t="s">
        <v>587</v>
      </c>
      <c r="B322" s="17" t="s">
        <v>588</v>
      </c>
      <c r="C322" s="41" t="s">
        <v>552</v>
      </c>
      <c r="D322" s="17" t="s">
        <v>531</v>
      </c>
      <c r="E322" s="60"/>
      <c r="F322" s="60"/>
      <c r="G322" s="60"/>
      <c r="H322" s="60"/>
      <c r="I322" s="60"/>
      <c r="J322" s="60"/>
      <c r="K322" s="60"/>
      <c r="L322" s="60"/>
      <c r="M322" s="60"/>
      <c r="N322" s="60"/>
      <c r="O322" s="60"/>
      <c r="P322" s="60"/>
      <c r="Q322" s="60"/>
      <c r="R322" s="60"/>
      <c r="S322" s="60"/>
      <c r="T322" s="60"/>
      <c r="U322" s="84" t="s">
        <v>95</v>
      </c>
      <c r="V322" s="64"/>
      <c r="W322" s="65"/>
    </row>
    <row r="323" spans="1:23" s="66" customFormat="1" ht="39.6" hidden="1" x14ac:dyDescent="0.25">
      <c r="A323" s="51" t="s">
        <v>587</v>
      </c>
      <c r="B323" s="17" t="s">
        <v>588</v>
      </c>
      <c r="C323" s="41" t="s">
        <v>555</v>
      </c>
      <c r="D323" s="17" t="s">
        <v>531</v>
      </c>
      <c r="E323" s="60"/>
      <c r="F323" s="60"/>
      <c r="G323" s="60"/>
      <c r="H323" s="60"/>
      <c r="I323" s="60"/>
      <c r="J323" s="60"/>
      <c r="K323" s="60"/>
      <c r="L323" s="60"/>
      <c r="M323" s="60"/>
      <c r="N323" s="60"/>
      <c r="O323" s="60"/>
      <c r="P323" s="60"/>
      <c r="Q323" s="60"/>
      <c r="R323" s="60"/>
      <c r="S323" s="60"/>
      <c r="T323" s="60"/>
      <c r="U323" s="84" t="s">
        <v>95</v>
      </c>
      <c r="V323" s="64"/>
      <c r="W323" s="65"/>
    </row>
    <row r="324" spans="1:23" s="66" customFormat="1" ht="39.6" hidden="1" x14ac:dyDescent="0.25">
      <c r="A324" s="51" t="s">
        <v>587</v>
      </c>
      <c r="B324" s="17" t="s">
        <v>588</v>
      </c>
      <c r="C324" s="41" t="s">
        <v>594</v>
      </c>
      <c r="D324" s="17" t="s">
        <v>531</v>
      </c>
      <c r="E324" s="60"/>
      <c r="F324" s="60"/>
      <c r="G324" s="60"/>
      <c r="H324" s="60"/>
      <c r="I324" s="60"/>
      <c r="J324" s="60"/>
      <c r="K324" s="60"/>
      <c r="L324" s="60"/>
      <c r="M324" s="60"/>
      <c r="N324" s="60"/>
      <c r="O324" s="60"/>
      <c r="P324" s="60"/>
      <c r="Q324" s="60"/>
      <c r="R324" s="60"/>
      <c r="S324" s="60"/>
      <c r="T324" s="60"/>
      <c r="U324" s="84" t="s">
        <v>95</v>
      </c>
      <c r="V324" s="64"/>
      <c r="W324" s="65"/>
    </row>
    <row r="325" spans="1:23" s="66" customFormat="1" ht="39.6" hidden="1" x14ac:dyDescent="0.25">
      <c r="A325" s="51" t="s">
        <v>587</v>
      </c>
      <c r="B325" s="17" t="s">
        <v>588</v>
      </c>
      <c r="C325" s="41" t="s">
        <v>558</v>
      </c>
      <c r="D325" s="17" t="s">
        <v>531</v>
      </c>
      <c r="E325" s="60"/>
      <c r="F325" s="60"/>
      <c r="G325" s="60"/>
      <c r="H325" s="60"/>
      <c r="I325" s="60"/>
      <c r="J325" s="60"/>
      <c r="K325" s="60"/>
      <c r="L325" s="60"/>
      <c r="M325" s="60"/>
      <c r="N325" s="60"/>
      <c r="O325" s="60"/>
      <c r="P325" s="60"/>
      <c r="Q325" s="60"/>
      <c r="R325" s="60"/>
      <c r="S325" s="60"/>
      <c r="T325" s="60"/>
      <c r="U325" s="84" t="s">
        <v>95</v>
      </c>
      <c r="V325" s="64"/>
      <c r="W325" s="65"/>
    </row>
    <row r="326" spans="1:23" s="66" customFormat="1" ht="52.8" hidden="1" x14ac:dyDescent="0.25">
      <c r="A326" s="51" t="s">
        <v>587</v>
      </c>
      <c r="B326" s="17" t="s">
        <v>588</v>
      </c>
      <c r="C326" s="41" t="s">
        <v>595</v>
      </c>
      <c r="D326" s="17" t="s">
        <v>531</v>
      </c>
      <c r="E326" s="60"/>
      <c r="F326" s="60"/>
      <c r="G326" s="60"/>
      <c r="H326" s="60"/>
      <c r="I326" s="60"/>
      <c r="J326" s="60"/>
      <c r="K326" s="60"/>
      <c r="L326" s="60"/>
      <c r="M326" s="60"/>
      <c r="N326" s="60"/>
      <c r="O326" s="60"/>
      <c r="P326" s="60"/>
      <c r="Q326" s="60"/>
      <c r="R326" s="60"/>
      <c r="S326" s="60"/>
      <c r="T326" s="60"/>
      <c r="U326" s="84" t="s">
        <v>95</v>
      </c>
      <c r="V326" s="64"/>
      <c r="W326" s="65"/>
    </row>
    <row r="327" spans="1:23" s="66" customFormat="1" ht="66" hidden="1" x14ac:dyDescent="0.25">
      <c r="A327" s="51" t="s">
        <v>587</v>
      </c>
      <c r="B327" s="17" t="s">
        <v>588</v>
      </c>
      <c r="C327" s="41" t="s">
        <v>596</v>
      </c>
      <c r="D327" s="17" t="s">
        <v>531</v>
      </c>
      <c r="E327" s="60"/>
      <c r="F327" s="60"/>
      <c r="G327" s="60"/>
      <c r="H327" s="60"/>
      <c r="I327" s="60"/>
      <c r="J327" s="60"/>
      <c r="K327" s="60"/>
      <c r="L327" s="60"/>
      <c r="M327" s="60"/>
      <c r="N327" s="60"/>
      <c r="O327" s="60"/>
      <c r="P327" s="60"/>
      <c r="Q327" s="60"/>
      <c r="R327" s="60"/>
      <c r="S327" s="60"/>
      <c r="T327" s="60"/>
      <c r="U327" s="84" t="s">
        <v>95</v>
      </c>
      <c r="V327" s="64"/>
      <c r="W327" s="65"/>
    </row>
    <row r="328" spans="1:23" s="66" customFormat="1" ht="39.6" hidden="1" x14ac:dyDescent="0.25">
      <c r="A328" s="51" t="s">
        <v>587</v>
      </c>
      <c r="B328" s="17" t="s">
        <v>588</v>
      </c>
      <c r="C328" s="41" t="s">
        <v>597</v>
      </c>
      <c r="D328" s="17" t="s">
        <v>531</v>
      </c>
      <c r="E328" s="60"/>
      <c r="F328" s="60"/>
      <c r="G328" s="60"/>
      <c r="H328" s="60"/>
      <c r="I328" s="60"/>
      <c r="J328" s="60"/>
      <c r="K328" s="60"/>
      <c r="L328" s="60"/>
      <c r="M328" s="60"/>
      <c r="N328" s="60"/>
      <c r="O328" s="60"/>
      <c r="P328" s="60"/>
      <c r="Q328" s="60"/>
      <c r="R328" s="60"/>
      <c r="S328" s="60"/>
      <c r="T328" s="60"/>
      <c r="U328" s="84" t="s">
        <v>95</v>
      </c>
      <c r="V328" s="64"/>
      <c r="W328" s="65"/>
    </row>
    <row r="329" spans="1:23" s="66" customFormat="1" ht="66" hidden="1" x14ac:dyDescent="0.25">
      <c r="A329" s="51" t="s">
        <v>587</v>
      </c>
      <c r="B329" s="17" t="s">
        <v>588</v>
      </c>
      <c r="C329" s="41" t="s">
        <v>598</v>
      </c>
      <c r="D329" s="17" t="s">
        <v>531</v>
      </c>
      <c r="E329" s="60"/>
      <c r="F329" s="60"/>
      <c r="G329" s="60"/>
      <c r="H329" s="60"/>
      <c r="I329" s="60"/>
      <c r="J329" s="60"/>
      <c r="K329" s="60"/>
      <c r="L329" s="60"/>
      <c r="M329" s="60"/>
      <c r="N329" s="60"/>
      <c r="O329" s="60"/>
      <c r="P329" s="60"/>
      <c r="Q329" s="60"/>
      <c r="R329" s="60"/>
      <c r="S329" s="60"/>
      <c r="T329" s="60"/>
      <c r="U329" s="84" t="s">
        <v>95</v>
      </c>
      <c r="V329" s="64"/>
      <c r="W329" s="65"/>
    </row>
    <row r="330" spans="1:23" s="66" customFormat="1" ht="39.6" hidden="1" x14ac:dyDescent="0.25">
      <c r="A330" s="51" t="s">
        <v>587</v>
      </c>
      <c r="B330" s="17" t="s">
        <v>588</v>
      </c>
      <c r="C330" s="41" t="s">
        <v>561</v>
      </c>
      <c r="D330" s="17" t="s">
        <v>531</v>
      </c>
      <c r="E330" s="60"/>
      <c r="F330" s="60"/>
      <c r="G330" s="60"/>
      <c r="H330" s="60"/>
      <c r="I330" s="60"/>
      <c r="J330" s="60"/>
      <c r="K330" s="60"/>
      <c r="L330" s="60"/>
      <c r="M330" s="60"/>
      <c r="N330" s="60"/>
      <c r="O330" s="60"/>
      <c r="P330" s="60"/>
      <c r="Q330" s="60"/>
      <c r="R330" s="60"/>
      <c r="S330" s="60"/>
      <c r="T330" s="60"/>
      <c r="U330" s="84" t="s">
        <v>95</v>
      </c>
      <c r="V330" s="64"/>
      <c r="W330" s="65"/>
    </row>
    <row r="331" spans="1:23" s="66" customFormat="1" ht="52.8" hidden="1" x14ac:dyDescent="0.25">
      <c r="A331" s="51" t="s">
        <v>587</v>
      </c>
      <c r="B331" s="17" t="s">
        <v>588</v>
      </c>
      <c r="C331" s="41" t="s">
        <v>599</v>
      </c>
      <c r="D331" s="17" t="s">
        <v>531</v>
      </c>
      <c r="E331" s="60"/>
      <c r="F331" s="60"/>
      <c r="G331" s="60"/>
      <c r="H331" s="60"/>
      <c r="I331" s="60"/>
      <c r="J331" s="60"/>
      <c r="K331" s="60"/>
      <c r="L331" s="60"/>
      <c r="M331" s="60"/>
      <c r="N331" s="60"/>
      <c r="O331" s="60"/>
      <c r="P331" s="60"/>
      <c r="Q331" s="60"/>
      <c r="R331" s="60"/>
      <c r="S331" s="60"/>
      <c r="T331" s="60"/>
      <c r="U331" s="84" t="s">
        <v>95</v>
      </c>
      <c r="V331" s="64"/>
      <c r="W331" s="65"/>
    </row>
    <row r="332" spans="1:23" s="66" customFormat="1" ht="66" hidden="1" x14ac:dyDescent="0.25">
      <c r="A332" s="51" t="s">
        <v>587</v>
      </c>
      <c r="B332" s="17" t="s">
        <v>588</v>
      </c>
      <c r="C332" s="41" t="s">
        <v>600</v>
      </c>
      <c r="D332" s="17" t="s">
        <v>531</v>
      </c>
      <c r="E332" s="60"/>
      <c r="F332" s="60"/>
      <c r="G332" s="60"/>
      <c r="H332" s="60"/>
      <c r="I332" s="60"/>
      <c r="J332" s="60"/>
      <c r="K332" s="60"/>
      <c r="L332" s="60"/>
      <c r="M332" s="60"/>
      <c r="N332" s="60"/>
      <c r="O332" s="60"/>
      <c r="P332" s="60"/>
      <c r="Q332" s="60"/>
      <c r="R332" s="60"/>
      <c r="S332" s="60"/>
      <c r="T332" s="60"/>
      <c r="U332" s="84" t="s">
        <v>95</v>
      </c>
      <c r="V332" s="64"/>
      <c r="W332" s="65"/>
    </row>
    <row r="333" spans="1:23" s="66" customFormat="1" ht="39.6" hidden="1" x14ac:dyDescent="0.25">
      <c r="A333" s="51" t="s">
        <v>587</v>
      </c>
      <c r="B333" s="17" t="s">
        <v>588</v>
      </c>
      <c r="C333" s="41" t="s">
        <v>601</v>
      </c>
      <c r="D333" s="17" t="s">
        <v>531</v>
      </c>
      <c r="E333" s="60"/>
      <c r="F333" s="60"/>
      <c r="G333" s="60"/>
      <c r="H333" s="60"/>
      <c r="I333" s="60"/>
      <c r="J333" s="60"/>
      <c r="K333" s="60"/>
      <c r="L333" s="60"/>
      <c r="M333" s="60"/>
      <c r="N333" s="60"/>
      <c r="O333" s="60"/>
      <c r="P333" s="60"/>
      <c r="Q333" s="60"/>
      <c r="R333" s="60"/>
      <c r="S333" s="60"/>
      <c r="T333" s="60"/>
      <c r="U333" s="84" t="s">
        <v>95</v>
      </c>
      <c r="V333" s="64"/>
      <c r="W333" s="65"/>
    </row>
    <row r="334" spans="1:23" s="66" customFormat="1" ht="66" hidden="1" x14ac:dyDescent="0.25">
      <c r="A334" s="51" t="s">
        <v>587</v>
      </c>
      <c r="B334" s="17" t="s">
        <v>588</v>
      </c>
      <c r="C334" s="41" t="s">
        <v>602</v>
      </c>
      <c r="D334" s="17" t="s">
        <v>531</v>
      </c>
      <c r="E334" s="60"/>
      <c r="F334" s="60"/>
      <c r="G334" s="60"/>
      <c r="H334" s="60"/>
      <c r="I334" s="60"/>
      <c r="J334" s="60"/>
      <c r="K334" s="60"/>
      <c r="L334" s="60"/>
      <c r="M334" s="60"/>
      <c r="N334" s="60"/>
      <c r="O334" s="60"/>
      <c r="P334" s="60"/>
      <c r="Q334" s="60"/>
      <c r="R334" s="60"/>
      <c r="S334" s="60"/>
      <c r="T334" s="60"/>
      <c r="U334" s="84" t="s">
        <v>95</v>
      </c>
      <c r="V334" s="64"/>
      <c r="W334" s="65"/>
    </row>
    <row r="335" spans="1:23" s="66" customFormat="1" ht="39.6" hidden="1" x14ac:dyDescent="0.25">
      <c r="A335" s="51" t="s">
        <v>587</v>
      </c>
      <c r="B335" s="17" t="s">
        <v>588</v>
      </c>
      <c r="C335" s="41" t="s">
        <v>586</v>
      </c>
      <c r="D335" s="17" t="s">
        <v>531</v>
      </c>
      <c r="E335" s="60"/>
      <c r="F335" s="60"/>
      <c r="G335" s="60"/>
      <c r="H335" s="60"/>
      <c r="I335" s="60"/>
      <c r="J335" s="60"/>
      <c r="K335" s="60"/>
      <c r="L335" s="60"/>
      <c r="M335" s="60"/>
      <c r="N335" s="60"/>
      <c r="O335" s="60"/>
      <c r="P335" s="60"/>
      <c r="Q335" s="60"/>
      <c r="R335" s="60"/>
      <c r="S335" s="60"/>
      <c r="T335" s="60"/>
      <c r="U335" s="84" t="s">
        <v>95</v>
      </c>
      <c r="V335" s="64"/>
      <c r="W335" s="65"/>
    </row>
    <row r="336" spans="1:23" s="66" customFormat="1" ht="39.6" hidden="1" x14ac:dyDescent="0.25">
      <c r="A336" s="51" t="s">
        <v>587</v>
      </c>
      <c r="B336" s="17" t="s">
        <v>562</v>
      </c>
      <c r="C336" s="41" t="s">
        <v>563</v>
      </c>
      <c r="D336" s="17" t="s">
        <v>564</v>
      </c>
      <c r="E336" s="60"/>
      <c r="F336" s="60"/>
      <c r="G336" s="60"/>
      <c r="H336" s="60"/>
      <c r="I336" s="60"/>
      <c r="J336" s="60"/>
      <c r="K336" s="60"/>
      <c r="L336" s="60"/>
      <c r="M336" s="60"/>
      <c r="N336" s="60"/>
      <c r="O336" s="60"/>
      <c r="P336" s="60"/>
      <c r="Q336" s="60"/>
      <c r="R336" s="60"/>
      <c r="S336" s="60"/>
      <c r="T336" s="60"/>
      <c r="U336" s="84" t="s">
        <v>95</v>
      </c>
      <c r="V336" s="64"/>
      <c r="W336" s="65"/>
    </row>
    <row r="337" spans="1:23" s="66" customFormat="1" ht="39.6" hidden="1" x14ac:dyDescent="0.25">
      <c r="A337" s="51" t="s">
        <v>587</v>
      </c>
      <c r="B337" s="17" t="s">
        <v>562</v>
      </c>
      <c r="C337" s="41" t="s">
        <v>565</v>
      </c>
      <c r="D337" s="17" t="s">
        <v>564</v>
      </c>
      <c r="E337" s="60"/>
      <c r="F337" s="60"/>
      <c r="G337" s="60"/>
      <c r="H337" s="60"/>
      <c r="I337" s="60"/>
      <c r="J337" s="60"/>
      <c r="K337" s="60"/>
      <c r="L337" s="60"/>
      <c r="M337" s="60"/>
      <c r="N337" s="60"/>
      <c r="O337" s="60"/>
      <c r="P337" s="60"/>
      <c r="Q337" s="60"/>
      <c r="R337" s="60"/>
      <c r="S337" s="60"/>
      <c r="T337" s="60"/>
      <c r="U337" s="84" t="s">
        <v>95</v>
      </c>
      <c r="V337" s="64"/>
      <c r="W337" s="65"/>
    </row>
    <row r="338" spans="1:23" s="66" customFormat="1" ht="39.6" hidden="1" x14ac:dyDescent="0.25">
      <c r="A338" s="51" t="s">
        <v>587</v>
      </c>
      <c r="B338" s="17" t="s">
        <v>562</v>
      </c>
      <c r="C338" s="41" t="s">
        <v>566</v>
      </c>
      <c r="D338" s="17" t="s">
        <v>564</v>
      </c>
      <c r="E338" s="60"/>
      <c r="F338" s="60"/>
      <c r="G338" s="60"/>
      <c r="H338" s="60"/>
      <c r="I338" s="60"/>
      <c r="J338" s="60"/>
      <c r="K338" s="60"/>
      <c r="L338" s="60"/>
      <c r="M338" s="60"/>
      <c r="N338" s="60"/>
      <c r="O338" s="60"/>
      <c r="P338" s="60"/>
      <c r="Q338" s="60"/>
      <c r="R338" s="60"/>
      <c r="S338" s="60"/>
      <c r="T338" s="60"/>
      <c r="U338" s="84" t="s">
        <v>95</v>
      </c>
      <c r="V338" s="64"/>
      <c r="W338" s="65"/>
    </row>
    <row r="339" spans="1:23" s="66" customFormat="1" ht="39.6" hidden="1" x14ac:dyDescent="0.25">
      <c r="A339" s="51" t="s">
        <v>587</v>
      </c>
      <c r="B339" s="17" t="s">
        <v>562</v>
      </c>
      <c r="C339" s="41" t="s">
        <v>567</v>
      </c>
      <c r="D339" s="17" t="s">
        <v>564</v>
      </c>
      <c r="E339" s="60"/>
      <c r="F339" s="60"/>
      <c r="G339" s="60"/>
      <c r="H339" s="60"/>
      <c r="I339" s="60"/>
      <c r="J339" s="60"/>
      <c r="K339" s="60"/>
      <c r="L339" s="60"/>
      <c r="M339" s="60"/>
      <c r="N339" s="60"/>
      <c r="O339" s="60"/>
      <c r="P339" s="60"/>
      <c r="Q339" s="60"/>
      <c r="R339" s="60"/>
      <c r="S339" s="60"/>
      <c r="T339" s="60"/>
      <c r="U339" s="84" t="s">
        <v>95</v>
      </c>
      <c r="V339" s="64"/>
      <c r="W339" s="65"/>
    </row>
    <row r="340" spans="1:23" s="66" customFormat="1" ht="39.6" hidden="1" x14ac:dyDescent="0.25">
      <c r="A340" s="51" t="s">
        <v>587</v>
      </c>
      <c r="B340" s="17" t="s">
        <v>562</v>
      </c>
      <c r="C340" s="41" t="s">
        <v>568</v>
      </c>
      <c r="D340" s="17" t="s">
        <v>564</v>
      </c>
      <c r="E340" s="60"/>
      <c r="F340" s="60"/>
      <c r="G340" s="60"/>
      <c r="H340" s="60"/>
      <c r="I340" s="60"/>
      <c r="J340" s="60"/>
      <c r="K340" s="60"/>
      <c r="L340" s="60"/>
      <c r="M340" s="60"/>
      <c r="N340" s="60"/>
      <c r="O340" s="60"/>
      <c r="P340" s="60"/>
      <c r="Q340" s="60"/>
      <c r="R340" s="60"/>
      <c r="S340" s="60"/>
      <c r="T340" s="60"/>
      <c r="U340" s="84" t="s">
        <v>95</v>
      </c>
      <c r="V340" s="64"/>
      <c r="W340" s="65"/>
    </row>
    <row r="341" spans="1:23" s="66" customFormat="1" ht="39.6" hidden="1" x14ac:dyDescent="0.25">
      <c r="A341" s="51" t="s">
        <v>587</v>
      </c>
      <c r="B341" s="17" t="s">
        <v>562</v>
      </c>
      <c r="C341" s="41" t="s">
        <v>569</v>
      </c>
      <c r="D341" s="17" t="s">
        <v>564</v>
      </c>
      <c r="E341" s="60"/>
      <c r="F341" s="60"/>
      <c r="G341" s="60"/>
      <c r="H341" s="60"/>
      <c r="I341" s="60"/>
      <c r="J341" s="60"/>
      <c r="K341" s="60"/>
      <c r="L341" s="60"/>
      <c r="M341" s="60"/>
      <c r="N341" s="60"/>
      <c r="O341" s="60"/>
      <c r="P341" s="60"/>
      <c r="Q341" s="60"/>
      <c r="R341" s="60"/>
      <c r="S341" s="60"/>
      <c r="T341" s="60"/>
      <c r="U341" s="84" t="s">
        <v>95</v>
      </c>
      <c r="V341" s="64"/>
      <c r="W341" s="65"/>
    </row>
    <row r="342" spans="1:23" s="66" customFormat="1" ht="39.6" hidden="1" x14ac:dyDescent="0.25">
      <c r="A342" s="51" t="s">
        <v>587</v>
      </c>
      <c r="B342" s="17" t="s">
        <v>562</v>
      </c>
      <c r="C342" s="41" t="s">
        <v>570</v>
      </c>
      <c r="D342" s="17" t="s">
        <v>564</v>
      </c>
      <c r="E342" s="60"/>
      <c r="F342" s="60"/>
      <c r="G342" s="60"/>
      <c r="H342" s="60"/>
      <c r="I342" s="60"/>
      <c r="J342" s="60"/>
      <c r="K342" s="60"/>
      <c r="L342" s="60"/>
      <c r="M342" s="60"/>
      <c r="N342" s="60"/>
      <c r="O342" s="60"/>
      <c r="P342" s="60"/>
      <c r="Q342" s="60"/>
      <c r="R342" s="60"/>
      <c r="S342" s="60"/>
      <c r="T342" s="60"/>
      <c r="U342" s="84" t="s">
        <v>95</v>
      </c>
      <c r="V342" s="64"/>
      <c r="W342" s="65"/>
    </row>
    <row r="343" spans="1:23" s="66" customFormat="1" ht="26.4" hidden="1" x14ac:dyDescent="0.25">
      <c r="A343" s="51" t="s">
        <v>603</v>
      </c>
      <c r="B343" s="17" t="s">
        <v>604</v>
      </c>
      <c r="C343" s="41" t="s">
        <v>605</v>
      </c>
      <c r="D343" s="17" t="s">
        <v>606</v>
      </c>
      <c r="E343" s="17"/>
      <c r="F343" s="17"/>
      <c r="G343" s="17"/>
      <c r="H343" s="17"/>
      <c r="I343" s="17"/>
      <c r="J343" s="17"/>
      <c r="K343" s="17"/>
      <c r="L343" s="17"/>
      <c r="M343" s="17"/>
      <c r="N343" s="17"/>
      <c r="O343" s="17"/>
      <c r="P343" s="17"/>
      <c r="Q343" s="17"/>
      <c r="R343" s="17" t="s">
        <v>95</v>
      </c>
      <c r="S343" s="17"/>
      <c r="T343" s="17"/>
      <c r="U343" s="18"/>
      <c r="V343" s="64"/>
      <c r="W343" s="65"/>
    </row>
    <row r="344" spans="1:23" s="66" customFormat="1" ht="39.6" hidden="1" x14ac:dyDescent="0.25">
      <c r="A344" s="51" t="s">
        <v>603</v>
      </c>
      <c r="B344" s="17" t="s">
        <v>604</v>
      </c>
      <c r="C344" s="41" t="s">
        <v>607</v>
      </c>
      <c r="D344" s="17" t="s">
        <v>606</v>
      </c>
      <c r="E344" s="17"/>
      <c r="F344" s="17"/>
      <c r="G344" s="17"/>
      <c r="H344" s="17"/>
      <c r="I344" s="17"/>
      <c r="J344" s="17"/>
      <c r="K344" s="17"/>
      <c r="L344" s="17"/>
      <c r="M344" s="17"/>
      <c r="N344" s="17"/>
      <c r="O344" s="17"/>
      <c r="P344" s="17"/>
      <c r="Q344" s="17"/>
      <c r="R344" s="17" t="s">
        <v>95</v>
      </c>
      <c r="S344" s="17"/>
      <c r="T344" s="17"/>
      <c r="U344" s="18"/>
      <c r="V344" s="64"/>
      <c r="W344" s="65"/>
    </row>
    <row r="345" spans="1:23" s="15" customFormat="1" ht="26.4" hidden="1" x14ac:dyDescent="0.25">
      <c r="A345" s="51" t="s">
        <v>603</v>
      </c>
      <c r="B345" s="17" t="s">
        <v>604</v>
      </c>
      <c r="C345" s="41" t="s">
        <v>608</v>
      </c>
      <c r="D345" s="17" t="s">
        <v>606</v>
      </c>
      <c r="E345" s="17"/>
      <c r="F345" s="17"/>
      <c r="G345" s="17"/>
      <c r="H345" s="17"/>
      <c r="I345" s="17"/>
      <c r="J345" s="17"/>
      <c r="K345" s="17"/>
      <c r="L345" s="17"/>
      <c r="M345" s="17"/>
      <c r="N345" s="17"/>
      <c r="O345" s="17"/>
      <c r="P345" s="17"/>
      <c r="Q345" s="17"/>
      <c r="R345" s="17" t="s">
        <v>95</v>
      </c>
      <c r="S345" s="17"/>
      <c r="T345" s="17"/>
      <c r="U345" s="18"/>
      <c r="V345" s="33"/>
      <c r="W345" s="14"/>
    </row>
    <row r="346" spans="1:23" s="15" customFormat="1" ht="26.4" hidden="1" x14ac:dyDescent="0.25">
      <c r="A346" s="51" t="s">
        <v>603</v>
      </c>
      <c r="B346" s="17" t="s">
        <v>604</v>
      </c>
      <c r="C346" s="41" t="s">
        <v>609</v>
      </c>
      <c r="D346" s="17" t="s">
        <v>606</v>
      </c>
      <c r="E346" s="17"/>
      <c r="F346" s="17"/>
      <c r="G346" s="17"/>
      <c r="H346" s="17"/>
      <c r="I346" s="17"/>
      <c r="J346" s="17"/>
      <c r="K346" s="17"/>
      <c r="L346" s="17"/>
      <c r="M346" s="17"/>
      <c r="N346" s="17"/>
      <c r="O346" s="17"/>
      <c r="P346" s="17"/>
      <c r="Q346" s="17"/>
      <c r="R346" s="17" t="s">
        <v>95</v>
      </c>
      <c r="S346" s="17"/>
      <c r="T346" s="17"/>
      <c r="U346" s="18"/>
      <c r="V346" s="33"/>
      <c r="W346" s="14"/>
    </row>
    <row r="347" spans="1:23" s="15" customFormat="1" ht="26.4" hidden="1" x14ac:dyDescent="0.25">
      <c r="A347" s="51" t="s">
        <v>603</v>
      </c>
      <c r="B347" s="17" t="s">
        <v>604</v>
      </c>
      <c r="C347" s="41" t="s">
        <v>610</v>
      </c>
      <c r="D347" s="17" t="s">
        <v>606</v>
      </c>
      <c r="E347" s="17"/>
      <c r="F347" s="17"/>
      <c r="G347" s="17"/>
      <c r="H347" s="17"/>
      <c r="I347" s="17"/>
      <c r="J347" s="17"/>
      <c r="K347" s="17"/>
      <c r="L347" s="17"/>
      <c r="M347" s="17"/>
      <c r="N347" s="17"/>
      <c r="O347" s="17"/>
      <c r="P347" s="17"/>
      <c r="Q347" s="17"/>
      <c r="R347" s="17" t="s">
        <v>95</v>
      </c>
      <c r="S347" s="17"/>
      <c r="T347" s="17"/>
      <c r="U347" s="18"/>
      <c r="V347" s="33"/>
      <c r="W347" s="14"/>
    </row>
    <row r="348" spans="1:23" s="15" customFormat="1" ht="26.4" hidden="1" x14ac:dyDescent="0.25">
      <c r="A348" s="51" t="s">
        <v>603</v>
      </c>
      <c r="B348" s="17" t="s">
        <v>604</v>
      </c>
      <c r="C348" s="41" t="s">
        <v>611</v>
      </c>
      <c r="D348" s="17" t="s">
        <v>606</v>
      </c>
      <c r="E348" s="17"/>
      <c r="F348" s="17"/>
      <c r="G348" s="17"/>
      <c r="H348" s="17"/>
      <c r="I348" s="17"/>
      <c r="J348" s="17"/>
      <c r="K348" s="17"/>
      <c r="L348" s="17"/>
      <c r="M348" s="17"/>
      <c r="N348" s="17"/>
      <c r="O348" s="17"/>
      <c r="P348" s="17"/>
      <c r="Q348" s="17"/>
      <c r="R348" s="17" t="s">
        <v>95</v>
      </c>
      <c r="S348" s="17"/>
      <c r="T348" s="17"/>
      <c r="U348" s="18"/>
      <c r="V348" s="33"/>
      <c r="W348" s="14"/>
    </row>
    <row r="349" spans="1:23" s="15" customFormat="1" ht="39.6" hidden="1" x14ac:dyDescent="0.25">
      <c r="A349" s="51" t="s">
        <v>603</v>
      </c>
      <c r="B349" s="17" t="s">
        <v>604</v>
      </c>
      <c r="C349" s="41" t="s">
        <v>612</v>
      </c>
      <c r="D349" s="17" t="s">
        <v>606</v>
      </c>
      <c r="E349" s="17"/>
      <c r="F349" s="17"/>
      <c r="G349" s="17"/>
      <c r="H349" s="17"/>
      <c r="I349" s="17"/>
      <c r="J349" s="17"/>
      <c r="K349" s="17"/>
      <c r="L349" s="17"/>
      <c r="M349" s="17"/>
      <c r="N349" s="17"/>
      <c r="O349" s="17"/>
      <c r="P349" s="17"/>
      <c r="Q349" s="17"/>
      <c r="R349" s="17" t="s">
        <v>95</v>
      </c>
      <c r="S349" s="17"/>
      <c r="T349" s="17"/>
      <c r="U349" s="18"/>
      <c r="V349" s="33"/>
      <c r="W349" s="14"/>
    </row>
    <row r="350" spans="1:23" s="15" customFormat="1" ht="26.4" hidden="1" x14ac:dyDescent="0.25">
      <c r="A350" s="51" t="s">
        <v>603</v>
      </c>
      <c r="B350" s="17" t="s">
        <v>604</v>
      </c>
      <c r="C350" s="41" t="s">
        <v>613</v>
      </c>
      <c r="D350" s="17" t="s">
        <v>614</v>
      </c>
      <c r="E350" s="17"/>
      <c r="F350" s="17"/>
      <c r="G350" s="17"/>
      <c r="H350" s="17"/>
      <c r="I350" s="17"/>
      <c r="J350" s="17"/>
      <c r="K350" s="17"/>
      <c r="L350" s="17"/>
      <c r="M350" s="17"/>
      <c r="N350" s="17"/>
      <c r="O350" s="17"/>
      <c r="P350" s="17"/>
      <c r="Q350" s="17"/>
      <c r="R350" s="17" t="s">
        <v>95</v>
      </c>
      <c r="S350" s="17"/>
      <c r="T350" s="17"/>
      <c r="U350" s="18"/>
      <c r="V350" s="33"/>
      <c r="W350" s="14"/>
    </row>
    <row r="351" spans="1:23" s="15" customFormat="1" ht="26.4" hidden="1" x14ac:dyDescent="0.25">
      <c r="A351" s="51" t="s">
        <v>603</v>
      </c>
      <c r="B351" s="17" t="s">
        <v>604</v>
      </c>
      <c r="C351" s="41" t="s">
        <v>615</v>
      </c>
      <c r="D351" s="17" t="s">
        <v>614</v>
      </c>
      <c r="E351" s="17"/>
      <c r="F351" s="17"/>
      <c r="G351" s="17"/>
      <c r="H351" s="17"/>
      <c r="I351" s="17"/>
      <c r="J351" s="17"/>
      <c r="K351" s="17"/>
      <c r="L351" s="17"/>
      <c r="M351" s="17"/>
      <c r="N351" s="17"/>
      <c r="O351" s="17"/>
      <c r="P351" s="17"/>
      <c r="Q351" s="17"/>
      <c r="R351" s="17" t="s">
        <v>95</v>
      </c>
      <c r="S351" s="17"/>
      <c r="T351" s="17"/>
      <c r="U351" s="18"/>
      <c r="V351" s="33"/>
      <c r="W351" s="14"/>
    </row>
    <row r="352" spans="1:23" s="15" customFormat="1" ht="26.4" hidden="1" x14ac:dyDescent="0.25">
      <c r="A352" s="51" t="s">
        <v>603</v>
      </c>
      <c r="B352" s="17" t="s">
        <v>604</v>
      </c>
      <c r="C352" s="41" t="s">
        <v>616</v>
      </c>
      <c r="D352" s="17" t="s">
        <v>614</v>
      </c>
      <c r="E352" s="17"/>
      <c r="F352" s="17"/>
      <c r="G352" s="17"/>
      <c r="H352" s="17"/>
      <c r="I352" s="17"/>
      <c r="J352" s="17"/>
      <c r="K352" s="17"/>
      <c r="L352" s="17"/>
      <c r="M352" s="17"/>
      <c r="N352" s="17"/>
      <c r="O352" s="17"/>
      <c r="P352" s="17"/>
      <c r="Q352" s="17"/>
      <c r="R352" s="17" t="s">
        <v>95</v>
      </c>
      <c r="S352" s="17"/>
      <c r="T352" s="17"/>
      <c r="U352" s="18"/>
      <c r="V352" s="33"/>
      <c r="W352" s="14"/>
    </row>
    <row r="353" spans="1:23" s="15" customFormat="1" ht="26.4" hidden="1" x14ac:dyDescent="0.25">
      <c r="A353" s="51" t="s">
        <v>603</v>
      </c>
      <c r="B353" s="17" t="s">
        <v>604</v>
      </c>
      <c r="C353" s="41" t="s">
        <v>617</v>
      </c>
      <c r="D353" s="17" t="s">
        <v>614</v>
      </c>
      <c r="E353" s="17"/>
      <c r="F353" s="17"/>
      <c r="G353" s="17"/>
      <c r="H353" s="17"/>
      <c r="I353" s="17"/>
      <c r="J353" s="17"/>
      <c r="K353" s="17"/>
      <c r="L353" s="17"/>
      <c r="M353" s="17"/>
      <c r="N353" s="17"/>
      <c r="O353" s="17"/>
      <c r="P353" s="17"/>
      <c r="Q353" s="17"/>
      <c r="R353" s="17" t="s">
        <v>95</v>
      </c>
      <c r="S353" s="17"/>
      <c r="T353" s="17"/>
      <c r="U353" s="18"/>
      <c r="V353" s="33"/>
      <c r="W353" s="14"/>
    </row>
    <row r="354" spans="1:23" s="15" customFormat="1" ht="39.6" hidden="1" x14ac:dyDescent="0.25">
      <c r="A354" s="51" t="s">
        <v>603</v>
      </c>
      <c r="B354" s="17" t="s">
        <v>604</v>
      </c>
      <c r="C354" s="41" t="s">
        <v>618</v>
      </c>
      <c r="D354" s="17" t="s">
        <v>614</v>
      </c>
      <c r="E354" s="17"/>
      <c r="F354" s="17"/>
      <c r="G354" s="17"/>
      <c r="H354" s="17"/>
      <c r="I354" s="17"/>
      <c r="J354" s="17"/>
      <c r="K354" s="17"/>
      <c r="L354" s="17"/>
      <c r="M354" s="17"/>
      <c r="N354" s="17"/>
      <c r="O354" s="17"/>
      <c r="P354" s="17"/>
      <c r="Q354" s="17"/>
      <c r="R354" s="17" t="s">
        <v>95</v>
      </c>
      <c r="S354" s="17"/>
      <c r="T354" s="17"/>
      <c r="U354" s="18"/>
      <c r="V354" s="33"/>
      <c r="W354" s="14"/>
    </row>
    <row r="355" spans="1:23" s="15" customFormat="1" ht="26.4" hidden="1" x14ac:dyDescent="0.25">
      <c r="A355" s="51" t="s">
        <v>603</v>
      </c>
      <c r="B355" s="17" t="s">
        <v>604</v>
      </c>
      <c r="C355" s="41" t="s">
        <v>619</v>
      </c>
      <c r="D355" s="17" t="s">
        <v>620</v>
      </c>
      <c r="E355" s="17"/>
      <c r="F355" s="17"/>
      <c r="G355" s="17"/>
      <c r="H355" s="17"/>
      <c r="I355" s="17"/>
      <c r="J355" s="17"/>
      <c r="K355" s="17"/>
      <c r="L355" s="17"/>
      <c r="M355" s="17"/>
      <c r="N355" s="17"/>
      <c r="O355" s="17"/>
      <c r="P355" s="17"/>
      <c r="Q355" s="17"/>
      <c r="R355" s="17" t="s">
        <v>95</v>
      </c>
      <c r="S355" s="17"/>
      <c r="T355" s="17"/>
      <c r="U355" s="18"/>
      <c r="V355" s="33"/>
      <c r="W355" s="14"/>
    </row>
    <row r="356" spans="1:23" s="15" customFormat="1" ht="26.4" hidden="1" x14ac:dyDescent="0.25">
      <c r="A356" s="51" t="s">
        <v>603</v>
      </c>
      <c r="B356" s="17" t="s">
        <v>604</v>
      </c>
      <c r="C356" s="41" t="s">
        <v>621</v>
      </c>
      <c r="D356" s="17" t="s">
        <v>621</v>
      </c>
      <c r="E356" s="17"/>
      <c r="F356" s="17"/>
      <c r="G356" s="17"/>
      <c r="H356" s="17"/>
      <c r="I356" s="17"/>
      <c r="J356" s="17"/>
      <c r="K356" s="17"/>
      <c r="L356" s="17"/>
      <c r="M356" s="17"/>
      <c r="N356" s="17"/>
      <c r="O356" s="17"/>
      <c r="P356" s="17"/>
      <c r="Q356" s="17"/>
      <c r="R356" s="17" t="s">
        <v>95</v>
      </c>
      <c r="S356" s="17"/>
      <c r="T356" s="17"/>
      <c r="U356" s="18"/>
      <c r="V356" s="33"/>
      <c r="W356" s="14"/>
    </row>
    <row r="357" spans="1:23" s="15" customFormat="1" ht="39.6" hidden="1" x14ac:dyDescent="0.25">
      <c r="A357" s="17" t="s">
        <v>622</v>
      </c>
      <c r="B357" s="17" t="s">
        <v>562</v>
      </c>
      <c r="C357" s="41" t="s">
        <v>623</v>
      </c>
      <c r="D357" s="17" t="s">
        <v>624</v>
      </c>
      <c r="E357" s="17"/>
      <c r="F357" s="17"/>
      <c r="G357" s="17"/>
      <c r="H357" s="17"/>
      <c r="I357" s="17"/>
      <c r="J357" s="17"/>
      <c r="K357" s="17"/>
      <c r="L357" s="17"/>
      <c r="M357" s="17"/>
      <c r="N357" s="17"/>
      <c r="O357" s="17"/>
      <c r="P357" s="17"/>
      <c r="Q357" s="17"/>
      <c r="R357" s="17"/>
      <c r="S357" s="86" t="s">
        <v>95</v>
      </c>
      <c r="T357" s="17"/>
      <c r="U357" s="18"/>
      <c r="V357" s="33"/>
      <c r="W357" s="14"/>
    </row>
    <row r="358" spans="1:23" s="15" customFormat="1" ht="26.4" hidden="1" x14ac:dyDescent="0.25">
      <c r="A358" s="17" t="s">
        <v>625</v>
      </c>
      <c r="B358" s="17" t="s">
        <v>604</v>
      </c>
      <c r="C358" s="41" t="s">
        <v>626</v>
      </c>
      <c r="D358" s="17" t="s">
        <v>627</v>
      </c>
      <c r="E358" s="17"/>
      <c r="F358" s="17"/>
      <c r="G358" s="17"/>
      <c r="H358" s="17"/>
      <c r="I358" s="17"/>
      <c r="J358" s="17"/>
      <c r="K358" s="17"/>
      <c r="L358" s="17"/>
      <c r="M358" s="17"/>
      <c r="N358" s="17"/>
      <c r="O358" s="17"/>
      <c r="P358" s="17"/>
      <c r="Q358" s="17"/>
      <c r="R358" s="17" t="s">
        <v>95</v>
      </c>
      <c r="S358" s="17"/>
      <c r="T358" s="17"/>
      <c r="U358" s="18"/>
      <c r="V358" s="33"/>
      <c r="W358" s="14"/>
    </row>
    <row r="359" spans="1:23" s="15" customFormat="1" ht="26.4" hidden="1" x14ac:dyDescent="0.25">
      <c r="A359" s="17" t="s">
        <v>625</v>
      </c>
      <c r="B359" s="17" t="s">
        <v>604</v>
      </c>
      <c r="C359" s="41" t="s">
        <v>628</v>
      </c>
      <c r="D359" s="17" t="s">
        <v>629</v>
      </c>
      <c r="E359" s="17"/>
      <c r="F359" s="17"/>
      <c r="G359" s="17"/>
      <c r="H359" s="17"/>
      <c r="I359" s="17"/>
      <c r="J359" s="17"/>
      <c r="K359" s="17"/>
      <c r="L359" s="17"/>
      <c r="M359" s="17"/>
      <c r="N359" s="17"/>
      <c r="O359" s="17"/>
      <c r="P359" s="17"/>
      <c r="Q359" s="17"/>
      <c r="R359" s="17" t="s">
        <v>95</v>
      </c>
      <c r="S359" s="17"/>
      <c r="T359" s="17"/>
      <c r="U359" s="18"/>
      <c r="V359" s="33"/>
      <c r="W359" s="14"/>
    </row>
    <row r="360" spans="1:23" s="15" customFormat="1" ht="26.4" hidden="1" x14ac:dyDescent="0.25">
      <c r="A360" s="17" t="s">
        <v>625</v>
      </c>
      <c r="B360" s="17" t="s">
        <v>604</v>
      </c>
      <c r="C360" s="41" t="s">
        <v>630</v>
      </c>
      <c r="D360" s="17" t="s">
        <v>631</v>
      </c>
      <c r="E360" s="17"/>
      <c r="F360" s="17"/>
      <c r="G360" s="17"/>
      <c r="H360" s="17"/>
      <c r="I360" s="17"/>
      <c r="J360" s="17"/>
      <c r="K360" s="17"/>
      <c r="L360" s="17"/>
      <c r="M360" s="17"/>
      <c r="N360" s="17"/>
      <c r="O360" s="17"/>
      <c r="P360" s="17"/>
      <c r="Q360" s="17"/>
      <c r="R360" s="17" t="s">
        <v>95</v>
      </c>
      <c r="S360" s="17"/>
      <c r="T360" s="17"/>
      <c r="U360" s="18"/>
      <c r="V360" s="33"/>
      <c r="W360" s="14"/>
    </row>
    <row r="361" spans="1:23" s="15" customFormat="1" ht="26.4" hidden="1" x14ac:dyDescent="0.25">
      <c r="A361" s="17" t="s">
        <v>625</v>
      </c>
      <c r="B361" s="17" t="s">
        <v>604</v>
      </c>
      <c r="C361" s="41" t="s">
        <v>632</v>
      </c>
      <c r="D361" s="17" t="s">
        <v>633</v>
      </c>
      <c r="E361" s="17"/>
      <c r="F361" s="17"/>
      <c r="G361" s="17"/>
      <c r="H361" s="17"/>
      <c r="I361" s="17"/>
      <c r="J361" s="17"/>
      <c r="K361" s="17"/>
      <c r="L361" s="17"/>
      <c r="M361" s="17"/>
      <c r="N361" s="17"/>
      <c r="O361" s="17"/>
      <c r="P361" s="17"/>
      <c r="Q361" s="17"/>
      <c r="R361" s="17" t="s">
        <v>95</v>
      </c>
      <c r="S361" s="17"/>
      <c r="T361" s="17"/>
      <c r="U361" s="18"/>
      <c r="V361" s="33"/>
      <c r="W361" s="14"/>
    </row>
    <row r="362" spans="1:23" s="15" customFormat="1" ht="26.4" hidden="1" x14ac:dyDescent="0.25">
      <c r="A362" s="17" t="s">
        <v>625</v>
      </c>
      <c r="B362" s="17" t="s">
        <v>604</v>
      </c>
      <c r="C362" s="41" t="s">
        <v>634</v>
      </c>
      <c r="D362" s="17" t="s">
        <v>635</v>
      </c>
      <c r="E362" s="17"/>
      <c r="F362" s="17"/>
      <c r="G362" s="17"/>
      <c r="H362" s="17"/>
      <c r="I362" s="17"/>
      <c r="J362" s="17"/>
      <c r="K362" s="17"/>
      <c r="L362" s="17"/>
      <c r="M362" s="17"/>
      <c r="N362" s="17"/>
      <c r="O362" s="17"/>
      <c r="P362" s="17"/>
      <c r="Q362" s="17"/>
      <c r="R362" s="17" t="s">
        <v>95</v>
      </c>
      <c r="S362" s="17"/>
      <c r="T362" s="17"/>
      <c r="U362" s="18"/>
      <c r="V362" s="33"/>
      <c r="W362" s="14"/>
    </row>
    <row r="363" spans="1:23" s="15" customFormat="1" ht="26.4" hidden="1" x14ac:dyDescent="0.25">
      <c r="A363" s="17" t="s">
        <v>625</v>
      </c>
      <c r="B363" s="17" t="s">
        <v>604</v>
      </c>
      <c r="C363" s="41" t="s">
        <v>636</v>
      </c>
      <c r="D363" s="17" t="s">
        <v>637</v>
      </c>
      <c r="E363" s="17"/>
      <c r="F363" s="17"/>
      <c r="G363" s="17"/>
      <c r="H363" s="17"/>
      <c r="I363" s="17"/>
      <c r="J363" s="17"/>
      <c r="K363" s="17"/>
      <c r="L363" s="17"/>
      <c r="M363" s="17"/>
      <c r="N363" s="17"/>
      <c r="O363" s="17"/>
      <c r="P363" s="17"/>
      <c r="Q363" s="17"/>
      <c r="R363" s="17" t="s">
        <v>95</v>
      </c>
      <c r="S363" s="17"/>
      <c r="T363" s="17"/>
      <c r="U363" s="18"/>
      <c r="V363" s="33"/>
      <c r="W363" s="14"/>
    </row>
    <row r="364" spans="1:23" s="15" customFormat="1" ht="26.4" hidden="1" x14ac:dyDescent="0.25">
      <c r="A364" s="17" t="s">
        <v>625</v>
      </c>
      <c r="B364" s="17" t="s">
        <v>604</v>
      </c>
      <c r="C364" s="41" t="s">
        <v>638</v>
      </c>
      <c r="D364" s="17" t="s">
        <v>639</v>
      </c>
      <c r="E364" s="17"/>
      <c r="F364" s="17"/>
      <c r="G364" s="17"/>
      <c r="H364" s="17"/>
      <c r="I364" s="17"/>
      <c r="J364" s="17"/>
      <c r="K364" s="17"/>
      <c r="L364" s="17"/>
      <c r="M364" s="17"/>
      <c r="N364" s="17"/>
      <c r="O364" s="17"/>
      <c r="P364" s="17"/>
      <c r="Q364" s="17"/>
      <c r="R364" s="17" t="s">
        <v>95</v>
      </c>
      <c r="S364" s="17"/>
      <c r="T364" s="17"/>
      <c r="U364" s="18"/>
      <c r="V364" s="33"/>
      <c r="W364" s="14"/>
    </row>
    <row r="365" spans="1:23" s="15" customFormat="1" ht="26.4" hidden="1" x14ac:dyDescent="0.25">
      <c r="A365" s="17" t="s">
        <v>625</v>
      </c>
      <c r="B365" s="17" t="s">
        <v>604</v>
      </c>
      <c r="C365" s="41" t="s">
        <v>640</v>
      </c>
      <c r="D365" s="17" t="s">
        <v>641</v>
      </c>
      <c r="E365" s="17"/>
      <c r="F365" s="17"/>
      <c r="G365" s="17"/>
      <c r="H365" s="17"/>
      <c r="I365" s="17"/>
      <c r="J365" s="17"/>
      <c r="K365" s="17"/>
      <c r="L365" s="17"/>
      <c r="M365" s="17"/>
      <c r="N365" s="17"/>
      <c r="O365" s="17"/>
      <c r="P365" s="17"/>
      <c r="Q365" s="17"/>
      <c r="R365" s="17" t="s">
        <v>95</v>
      </c>
      <c r="S365" s="17"/>
      <c r="T365" s="17"/>
      <c r="U365" s="18"/>
      <c r="V365" s="33"/>
      <c r="W365" s="14"/>
    </row>
    <row r="366" spans="1:23" s="15" customFormat="1" ht="26.4" hidden="1" x14ac:dyDescent="0.25">
      <c r="A366" s="17" t="s">
        <v>625</v>
      </c>
      <c r="B366" s="17" t="s">
        <v>604</v>
      </c>
      <c r="C366" s="41" t="s">
        <v>642</v>
      </c>
      <c r="D366" s="17" t="s">
        <v>643</v>
      </c>
      <c r="E366" s="17"/>
      <c r="F366" s="17"/>
      <c r="G366" s="17"/>
      <c r="H366" s="17"/>
      <c r="I366" s="17"/>
      <c r="J366" s="17"/>
      <c r="K366" s="17"/>
      <c r="L366" s="17"/>
      <c r="M366" s="17"/>
      <c r="N366" s="17"/>
      <c r="O366" s="17"/>
      <c r="P366" s="17"/>
      <c r="Q366" s="17"/>
      <c r="R366" s="17" t="s">
        <v>95</v>
      </c>
      <c r="S366" s="17"/>
      <c r="T366" s="17"/>
      <c r="U366" s="18"/>
      <c r="V366" s="33"/>
      <c r="W366" s="14"/>
    </row>
    <row r="367" spans="1:23" s="15" customFormat="1" ht="26.4" hidden="1" x14ac:dyDescent="0.25">
      <c r="A367" s="17" t="s">
        <v>625</v>
      </c>
      <c r="B367" s="17" t="s">
        <v>604</v>
      </c>
      <c r="C367" s="41" t="s">
        <v>644</v>
      </c>
      <c r="D367" s="17" t="s">
        <v>645</v>
      </c>
      <c r="E367" s="17"/>
      <c r="F367" s="17"/>
      <c r="G367" s="17"/>
      <c r="H367" s="17"/>
      <c r="I367" s="17"/>
      <c r="J367" s="17"/>
      <c r="K367" s="17"/>
      <c r="L367" s="17"/>
      <c r="M367" s="17"/>
      <c r="N367" s="17"/>
      <c r="O367" s="17"/>
      <c r="P367" s="17"/>
      <c r="Q367" s="17"/>
      <c r="R367" s="17" t="s">
        <v>95</v>
      </c>
      <c r="S367" s="17"/>
      <c r="T367" s="17"/>
      <c r="U367" s="18"/>
      <c r="V367" s="33"/>
      <c r="W367" s="14"/>
    </row>
    <row r="368" spans="1:23" s="15" customFormat="1" ht="26.4" hidden="1" x14ac:dyDescent="0.25">
      <c r="A368" s="17" t="s">
        <v>625</v>
      </c>
      <c r="B368" s="17" t="s">
        <v>604</v>
      </c>
      <c r="C368" s="41" t="s">
        <v>646</v>
      </c>
      <c r="D368" s="17" t="s">
        <v>647</v>
      </c>
      <c r="E368" s="17"/>
      <c r="F368" s="17"/>
      <c r="G368" s="17"/>
      <c r="H368" s="17"/>
      <c r="I368" s="17"/>
      <c r="J368" s="17"/>
      <c r="K368" s="17"/>
      <c r="L368" s="17"/>
      <c r="M368" s="17"/>
      <c r="N368" s="17"/>
      <c r="O368" s="17"/>
      <c r="P368" s="17"/>
      <c r="Q368" s="17"/>
      <c r="R368" s="17" t="s">
        <v>95</v>
      </c>
      <c r="S368" s="17"/>
      <c r="T368" s="17"/>
      <c r="U368" s="18"/>
      <c r="V368" s="33"/>
      <c r="W368" s="14"/>
    </row>
    <row r="369" spans="1:23" s="15" customFormat="1" ht="26.4" hidden="1" x14ac:dyDescent="0.25">
      <c r="A369" s="17" t="s">
        <v>625</v>
      </c>
      <c r="B369" s="17" t="s">
        <v>604</v>
      </c>
      <c r="C369" s="41" t="s">
        <v>648</v>
      </c>
      <c r="D369" s="17" t="s">
        <v>647</v>
      </c>
      <c r="E369" s="17"/>
      <c r="F369" s="17"/>
      <c r="G369" s="17"/>
      <c r="H369" s="17"/>
      <c r="I369" s="17"/>
      <c r="J369" s="17"/>
      <c r="K369" s="17"/>
      <c r="L369" s="17"/>
      <c r="M369" s="17"/>
      <c r="N369" s="17"/>
      <c r="O369" s="17"/>
      <c r="P369" s="17"/>
      <c r="Q369" s="17"/>
      <c r="R369" s="17" t="s">
        <v>95</v>
      </c>
      <c r="S369" s="17"/>
      <c r="T369" s="17"/>
      <c r="U369" s="18"/>
      <c r="V369" s="33"/>
      <c r="W369" s="14"/>
    </row>
    <row r="370" spans="1:23" s="15" customFormat="1" ht="26.4" hidden="1" x14ac:dyDescent="0.25">
      <c r="A370" s="17" t="s">
        <v>625</v>
      </c>
      <c r="B370" s="17" t="s">
        <v>604</v>
      </c>
      <c r="C370" s="41" t="s">
        <v>649</v>
      </c>
      <c r="D370" s="17" t="s">
        <v>647</v>
      </c>
      <c r="E370" s="17"/>
      <c r="F370" s="17"/>
      <c r="G370" s="17"/>
      <c r="H370" s="17"/>
      <c r="I370" s="17"/>
      <c r="J370" s="17"/>
      <c r="K370" s="17"/>
      <c r="L370" s="17"/>
      <c r="M370" s="17"/>
      <c r="N370" s="17"/>
      <c r="O370" s="17"/>
      <c r="P370" s="17"/>
      <c r="Q370" s="17"/>
      <c r="R370" s="17" t="s">
        <v>95</v>
      </c>
      <c r="S370" s="17"/>
      <c r="T370" s="17"/>
      <c r="U370" s="18"/>
      <c r="V370" s="33"/>
      <c r="W370" s="14"/>
    </row>
    <row r="371" spans="1:23" s="15" customFormat="1" ht="26.4" hidden="1" x14ac:dyDescent="0.25">
      <c r="A371" s="17" t="s">
        <v>625</v>
      </c>
      <c r="B371" s="17" t="s">
        <v>604</v>
      </c>
      <c r="C371" s="41" t="s">
        <v>650</v>
      </c>
      <c r="D371" s="17" t="s">
        <v>647</v>
      </c>
      <c r="E371" s="17"/>
      <c r="F371" s="17"/>
      <c r="G371" s="17"/>
      <c r="H371" s="17"/>
      <c r="I371" s="17"/>
      <c r="J371" s="17"/>
      <c r="K371" s="17"/>
      <c r="L371" s="17"/>
      <c r="M371" s="17"/>
      <c r="N371" s="17"/>
      <c r="O371" s="17"/>
      <c r="P371" s="17"/>
      <c r="Q371" s="17"/>
      <c r="R371" s="17" t="s">
        <v>95</v>
      </c>
      <c r="S371" s="17"/>
      <c r="T371" s="17"/>
      <c r="U371" s="18"/>
      <c r="V371" s="33"/>
      <c r="W371" s="14"/>
    </row>
    <row r="372" spans="1:23" s="15" customFormat="1" ht="26.4" hidden="1" x14ac:dyDescent="0.25">
      <c r="A372" s="17" t="s">
        <v>625</v>
      </c>
      <c r="B372" s="17" t="s">
        <v>604</v>
      </c>
      <c r="C372" s="41" t="s">
        <v>651</v>
      </c>
      <c r="D372" s="17" t="s">
        <v>647</v>
      </c>
      <c r="E372" s="17"/>
      <c r="F372" s="17"/>
      <c r="G372" s="17"/>
      <c r="H372" s="17"/>
      <c r="I372" s="17"/>
      <c r="J372" s="17"/>
      <c r="K372" s="17"/>
      <c r="L372" s="17"/>
      <c r="M372" s="17"/>
      <c r="N372" s="17"/>
      <c r="O372" s="17"/>
      <c r="P372" s="17"/>
      <c r="Q372" s="17"/>
      <c r="R372" s="17" t="s">
        <v>95</v>
      </c>
      <c r="S372" s="17"/>
      <c r="T372" s="17"/>
      <c r="U372" s="18"/>
      <c r="V372" s="33"/>
      <c r="W372" s="14"/>
    </row>
    <row r="373" spans="1:23" s="15" customFormat="1" ht="26.4" hidden="1" x14ac:dyDescent="0.25">
      <c r="A373" s="17" t="s">
        <v>625</v>
      </c>
      <c r="B373" s="17" t="s">
        <v>604</v>
      </c>
      <c r="C373" s="41" t="s">
        <v>652</v>
      </c>
      <c r="D373" s="17" t="s">
        <v>647</v>
      </c>
      <c r="E373" s="17"/>
      <c r="F373" s="17"/>
      <c r="G373" s="17"/>
      <c r="H373" s="17"/>
      <c r="I373" s="17"/>
      <c r="J373" s="17"/>
      <c r="K373" s="17"/>
      <c r="L373" s="17"/>
      <c r="M373" s="17"/>
      <c r="N373" s="17"/>
      <c r="O373" s="17"/>
      <c r="P373" s="17"/>
      <c r="Q373" s="17"/>
      <c r="R373" s="17" t="s">
        <v>95</v>
      </c>
      <c r="S373" s="17"/>
      <c r="T373" s="17"/>
      <c r="U373" s="18"/>
      <c r="V373" s="33"/>
      <c r="W373" s="14"/>
    </row>
    <row r="374" spans="1:23" s="15" customFormat="1" ht="26.4" hidden="1" x14ac:dyDescent="0.25">
      <c r="A374" s="17" t="s">
        <v>625</v>
      </c>
      <c r="B374" s="17" t="s">
        <v>604</v>
      </c>
      <c r="C374" s="41" t="s">
        <v>653</v>
      </c>
      <c r="D374" s="17" t="s">
        <v>647</v>
      </c>
      <c r="E374" s="17"/>
      <c r="F374" s="17"/>
      <c r="G374" s="17"/>
      <c r="H374" s="17"/>
      <c r="I374" s="17"/>
      <c r="J374" s="17"/>
      <c r="K374" s="17"/>
      <c r="L374" s="17"/>
      <c r="M374" s="17"/>
      <c r="N374" s="17"/>
      <c r="O374" s="17"/>
      <c r="P374" s="17"/>
      <c r="Q374" s="17"/>
      <c r="R374" s="17" t="s">
        <v>95</v>
      </c>
      <c r="S374" s="17"/>
      <c r="T374" s="17"/>
      <c r="U374" s="18"/>
      <c r="V374" s="33"/>
      <c r="W374" s="14"/>
    </row>
    <row r="375" spans="1:23" s="15" customFormat="1" ht="26.4" hidden="1" x14ac:dyDescent="0.25">
      <c r="A375" s="17" t="s">
        <v>625</v>
      </c>
      <c r="B375" s="17" t="s">
        <v>604</v>
      </c>
      <c r="C375" s="41" t="s">
        <v>654</v>
      </c>
      <c r="D375" s="17" t="s">
        <v>647</v>
      </c>
      <c r="E375" s="17"/>
      <c r="F375" s="17"/>
      <c r="G375" s="17"/>
      <c r="H375" s="17"/>
      <c r="I375" s="17"/>
      <c r="J375" s="17"/>
      <c r="K375" s="17"/>
      <c r="L375" s="17"/>
      <c r="M375" s="17"/>
      <c r="N375" s="17"/>
      <c r="O375" s="17"/>
      <c r="P375" s="17"/>
      <c r="Q375" s="17"/>
      <c r="R375" s="17" t="s">
        <v>95</v>
      </c>
      <c r="S375" s="17"/>
      <c r="T375" s="17"/>
      <c r="U375" s="18"/>
      <c r="V375" s="33"/>
      <c r="W375" s="14"/>
    </row>
    <row r="376" spans="1:23" s="15" customFormat="1" ht="26.4" hidden="1" x14ac:dyDescent="0.25">
      <c r="A376" s="17" t="s">
        <v>625</v>
      </c>
      <c r="B376" s="17" t="s">
        <v>604</v>
      </c>
      <c r="C376" s="41" t="s">
        <v>655</v>
      </c>
      <c r="D376" s="17" t="s">
        <v>647</v>
      </c>
      <c r="E376" s="17"/>
      <c r="F376" s="17"/>
      <c r="G376" s="17"/>
      <c r="H376" s="17"/>
      <c r="I376" s="17"/>
      <c r="J376" s="17"/>
      <c r="K376" s="17"/>
      <c r="L376" s="17"/>
      <c r="M376" s="17"/>
      <c r="N376" s="17"/>
      <c r="O376" s="17"/>
      <c r="P376" s="17"/>
      <c r="Q376" s="17"/>
      <c r="R376" s="17" t="s">
        <v>95</v>
      </c>
      <c r="S376" s="17"/>
      <c r="T376" s="17"/>
      <c r="U376" s="18"/>
      <c r="V376" s="33"/>
      <c r="W376" s="14"/>
    </row>
    <row r="377" spans="1:23" s="15" customFormat="1" ht="26.4" hidden="1" x14ac:dyDescent="0.25">
      <c r="A377" s="17" t="s">
        <v>625</v>
      </c>
      <c r="B377" s="17" t="s">
        <v>604</v>
      </c>
      <c r="C377" s="41" t="s">
        <v>656</v>
      </c>
      <c r="D377" s="17" t="s">
        <v>647</v>
      </c>
      <c r="E377" s="17"/>
      <c r="F377" s="17"/>
      <c r="G377" s="17"/>
      <c r="H377" s="17"/>
      <c r="I377" s="17"/>
      <c r="J377" s="17"/>
      <c r="K377" s="17"/>
      <c r="L377" s="17"/>
      <c r="M377" s="17"/>
      <c r="N377" s="17"/>
      <c r="O377" s="17"/>
      <c r="P377" s="17"/>
      <c r="Q377" s="17"/>
      <c r="R377" s="17" t="s">
        <v>95</v>
      </c>
      <c r="S377" s="17"/>
      <c r="T377" s="17"/>
      <c r="U377" s="18"/>
      <c r="V377" s="33"/>
      <c r="W377" s="14"/>
    </row>
    <row r="378" spans="1:23" s="15" customFormat="1" x14ac:dyDescent="0.25">
      <c r="A378" s="17" t="s">
        <v>657</v>
      </c>
      <c r="B378" s="17" t="s">
        <v>657</v>
      </c>
      <c r="C378" s="41" t="s">
        <v>658</v>
      </c>
      <c r="D378" s="17" t="s">
        <v>657</v>
      </c>
      <c r="E378" s="17" t="s">
        <v>95</v>
      </c>
      <c r="F378" s="17"/>
      <c r="G378" s="17"/>
      <c r="H378" s="17" t="s">
        <v>95</v>
      </c>
      <c r="I378" s="17" t="s">
        <v>95</v>
      </c>
      <c r="J378" s="17" t="s">
        <v>95</v>
      </c>
      <c r="K378" s="17" t="s">
        <v>95</v>
      </c>
      <c r="L378" s="17" t="s">
        <v>95</v>
      </c>
      <c r="M378" s="17" t="s">
        <v>95</v>
      </c>
      <c r="N378" s="17" t="s">
        <v>95</v>
      </c>
      <c r="O378" s="17" t="s">
        <v>95</v>
      </c>
      <c r="P378" s="17" t="s">
        <v>95</v>
      </c>
      <c r="Q378" s="17" t="s">
        <v>95</v>
      </c>
      <c r="R378" s="17"/>
      <c r="S378" s="17"/>
      <c r="T378" s="17"/>
      <c r="U378" s="18"/>
      <c r="V378" s="33"/>
      <c r="W378" s="14"/>
    </row>
    <row r="379" spans="1:23" s="15" customFormat="1" ht="26.4" x14ac:dyDescent="0.25">
      <c r="A379" s="17" t="s">
        <v>657</v>
      </c>
      <c r="B379" s="17" t="s">
        <v>657</v>
      </c>
      <c r="C379" s="41" t="s">
        <v>659</v>
      </c>
      <c r="D379" s="17" t="s">
        <v>657</v>
      </c>
      <c r="E379" s="17" t="s">
        <v>95</v>
      </c>
      <c r="F379" s="17"/>
      <c r="G379" s="17"/>
      <c r="H379" s="17" t="s">
        <v>95</v>
      </c>
      <c r="I379" s="17" t="s">
        <v>95</v>
      </c>
      <c r="J379" s="17" t="s">
        <v>95</v>
      </c>
      <c r="K379" s="17" t="s">
        <v>95</v>
      </c>
      <c r="L379" s="17" t="s">
        <v>95</v>
      </c>
      <c r="M379" s="17" t="s">
        <v>95</v>
      </c>
      <c r="N379" s="17" t="s">
        <v>95</v>
      </c>
      <c r="O379" s="17" t="s">
        <v>95</v>
      </c>
      <c r="P379" s="17" t="s">
        <v>95</v>
      </c>
      <c r="Q379" s="17" t="s">
        <v>95</v>
      </c>
      <c r="R379" s="17"/>
      <c r="S379" s="17"/>
      <c r="T379" s="17"/>
      <c r="U379" s="18"/>
      <c r="V379" s="33"/>
      <c r="W379" s="14"/>
    </row>
    <row r="380" spans="1:23" s="15" customFormat="1" x14ac:dyDescent="0.25">
      <c r="A380" s="17" t="s">
        <v>657</v>
      </c>
      <c r="B380" s="17" t="s">
        <v>657</v>
      </c>
      <c r="C380" s="41" t="s">
        <v>660</v>
      </c>
      <c r="D380" s="17" t="s">
        <v>657</v>
      </c>
      <c r="E380" s="17" t="s">
        <v>95</v>
      </c>
      <c r="F380" s="17"/>
      <c r="G380" s="17"/>
      <c r="H380" s="17" t="s">
        <v>95</v>
      </c>
      <c r="I380" s="17" t="s">
        <v>95</v>
      </c>
      <c r="J380" s="17" t="s">
        <v>95</v>
      </c>
      <c r="K380" s="17" t="s">
        <v>95</v>
      </c>
      <c r="L380" s="17" t="s">
        <v>95</v>
      </c>
      <c r="M380" s="17" t="s">
        <v>95</v>
      </c>
      <c r="N380" s="17" t="s">
        <v>95</v>
      </c>
      <c r="O380" s="17" t="s">
        <v>95</v>
      </c>
      <c r="P380" s="17" t="s">
        <v>95</v>
      </c>
      <c r="Q380" s="17" t="s">
        <v>95</v>
      </c>
      <c r="R380" s="17"/>
      <c r="S380" s="17"/>
      <c r="T380" s="17"/>
      <c r="U380" s="18"/>
      <c r="V380" s="33"/>
      <c r="W380" s="14"/>
    </row>
    <row r="381" spans="1:23" s="15" customFormat="1" x14ac:dyDescent="0.25">
      <c r="A381" s="17" t="s">
        <v>657</v>
      </c>
      <c r="B381" s="17" t="s">
        <v>657</v>
      </c>
      <c r="C381" s="41" t="s">
        <v>661</v>
      </c>
      <c r="D381" s="17" t="s">
        <v>657</v>
      </c>
      <c r="E381" s="17" t="s">
        <v>95</v>
      </c>
      <c r="F381" s="17"/>
      <c r="G381" s="17"/>
      <c r="H381" s="17" t="s">
        <v>95</v>
      </c>
      <c r="I381" s="17" t="s">
        <v>95</v>
      </c>
      <c r="J381" s="17" t="s">
        <v>95</v>
      </c>
      <c r="K381" s="17" t="s">
        <v>95</v>
      </c>
      <c r="L381" s="17" t="s">
        <v>95</v>
      </c>
      <c r="M381" s="17" t="s">
        <v>95</v>
      </c>
      <c r="N381" s="17" t="s">
        <v>95</v>
      </c>
      <c r="O381" s="17" t="s">
        <v>95</v>
      </c>
      <c r="P381" s="17" t="s">
        <v>95</v>
      </c>
      <c r="Q381" s="17" t="s">
        <v>95</v>
      </c>
      <c r="R381" s="17"/>
      <c r="S381" s="17"/>
      <c r="T381" s="17"/>
      <c r="U381" s="18"/>
      <c r="V381" s="33"/>
      <c r="W381" s="14"/>
    </row>
    <row r="382" spans="1:23" s="15" customFormat="1" x14ac:dyDescent="0.25">
      <c r="A382" s="17" t="s">
        <v>657</v>
      </c>
      <c r="B382" s="17" t="s">
        <v>657</v>
      </c>
      <c r="C382" s="41" t="s">
        <v>662</v>
      </c>
      <c r="D382" s="17" t="s">
        <v>657</v>
      </c>
      <c r="E382" s="17" t="s">
        <v>95</v>
      </c>
      <c r="F382" s="17"/>
      <c r="G382" s="17"/>
      <c r="H382" s="17" t="s">
        <v>95</v>
      </c>
      <c r="I382" s="17" t="s">
        <v>95</v>
      </c>
      <c r="J382" s="17" t="s">
        <v>95</v>
      </c>
      <c r="K382" s="17" t="s">
        <v>95</v>
      </c>
      <c r="L382" s="17" t="s">
        <v>95</v>
      </c>
      <c r="M382" s="17" t="s">
        <v>95</v>
      </c>
      <c r="N382" s="17" t="s">
        <v>95</v>
      </c>
      <c r="O382" s="17" t="s">
        <v>95</v>
      </c>
      <c r="P382" s="17" t="s">
        <v>95</v>
      </c>
      <c r="Q382" s="17" t="s">
        <v>95</v>
      </c>
      <c r="R382" s="17"/>
      <c r="S382" s="17"/>
      <c r="T382" s="17"/>
      <c r="U382" s="18"/>
      <c r="V382" s="33"/>
      <c r="W382" s="14"/>
    </row>
    <row r="383" spans="1:23" s="15" customFormat="1" ht="26.4" x14ac:dyDescent="0.25">
      <c r="A383" s="17" t="s">
        <v>657</v>
      </c>
      <c r="B383" s="17" t="s">
        <v>657</v>
      </c>
      <c r="C383" s="41" t="s">
        <v>663</v>
      </c>
      <c r="D383" s="17" t="s">
        <v>657</v>
      </c>
      <c r="E383" s="17" t="s">
        <v>95</v>
      </c>
      <c r="F383" s="17"/>
      <c r="G383" s="17"/>
      <c r="H383" s="17" t="s">
        <v>95</v>
      </c>
      <c r="I383" s="17" t="s">
        <v>95</v>
      </c>
      <c r="J383" s="17" t="s">
        <v>95</v>
      </c>
      <c r="K383" s="17" t="s">
        <v>95</v>
      </c>
      <c r="L383" s="17" t="s">
        <v>95</v>
      </c>
      <c r="M383" s="17" t="s">
        <v>95</v>
      </c>
      <c r="N383" s="17" t="s">
        <v>95</v>
      </c>
      <c r="O383" s="17" t="s">
        <v>95</v>
      </c>
      <c r="P383" s="17" t="s">
        <v>95</v>
      </c>
      <c r="Q383" s="17" t="s">
        <v>95</v>
      </c>
      <c r="R383" s="17"/>
      <c r="S383" s="17"/>
      <c r="T383" s="17"/>
      <c r="U383" s="18"/>
      <c r="V383" s="33"/>
      <c r="W383" s="14"/>
    </row>
    <row r="384" spans="1:23" s="15" customFormat="1" x14ac:dyDescent="0.25">
      <c r="A384" s="17" t="s">
        <v>657</v>
      </c>
      <c r="B384" s="17" t="s">
        <v>657</v>
      </c>
      <c r="C384" s="41" t="s">
        <v>664</v>
      </c>
      <c r="D384" s="17" t="s">
        <v>657</v>
      </c>
      <c r="E384" s="17" t="s">
        <v>95</v>
      </c>
      <c r="F384" s="17"/>
      <c r="G384" s="17"/>
      <c r="H384" s="17" t="s">
        <v>95</v>
      </c>
      <c r="I384" s="17" t="s">
        <v>95</v>
      </c>
      <c r="J384" s="17" t="s">
        <v>95</v>
      </c>
      <c r="K384" s="17" t="s">
        <v>95</v>
      </c>
      <c r="L384" s="17" t="s">
        <v>95</v>
      </c>
      <c r="M384" s="17" t="s">
        <v>95</v>
      </c>
      <c r="N384" s="17" t="s">
        <v>95</v>
      </c>
      <c r="O384" s="17" t="s">
        <v>95</v>
      </c>
      <c r="P384" s="17"/>
      <c r="Q384" s="17" t="s">
        <v>95</v>
      </c>
      <c r="R384" s="17"/>
      <c r="S384" s="17"/>
      <c r="T384" s="17"/>
      <c r="U384" s="18"/>
      <c r="V384" s="33"/>
    </row>
    <row r="385" spans="1:23" s="15" customFormat="1" ht="105.6" hidden="1" x14ac:dyDescent="0.25">
      <c r="A385" s="17" t="s">
        <v>665</v>
      </c>
      <c r="B385" s="17" t="s">
        <v>665</v>
      </c>
      <c r="C385" s="41" t="s">
        <v>666</v>
      </c>
      <c r="D385" s="17" t="s">
        <v>665</v>
      </c>
      <c r="E385" s="17"/>
      <c r="F385" s="17"/>
      <c r="G385" s="17"/>
      <c r="H385" s="17"/>
      <c r="I385" s="17"/>
      <c r="J385" s="17"/>
      <c r="K385" s="17"/>
      <c r="L385" s="17"/>
      <c r="M385" s="17"/>
      <c r="N385" s="17"/>
      <c r="O385" s="17"/>
      <c r="P385" s="17"/>
      <c r="Q385" s="17" t="s">
        <v>95</v>
      </c>
      <c r="R385" s="17" t="s">
        <v>95</v>
      </c>
      <c r="S385" s="17" t="s">
        <v>95</v>
      </c>
      <c r="T385" s="17"/>
      <c r="U385" s="18"/>
      <c r="V385" s="33"/>
      <c r="W385" s="14"/>
    </row>
    <row r="386" spans="1:23" s="15" customFormat="1" hidden="1" x14ac:dyDescent="0.25">
      <c r="A386" s="17" t="s">
        <v>665</v>
      </c>
      <c r="B386" s="17" t="s">
        <v>665</v>
      </c>
      <c r="C386" s="41" t="s">
        <v>661</v>
      </c>
      <c r="D386" s="17" t="s">
        <v>665</v>
      </c>
      <c r="E386" s="17"/>
      <c r="F386" s="17"/>
      <c r="G386" s="17"/>
      <c r="H386" s="17"/>
      <c r="I386" s="17"/>
      <c r="J386" s="17"/>
      <c r="K386" s="17"/>
      <c r="L386" s="17"/>
      <c r="M386" s="17"/>
      <c r="N386" s="17"/>
      <c r="O386" s="17"/>
      <c r="P386" s="17"/>
      <c r="Q386" s="17" t="s">
        <v>95</v>
      </c>
      <c r="R386" s="17" t="s">
        <v>95</v>
      </c>
      <c r="S386" s="17" t="s">
        <v>95</v>
      </c>
      <c r="T386" s="17"/>
      <c r="U386" s="18"/>
      <c r="V386" s="33"/>
      <c r="W386" s="14"/>
    </row>
    <row r="387" spans="1:23" s="15" customFormat="1" ht="26.4" hidden="1" x14ac:dyDescent="0.25">
      <c r="A387" s="17" t="s">
        <v>665</v>
      </c>
      <c r="B387" s="17" t="s">
        <v>665</v>
      </c>
      <c r="C387" s="41" t="s">
        <v>667</v>
      </c>
      <c r="D387" s="17" t="s">
        <v>665</v>
      </c>
      <c r="E387" s="17"/>
      <c r="F387" s="17"/>
      <c r="G387" s="17"/>
      <c r="H387" s="17"/>
      <c r="I387" s="17"/>
      <c r="J387" s="17"/>
      <c r="K387" s="17"/>
      <c r="L387" s="17"/>
      <c r="M387" s="17"/>
      <c r="N387" s="17"/>
      <c r="O387" s="17"/>
      <c r="P387" s="17"/>
      <c r="Q387" s="17" t="s">
        <v>95</v>
      </c>
      <c r="R387" s="17" t="s">
        <v>95</v>
      </c>
      <c r="S387" s="17" t="s">
        <v>95</v>
      </c>
      <c r="T387" s="17"/>
      <c r="U387" s="18"/>
      <c r="V387" s="33"/>
      <c r="W387" s="14"/>
    </row>
    <row r="388" spans="1:23" s="15" customFormat="1" ht="39.6" hidden="1" x14ac:dyDescent="0.25">
      <c r="A388" s="17" t="s">
        <v>665</v>
      </c>
      <c r="B388" s="17" t="s">
        <v>665</v>
      </c>
      <c r="C388" s="41" t="s">
        <v>668</v>
      </c>
      <c r="D388" s="17" t="s">
        <v>624</v>
      </c>
      <c r="E388" s="17"/>
      <c r="F388" s="17"/>
      <c r="G388" s="17"/>
      <c r="H388" s="17"/>
      <c r="I388" s="17"/>
      <c r="J388" s="17"/>
      <c r="K388" s="17"/>
      <c r="L388" s="17"/>
      <c r="M388" s="17"/>
      <c r="N388" s="17"/>
      <c r="O388" s="17"/>
      <c r="P388" s="17"/>
      <c r="Q388" s="17"/>
      <c r="R388" s="17"/>
      <c r="S388" s="17" t="s">
        <v>95</v>
      </c>
      <c r="T388" s="17"/>
      <c r="U388" s="18"/>
      <c r="V388" s="33"/>
      <c r="W388" s="14"/>
    </row>
    <row r="389" spans="1:23" s="15" customFormat="1" ht="66" hidden="1" x14ac:dyDescent="0.25">
      <c r="A389" s="17" t="s">
        <v>669</v>
      </c>
      <c r="B389" s="17" t="s">
        <v>669</v>
      </c>
      <c r="C389" s="41" t="s">
        <v>366</v>
      </c>
      <c r="D389" s="17" t="s">
        <v>670</v>
      </c>
      <c r="E389" s="17"/>
      <c r="F389" s="17"/>
      <c r="G389" s="17"/>
      <c r="H389" s="17"/>
      <c r="I389" s="17"/>
      <c r="J389" s="17"/>
      <c r="K389" s="17"/>
      <c r="L389" s="17"/>
      <c r="M389" s="17"/>
      <c r="N389" s="17"/>
      <c r="O389" s="17"/>
      <c r="P389" s="17"/>
      <c r="Q389" s="17"/>
      <c r="R389" s="17"/>
      <c r="S389" s="17"/>
      <c r="T389" s="17" t="s">
        <v>95</v>
      </c>
      <c r="U389" s="18"/>
      <c r="V389" s="33"/>
      <c r="W389" s="14"/>
    </row>
    <row r="390" spans="1:23" s="15" customFormat="1" ht="66" hidden="1" x14ac:dyDescent="0.25">
      <c r="A390" s="17" t="s">
        <v>669</v>
      </c>
      <c r="B390" s="17" t="s">
        <v>669</v>
      </c>
      <c r="C390" s="41" t="s">
        <v>671</v>
      </c>
      <c r="D390" s="17" t="s">
        <v>672</v>
      </c>
      <c r="E390" s="17"/>
      <c r="F390" s="17"/>
      <c r="G390" s="17"/>
      <c r="H390" s="17"/>
      <c r="I390" s="17"/>
      <c r="J390" s="17"/>
      <c r="K390" s="17"/>
      <c r="L390" s="17"/>
      <c r="M390" s="17"/>
      <c r="N390" s="17"/>
      <c r="O390" s="17"/>
      <c r="P390" s="17"/>
      <c r="Q390" s="17"/>
      <c r="R390" s="17"/>
      <c r="S390" s="17"/>
      <c r="T390" s="17" t="s">
        <v>95</v>
      </c>
      <c r="U390" s="18"/>
      <c r="V390" s="33"/>
      <c r="W390" s="14"/>
    </row>
    <row r="391" spans="1:23" s="15" customFormat="1" ht="79.2" hidden="1" x14ac:dyDescent="0.25">
      <c r="A391" s="17" t="s">
        <v>669</v>
      </c>
      <c r="B391" s="17" t="s">
        <v>669</v>
      </c>
      <c r="C391" s="41" t="s">
        <v>425</v>
      </c>
      <c r="D391" s="17" t="s">
        <v>673</v>
      </c>
      <c r="E391" s="17"/>
      <c r="F391" s="17"/>
      <c r="G391" s="17"/>
      <c r="H391" s="17"/>
      <c r="I391" s="17"/>
      <c r="J391" s="17"/>
      <c r="K391" s="17"/>
      <c r="L391" s="17"/>
      <c r="M391" s="17"/>
      <c r="N391" s="17"/>
      <c r="O391" s="17"/>
      <c r="P391" s="17"/>
      <c r="Q391" s="17"/>
      <c r="R391" s="17"/>
      <c r="S391" s="17"/>
      <c r="T391" s="17" t="s">
        <v>95</v>
      </c>
      <c r="U391" s="18"/>
      <c r="V391" s="33"/>
      <c r="W391" s="14"/>
    </row>
    <row r="392" spans="1:23" s="15" customFormat="1" ht="39.6" hidden="1" x14ac:dyDescent="0.25">
      <c r="A392" s="17" t="s">
        <v>669</v>
      </c>
      <c r="B392" s="17" t="s">
        <v>669</v>
      </c>
      <c r="C392" s="41" t="s">
        <v>184</v>
      </c>
      <c r="D392" s="17" t="s">
        <v>674</v>
      </c>
      <c r="E392" s="17"/>
      <c r="F392" s="17"/>
      <c r="G392" s="17"/>
      <c r="H392" s="17"/>
      <c r="I392" s="17"/>
      <c r="J392" s="17"/>
      <c r="K392" s="17"/>
      <c r="L392" s="17"/>
      <c r="M392" s="17"/>
      <c r="N392" s="17"/>
      <c r="O392" s="17"/>
      <c r="P392" s="17"/>
      <c r="Q392" s="17"/>
      <c r="R392" s="17"/>
      <c r="S392" s="17"/>
      <c r="T392" s="17" t="s">
        <v>95</v>
      </c>
      <c r="U392" s="18"/>
      <c r="V392" s="33"/>
      <c r="W392" s="14"/>
    </row>
    <row r="393" spans="1:23" s="15" customFormat="1" ht="66" hidden="1" x14ac:dyDescent="0.25">
      <c r="A393" s="17" t="s">
        <v>675</v>
      </c>
      <c r="B393" s="17" t="s">
        <v>675</v>
      </c>
      <c r="C393" s="41" t="s">
        <v>676</v>
      </c>
      <c r="D393" s="17" t="s">
        <v>677</v>
      </c>
      <c r="E393" s="17"/>
      <c r="F393" s="17"/>
      <c r="G393" s="17"/>
      <c r="H393" s="17"/>
      <c r="I393" s="17"/>
      <c r="J393" s="17"/>
      <c r="K393" s="17"/>
      <c r="L393" s="17"/>
      <c r="M393" s="17"/>
      <c r="N393" s="17"/>
      <c r="O393" s="17"/>
      <c r="P393" s="17"/>
      <c r="Q393" s="17"/>
      <c r="R393" s="17"/>
      <c r="S393" s="17"/>
      <c r="T393" s="17" t="s">
        <v>95</v>
      </c>
      <c r="U393" s="18"/>
      <c r="V393" s="33"/>
      <c r="W393" s="14"/>
    </row>
    <row r="394" spans="1:23" s="15" customFormat="1" ht="66" hidden="1" x14ac:dyDescent="0.25">
      <c r="A394" s="17" t="s">
        <v>675</v>
      </c>
      <c r="B394" s="17" t="s">
        <v>675</v>
      </c>
      <c r="C394" s="41" t="s">
        <v>678</v>
      </c>
      <c r="D394" s="17" t="s">
        <v>677</v>
      </c>
      <c r="E394" s="17"/>
      <c r="F394" s="17"/>
      <c r="G394" s="17"/>
      <c r="H394" s="17"/>
      <c r="I394" s="17"/>
      <c r="J394" s="17"/>
      <c r="K394" s="17"/>
      <c r="L394" s="17"/>
      <c r="M394" s="17"/>
      <c r="N394" s="17"/>
      <c r="O394" s="17"/>
      <c r="P394" s="17"/>
      <c r="Q394" s="17"/>
      <c r="R394" s="17"/>
      <c r="S394" s="17"/>
      <c r="T394" s="17" t="s">
        <v>95</v>
      </c>
      <c r="U394" s="18"/>
      <c r="V394" s="33"/>
      <c r="W394" s="14"/>
    </row>
    <row r="395" spans="1:23" s="15" customFormat="1" ht="66" hidden="1" x14ac:dyDescent="0.25">
      <c r="A395" s="17" t="s">
        <v>675</v>
      </c>
      <c r="B395" s="17" t="s">
        <v>675</v>
      </c>
      <c r="C395" s="41" t="s">
        <v>679</v>
      </c>
      <c r="D395" s="17" t="s">
        <v>677</v>
      </c>
      <c r="E395" s="17"/>
      <c r="F395" s="17"/>
      <c r="G395" s="17"/>
      <c r="H395" s="17"/>
      <c r="I395" s="17"/>
      <c r="J395" s="17"/>
      <c r="K395" s="17"/>
      <c r="L395" s="17"/>
      <c r="M395" s="17"/>
      <c r="N395" s="17"/>
      <c r="O395" s="17"/>
      <c r="P395" s="17"/>
      <c r="Q395" s="17"/>
      <c r="R395" s="17"/>
      <c r="S395" s="17"/>
      <c r="T395" s="17" t="s">
        <v>95</v>
      </c>
      <c r="U395" s="18"/>
      <c r="V395" s="33"/>
      <c r="W395" s="14"/>
    </row>
    <row r="396" spans="1:23" s="15" customFormat="1" ht="66" hidden="1" x14ac:dyDescent="0.25">
      <c r="A396" s="17" t="s">
        <v>675</v>
      </c>
      <c r="B396" s="17" t="s">
        <v>675</v>
      </c>
      <c r="C396" s="41" t="s">
        <v>680</v>
      </c>
      <c r="D396" s="17" t="s">
        <v>677</v>
      </c>
      <c r="E396" s="17"/>
      <c r="F396" s="17"/>
      <c r="G396" s="17"/>
      <c r="H396" s="17"/>
      <c r="I396" s="17"/>
      <c r="J396" s="17"/>
      <c r="K396" s="17"/>
      <c r="L396" s="17"/>
      <c r="M396" s="17"/>
      <c r="N396" s="17"/>
      <c r="O396" s="17"/>
      <c r="P396" s="17"/>
      <c r="Q396" s="17"/>
      <c r="R396" s="17"/>
      <c r="S396" s="17"/>
      <c r="T396" s="17" t="s">
        <v>95</v>
      </c>
      <c r="U396" s="18"/>
      <c r="V396" s="33"/>
      <c r="W396" s="14"/>
    </row>
    <row r="397" spans="1:23" s="15" customFormat="1" ht="66" hidden="1" x14ac:dyDescent="0.25">
      <c r="A397" s="17" t="s">
        <v>675</v>
      </c>
      <c r="B397" s="17" t="s">
        <v>675</v>
      </c>
      <c r="C397" s="41" t="s">
        <v>681</v>
      </c>
      <c r="D397" s="17" t="s">
        <v>677</v>
      </c>
      <c r="E397" s="17"/>
      <c r="F397" s="17"/>
      <c r="G397" s="17"/>
      <c r="H397" s="17"/>
      <c r="I397" s="17"/>
      <c r="J397" s="17"/>
      <c r="K397" s="17"/>
      <c r="L397" s="17"/>
      <c r="M397" s="17"/>
      <c r="N397" s="17"/>
      <c r="O397" s="17"/>
      <c r="P397" s="17"/>
      <c r="Q397" s="17"/>
      <c r="R397" s="17"/>
      <c r="S397" s="17"/>
      <c r="T397" s="17" t="s">
        <v>95</v>
      </c>
      <c r="U397" s="18"/>
      <c r="V397" s="33"/>
      <c r="W397" s="14"/>
    </row>
    <row r="398" spans="1:23" s="15" customFormat="1" ht="66" hidden="1" x14ac:dyDescent="0.25">
      <c r="A398" s="17" t="s">
        <v>675</v>
      </c>
      <c r="B398" s="17" t="s">
        <v>675</v>
      </c>
      <c r="C398" s="41" t="s">
        <v>682</v>
      </c>
      <c r="D398" s="17" t="s">
        <v>677</v>
      </c>
      <c r="E398" s="17"/>
      <c r="F398" s="17"/>
      <c r="G398" s="17"/>
      <c r="H398" s="17"/>
      <c r="I398" s="17"/>
      <c r="J398" s="17"/>
      <c r="K398" s="17"/>
      <c r="L398" s="17"/>
      <c r="M398" s="17"/>
      <c r="N398" s="17"/>
      <c r="O398" s="17"/>
      <c r="P398" s="17"/>
      <c r="Q398" s="17"/>
      <c r="R398" s="17"/>
      <c r="S398" s="17"/>
      <c r="T398" s="17" t="s">
        <v>95</v>
      </c>
      <c r="U398" s="18"/>
      <c r="V398" s="33"/>
      <c r="W398" s="14"/>
    </row>
    <row r="399" spans="1:23" s="15" customFormat="1" ht="66" hidden="1" x14ac:dyDescent="0.25">
      <c r="A399" s="17" t="s">
        <v>675</v>
      </c>
      <c r="B399" s="17" t="s">
        <v>675</v>
      </c>
      <c r="C399" s="41" t="s">
        <v>683</v>
      </c>
      <c r="D399" s="17" t="s">
        <v>677</v>
      </c>
      <c r="E399" s="17"/>
      <c r="F399" s="17"/>
      <c r="G399" s="17"/>
      <c r="H399" s="17"/>
      <c r="I399" s="17"/>
      <c r="J399" s="17"/>
      <c r="K399" s="17"/>
      <c r="L399" s="17"/>
      <c r="M399" s="17"/>
      <c r="N399" s="17"/>
      <c r="O399" s="17"/>
      <c r="P399" s="17"/>
      <c r="Q399" s="17"/>
      <c r="R399" s="17"/>
      <c r="S399" s="17"/>
      <c r="T399" s="17" t="s">
        <v>95</v>
      </c>
      <c r="U399" s="18"/>
      <c r="V399" s="33"/>
      <c r="W399" s="14"/>
    </row>
    <row r="400" spans="1:23" s="15" customFormat="1" ht="66" hidden="1" x14ac:dyDescent="0.25">
      <c r="A400" s="17" t="s">
        <v>675</v>
      </c>
      <c r="B400" s="17" t="s">
        <v>675</v>
      </c>
      <c r="C400" s="41" t="s">
        <v>684</v>
      </c>
      <c r="D400" s="17" t="s">
        <v>677</v>
      </c>
      <c r="E400" s="17"/>
      <c r="F400" s="17"/>
      <c r="G400" s="17"/>
      <c r="H400" s="17"/>
      <c r="I400" s="17"/>
      <c r="J400" s="17"/>
      <c r="K400" s="17"/>
      <c r="L400" s="17"/>
      <c r="M400" s="17"/>
      <c r="N400" s="17"/>
      <c r="O400" s="17"/>
      <c r="P400" s="17"/>
      <c r="Q400" s="17"/>
      <c r="R400" s="17"/>
      <c r="S400" s="17"/>
      <c r="T400" s="17" t="s">
        <v>95</v>
      </c>
      <c r="U400" s="18"/>
      <c r="V400" s="33"/>
      <c r="W400" s="14"/>
    </row>
    <row r="401" spans="1:23" s="15" customFormat="1" ht="66" hidden="1" x14ac:dyDescent="0.25">
      <c r="A401" s="17" t="s">
        <v>675</v>
      </c>
      <c r="B401" s="17" t="s">
        <v>675</v>
      </c>
      <c r="C401" s="41" t="s">
        <v>685</v>
      </c>
      <c r="D401" s="17" t="s">
        <v>677</v>
      </c>
      <c r="E401" s="17"/>
      <c r="F401" s="17"/>
      <c r="G401" s="17"/>
      <c r="H401" s="17"/>
      <c r="I401" s="17"/>
      <c r="J401" s="17"/>
      <c r="K401" s="17"/>
      <c r="L401" s="17"/>
      <c r="M401" s="17"/>
      <c r="N401" s="17"/>
      <c r="O401" s="17"/>
      <c r="P401" s="17"/>
      <c r="Q401" s="17"/>
      <c r="R401" s="17"/>
      <c r="S401" s="17"/>
      <c r="T401" s="17" t="s">
        <v>95</v>
      </c>
      <c r="U401" s="18"/>
      <c r="V401" s="33"/>
      <c r="W401" s="14"/>
    </row>
    <row r="402" spans="1:23" s="15" customFormat="1" ht="66" hidden="1" x14ac:dyDescent="0.25">
      <c r="A402" s="17" t="s">
        <v>675</v>
      </c>
      <c r="B402" s="17" t="s">
        <v>675</v>
      </c>
      <c r="C402" s="41" t="s">
        <v>686</v>
      </c>
      <c r="D402" s="17" t="s">
        <v>677</v>
      </c>
      <c r="E402" s="17"/>
      <c r="F402" s="17"/>
      <c r="G402" s="17"/>
      <c r="H402" s="17"/>
      <c r="I402" s="17"/>
      <c r="J402" s="17"/>
      <c r="K402" s="17"/>
      <c r="L402" s="17"/>
      <c r="M402" s="17"/>
      <c r="N402" s="17"/>
      <c r="O402" s="17"/>
      <c r="P402" s="17"/>
      <c r="Q402" s="17"/>
      <c r="R402" s="17"/>
      <c r="S402" s="17"/>
      <c r="T402" s="17" t="s">
        <v>95</v>
      </c>
      <c r="U402" s="18"/>
      <c r="V402" s="33"/>
      <c r="W402" s="14"/>
    </row>
    <row r="403" spans="1:23" s="15" customFormat="1" ht="66" hidden="1" x14ac:dyDescent="0.25">
      <c r="A403" s="17" t="s">
        <v>675</v>
      </c>
      <c r="B403" s="17" t="s">
        <v>675</v>
      </c>
      <c r="C403" s="41" t="s">
        <v>687</v>
      </c>
      <c r="D403" s="17" t="s">
        <v>677</v>
      </c>
      <c r="E403" s="17"/>
      <c r="F403" s="17"/>
      <c r="G403" s="17"/>
      <c r="H403" s="17"/>
      <c r="I403" s="17"/>
      <c r="J403" s="17"/>
      <c r="K403" s="17"/>
      <c r="L403" s="17"/>
      <c r="M403" s="17"/>
      <c r="N403" s="17"/>
      <c r="O403" s="17"/>
      <c r="P403" s="17"/>
      <c r="Q403" s="17"/>
      <c r="R403" s="17"/>
      <c r="S403" s="17"/>
      <c r="T403" s="17" t="s">
        <v>95</v>
      </c>
      <c r="U403" s="18"/>
      <c r="V403" s="33"/>
      <c r="W403" s="14"/>
    </row>
    <row r="404" spans="1:23" s="15" customFormat="1" ht="66" hidden="1" x14ac:dyDescent="0.25">
      <c r="A404" s="17" t="s">
        <v>675</v>
      </c>
      <c r="B404" s="17" t="s">
        <v>675</v>
      </c>
      <c r="C404" s="41" t="s">
        <v>688</v>
      </c>
      <c r="D404" s="17" t="s">
        <v>677</v>
      </c>
      <c r="E404" s="17"/>
      <c r="F404" s="17"/>
      <c r="G404" s="17"/>
      <c r="H404" s="17"/>
      <c r="I404" s="17"/>
      <c r="J404" s="17"/>
      <c r="K404" s="17"/>
      <c r="L404" s="17"/>
      <c r="M404" s="17"/>
      <c r="N404" s="17"/>
      <c r="O404" s="17"/>
      <c r="P404" s="17"/>
      <c r="Q404" s="17"/>
      <c r="R404" s="17"/>
      <c r="S404" s="17"/>
      <c r="T404" s="17" t="s">
        <v>95</v>
      </c>
      <c r="U404" s="18"/>
      <c r="V404" s="33"/>
      <c r="W404" s="14"/>
    </row>
    <row r="405" spans="1:23" s="15" customFormat="1" ht="66" hidden="1" x14ac:dyDescent="0.25">
      <c r="A405" s="17" t="s">
        <v>689</v>
      </c>
      <c r="B405" s="17" t="s">
        <v>689</v>
      </c>
      <c r="C405" s="41" t="s">
        <v>690</v>
      </c>
      <c r="D405" s="17" t="s">
        <v>677</v>
      </c>
      <c r="E405" s="17"/>
      <c r="F405" s="17"/>
      <c r="G405" s="17"/>
      <c r="H405" s="17"/>
      <c r="I405" s="17"/>
      <c r="J405" s="17"/>
      <c r="K405" s="17"/>
      <c r="L405" s="17"/>
      <c r="M405" s="17"/>
      <c r="N405" s="17"/>
      <c r="O405" s="17"/>
      <c r="P405" s="17"/>
      <c r="Q405" s="17"/>
      <c r="R405" s="17"/>
      <c r="S405" s="17"/>
      <c r="T405" s="17" t="s">
        <v>95</v>
      </c>
      <c r="U405" s="18"/>
      <c r="V405" s="33"/>
      <c r="W405" s="14"/>
    </row>
    <row r="406" spans="1:23" s="15" customFormat="1" ht="66" hidden="1" x14ac:dyDescent="0.25">
      <c r="A406" s="17" t="s">
        <v>689</v>
      </c>
      <c r="B406" s="17" t="s">
        <v>689</v>
      </c>
      <c r="C406" s="41" t="s">
        <v>691</v>
      </c>
      <c r="D406" s="17" t="s">
        <v>677</v>
      </c>
      <c r="E406" s="17"/>
      <c r="F406" s="17"/>
      <c r="G406" s="17"/>
      <c r="H406" s="17"/>
      <c r="I406" s="17"/>
      <c r="J406" s="17"/>
      <c r="K406" s="17"/>
      <c r="L406" s="17"/>
      <c r="M406" s="17"/>
      <c r="N406" s="17"/>
      <c r="O406" s="17"/>
      <c r="P406" s="17"/>
      <c r="Q406" s="17"/>
      <c r="R406" s="17"/>
      <c r="S406" s="17"/>
      <c r="T406" s="17" t="s">
        <v>95</v>
      </c>
      <c r="U406" s="18"/>
      <c r="V406" s="33"/>
      <c r="W406" s="14"/>
    </row>
    <row r="407" spans="1:23" s="15" customFormat="1" ht="66" hidden="1" x14ac:dyDescent="0.25">
      <c r="A407" s="17" t="s">
        <v>689</v>
      </c>
      <c r="B407" s="17" t="s">
        <v>689</v>
      </c>
      <c r="C407" s="41" t="s">
        <v>692</v>
      </c>
      <c r="D407" s="17" t="s">
        <v>677</v>
      </c>
      <c r="E407" s="17"/>
      <c r="F407" s="17"/>
      <c r="G407" s="17"/>
      <c r="H407" s="17"/>
      <c r="I407" s="17"/>
      <c r="J407" s="17"/>
      <c r="K407" s="17"/>
      <c r="L407" s="17"/>
      <c r="M407" s="17"/>
      <c r="N407" s="17"/>
      <c r="O407" s="17"/>
      <c r="P407" s="17"/>
      <c r="Q407" s="17"/>
      <c r="R407" s="17"/>
      <c r="S407" s="17"/>
      <c r="T407" s="17" t="s">
        <v>95</v>
      </c>
      <c r="U407" s="18"/>
      <c r="V407" s="33"/>
      <c r="W407" s="14"/>
    </row>
    <row r="408" spans="1:23" s="15" customFormat="1" ht="66" hidden="1" x14ac:dyDescent="0.25">
      <c r="A408" s="17" t="s">
        <v>689</v>
      </c>
      <c r="B408" s="17" t="s">
        <v>689</v>
      </c>
      <c r="C408" s="41" t="s">
        <v>693</v>
      </c>
      <c r="D408" s="17" t="s">
        <v>677</v>
      </c>
      <c r="E408" s="17"/>
      <c r="F408" s="17"/>
      <c r="G408" s="17"/>
      <c r="H408" s="17"/>
      <c r="I408" s="17"/>
      <c r="J408" s="17"/>
      <c r="K408" s="17"/>
      <c r="L408" s="17"/>
      <c r="M408" s="17"/>
      <c r="N408" s="17"/>
      <c r="O408" s="17"/>
      <c r="P408" s="17"/>
      <c r="Q408" s="17"/>
      <c r="R408" s="17"/>
      <c r="S408" s="17"/>
      <c r="T408" s="17" t="s">
        <v>95</v>
      </c>
      <c r="U408" s="18"/>
      <c r="V408" s="33"/>
      <c r="W408" s="14"/>
    </row>
    <row r="409" spans="1:23" s="15" customFormat="1" ht="66" hidden="1" x14ac:dyDescent="0.25">
      <c r="A409" s="17" t="s">
        <v>689</v>
      </c>
      <c r="B409" s="17" t="s">
        <v>689</v>
      </c>
      <c r="C409" s="41" t="s">
        <v>694</v>
      </c>
      <c r="D409" s="17" t="s">
        <v>677</v>
      </c>
      <c r="E409" s="17"/>
      <c r="F409" s="17"/>
      <c r="G409" s="17"/>
      <c r="H409" s="17"/>
      <c r="I409" s="17"/>
      <c r="J409" s="17"/>
      <c r="K409" s="17"/>
      <c r="L409" s="17"/>
      <c r="M409" s="17"/>
      <c r="N409" s="17"/>
      <c r="O409" s="17"/>
      <c r="P409" s="17"/>
      <c r="Q409" s="17"/>
      <c r="R409" s="17"/>
      <c r="S409" s="17"/>
      <c r="T409" s="17" t="s">
        <v>95</v>
      </c>
      <c r="U409" s="18"/>
      <c r="V409" s="33"/>
      <c r="W409" s="14"/>
    </row>
    <row r="410" spans="1:23" s="15" customFormat="1" ht="66" hidden="1" x14ac:dyDescent="0.25">
      <c r="A410" s="17" t="s">
        <v>689</v>
      </c>
      <c r="B410" s="17" t="s">
        <v>689</v>
      </c>
      <c r="C410" s="41" t="s">
        <v>695</v>
      </c>
      <c r="D410" s="17" t="s">
        <v>677</v>
      </c>
      <c r="E410" s="17"/>
      <c r="F410" s="17"/>
      <c r="G410" s="17"/>
      <c r="H410" s="17"/>
      <c r="I410" s="17"/>
      <c r="J410" s="17"/>
      <c r="K410" s="17"/>
      <c r="L410" s="17"/>
      <c r="M410" s="17"/>
      <c r="N410" s="17"/>
      <c r="O410" s="17"/>
      <c r="P410" s="17"/>
      <c r="Q410" s="17"/>
      <c r="R410" s="17"/>
      <c r="S410" s="17"/>
      <c r="T410" s="17" t="s">
        <v>95</v>
      </c>
      <c r="U410" s="18"/>
      <c r="V410" s="33"/>
      <c r="W410" s="14"/>
    </row>
    <row r="411" spans="1:23" s="15" customFormat="1" ht="66" hidden="1" x14ac:dyDescent="0.25">
      <c r="A411" s="17" t="s">
        <v>689</v>
      </c>
      <c r="B411" s="17" t="s">
        <v>689</v>
      </c>
      <c r="C411" s="41" t="s">
        <v>696</v>
      </c>
      <c r="D411" s="17" t="s">
        <v>677</v>
      </c>
      <c r="E411" s="17"/>
      <c r="F411" s="17"/>
      <c r="G411" s="17"/>
      <c r="H411" s="17"/>
      <c r="I411" s="17"/>
      <c r="J411" s="17"/>
      <c r="K411" s="17"/>
      <c r="L411" s="17"/>
      <c r="M411" s="17"/>
      <c r="N411" s="17"/>
      <c r="O411" s="17"/>
      <c r="P411" s="17"/>
      <c r="Q411" s="17"/>
      <c r="R411" s="17"/>
      <c r="S411" s="17"/>
      <c r="T411" s="17" t="s">
        <v>95</v>
      </c>
      <c r="U411" s="18"/>
      <c r="V411" s="33"/>
      <c r="W411" s="14"/>
    </row>
    <row r="412" spans="1:23" s="15" customFormat="1" ht="66" hidden="1" x14ac:dyDescent="0.25">
      <c r="A412" s="17" t="s">
        <v>689</v>
      </c>
      <c r="B412" s="17" t="s">
        <v>689</v>
      </c>
      <c r="C412" s="41" t="s">
        <v>697</v>
      </c>
      <c r="D412" s="17" t="s">
        <v>677</v>
      </c>
      <c r="E412" s="17"/>
      <c r="F412" s="17"/>
      <c r="G412" s="17"/>
      <c r="H412" s="17"/>
      <c r="I412" s="17"/>
      <c r="J412" s="17"/>
      <c r="K412" s="17"/>
      <c r="L412" s="17"/>
      <c r="M412" s="17"/>
      <c r="N412" s="17"/>
      <c r="O412" s="17"/>
      <c r="P412" s="17"/>
      <c r="Q412" s="17"/>
      <c r="R412" s="17"/>
      <c r="S412" s="17"/>
      <c r="T412" s="17" t="s">
        <v>95</v>
      </c>
      <c r="U412" s="18"/>
      <c r="V412" s="33"/>
      <c r="W412" s="14"/>
    </row>
    <row r="413" spans="1:23" s="15" customFormat="1" ht="66" hidden="1" x14ac:dyDescent="0.25">
      <c r="A413" s="17" t="s">
        <v>689</v>
      </c>
      <c r="B413" s="17" t="s">
        <v>689</v>
      </c>
      <c r="C413" s="41" t="s">
        <v>698</v>
      </c>
      <c r="D413" s="17" t="s">
        <v>677</v>
      </c>
      <c r="E413" s="17"/>
      <c r="F413" s="17"/>
      <c r="G413" s="17"/>
      <c r="H413" s="17"/>
      <c r="I413" s="17"/>
      <c r="J413" s="17"/>
      <c r="K413" s="17"/>
      <c r="L413" s="17"/>
      <c r="M413" s="17"/>
      <c r="N413" s="17"/>
      <c r="O413" s="17"/>
      <c r="P413" s="17"/>
      <c r="Q413" s="17"/>
      <c r="R413" s="17"/>
      <c r="S413" s="17"/>
      <c r="T413" s="17" t="s">
        <v>95</v>
      </c>
      <c r="U413" s="18"/>
      <c r="V413" s="33"/>
      <c r="W413" s="14"/>
    </row>
    <row r="414" spans="1:23" s="15" customFormat="1" ht="66" hidden="1" x14ac:dyDescent="0.25">
      <c r="A414" s="17" t="s">
        <v>689</v>
      </c>
      <c r="B414" s="17" t="s">
        <v>689</v>
      </c>
      <c r="C414" s="41" t="s">
        <v>699</v>
      </c>
      <c r="D414" s="17" t="s">
        <v>677</v>
      </c>
      <c r="E414" s="17"/>
      <c r="F414" s="17"/>
      <c r="G414" s="17"/>
      <c r="H414" s="17"/>
      <c r="I414" s="17"/>
      <c r="J414" s="17"/>
      <c r="K414" s="17"/>
      <c r="L414" s="17"/>
      <c r="M414" s="17"/>
      <c r="N414" s="17"/>
      <c r="O414" s="17"/>
      <c r="P414" s="17"/>
      <c r="Q414" s="17"/>
      <c r="R414" s="17"/>
      <c r="S414" s="17"/>
      <c r="T414" s="17" t="s">
        <v>95</v>
      </c>
      <c r="U414" s="18"/>
      <c r="V414" s="33"/>
      <c r="W414" s="14"/>
    </row>
    <row r="415" spans="1:23" s="15" customFormat="1" ht="66" hidden="1" x14ac:dyDescent="0.25">
      <c r="A415" s="17" t="s">
        <v>689</v>
      </c>
      <c r="B415" s="17" t="s">
        <v>689</v>
      </c>
      <c r="C415" s="41" t="s">
        <v>700</v>
      </c>
      <c r="D415" s="17" t="s">
        <v>677</v>
      </c>
      <c r="E415" s="17"/>
      <c r="F415" s="17"/>
      <c r="G415" s="17"/>
      <c r="H415" s="17"/>
      <c r="I415" s="17"/>
      <c r="J415" s="17"/>
      <c r="K415" s="17"/>
      <c r="L415" s="17"/>
      <c r="M415" s="17"/>
      <c r="N415" s="17"/>
      <c r="O415" s="17"/>
      <c r="P415" s="17"/>
      <c r="Q415" s="17"/>
      <c r="R415" s="17"/>
      <c r="S415" s="17"/>
      <c r="T415" s="17" t="s">
        <v>95</v>
      </c>
      <c r="U415" s="18"/>
      <c r="V415" s="33"/>
      <c r="W415" s="14"/>
    </row>
    <row r="416" spans="1:23" s="15" customFormat="1" ht="66" hidden="1" x14ac:dyDescent="0.25">
      <c r="A416" s="17" t="s">
        <v>689</v>
      </c>
      <c r="B416" s="17" t="s">
        <v>689</v>
      </c>
      <c r="C416" s="41" t="s">
        <v>701</v>
      </c>
      <c r="D416" s="17" t="s">
        <v>677</v>
      </c>
      <c r="E416" s="17"/>
      <c r="F416" s="17"/>
      <c r="G416" s="17"/>
      <c r="H416" s="17"/>
      <c r="I416" s="17"/>
      <c r="J416" s="17"/>
      <c r="K416" s="17"/>
      <c r="L416" s="17"/>
      <c r="M416" s="17"/>
      <c r="N416" s="17"/>
      <c r="O416" s="17"/>
      <c r="P416" s="17"/>
      <c r="Q416" s="17"/>
      <c r="R416" s="17"/>
      <c r="S416" s="17"/>
      <c r="T416" s="17" t="s">
        <v>95</v>
      </c>
      <c r="U416" s="18"/>
      <c r="V416" s="33"/>
      <c r="W416" s="14"/>
    </row>
    <row r="417" spans="1:23" s="15" customFormat="1" ht="66" hidden="1" x14ac:dyDescent="0.25">
      <c r="A417" s="17" t="s">
        <v>689</v>
      </c>
      <c r="B417" s="17" t="s">
        <v>689</v>
      </c>
      <c r="C417" s="41" t="s">
        <v>702</v>
      </c>
      <c r="D417" s="17" t="s">
        <v>677</v>
      </c>
      <c r="E417" s="17"/>
      <c r="F417" s="17"/>
      <c r="G417" s="17"/>
      <c r="H417" s="17"/>
      <c r="I417" s="17"/>
      <c r="J417" s="17"/>
      <c r="K417" s="17"/>
      <c r="L417" s="17"/>
      <c r="M417" s="17"/>
      <c r="N417" s="17"/>
      <c r="O417" s="17"/>
      <c r="P417" s="17"/>
      <c r="Q417" s="17"/>
      <c r="R417" s="17"/>
      <c r="S417" s="17"/>
      <c r="T417" s="17" t="s">
        <v>95</v>
      </c>
      <c r="U417" s="18"/>
      <c r="V417" s="33"/>
      <c r="W417" s="14"/>
    </row>
    <row r="418" spans="1:23" s="15" customFormat="1" ht="66" hidden="1" x14ac:dyDescent="0.25">
      <c r="A418" s="17" t="s">
        <v>689</v>
      </c>
      <c r="B418" s="17" t="s">
        <v>689</v>
      </c>
      <c r="C418" s="41" t="s">
        <v>703</v>
      </c>
      <c r="D418" s="17" t="s">
        <v>677</v>
      </c>
      <c r="E418" s="17"/>
      <c r="F418" s="17"/>
      <c r="G418" s="17"/>
      <c r="H418" s="17"/>
      <c r="I418" s="17"/>
      <c r="J418" s="17"/>
      <c r="K418" s="17"/>
      <c r="L418" s="17"/>
      <c r="M418" s="17"/>
      <c r="N418" s="17"/>
      <c r="O418" s="17"/>
      <c r="P418" s="17"/>
      <c r="Q418" s="17"/>
      <c r="R418" s="17"/>
      <c r="S418" s="17"/>
      <c r="T418" s="17" t="s">
        <v>95</v>
      </c>
      <c r="U418" s="18"/>
      <c r="V418" s="33"/>
      <c r="W418" s="14"/>
    </row>
    <row r="419" spans="1:23" s="15" customFormat="1" ht="66" hidden="1" x14ac:dyDescent="0.25">
      <c r="A419" s="17" t="s">
        <v>689</v>
      </c>
      <c r="B419" s="17" t="s">
        <v>689</v>
      </c>
      <c r="C419" s="41" t="s">
        <v>704</v>
      </c>
      <c r="D419" s="17" t="s">
        <v>677</v>
      </c>
      <c r="E419" s="17"/>
      <c r="F419" s="17"/>
      <c r="G419" s="17"/>
      <c r="H419" s="17"/>
      <c r="I419" s="17"/>
      <c r="J419" s="17"/>
      <c r="K419" s="17"/>
      <c r="L419" s="17"/>
      <c r="M419" s="17"/>
      <c r="N419" s="17"/>
      <c r="O419" s="17"/>
      <c r="P419" s="17"/>
      <c r="Q419" s="17"/>
      <c r="R419" s="17"/>
      <c r="S419" s="17"/>
      <c r="T419" s="17" t="s">
        <v>95</v>
      </c>
      <c r="U419" s="18"/>
      <c r="V419" s="33"/>
      <c r="W419" s="14"/>
    </row>
    <row r="420" spans="1:23" s="15" customFormat="1" ht="66" hidden="1" x14ac:dyDescent="0.25">
      <c r="A420" s="17" t="s">
        <v>689</v>
      </c>
      <c r="B420" s="17" t="s">
        <v>689</v>
      </c>
      <c r="C420" s="41" t="s">
        <v>705</v>
      </c>
      <c r="D420" s="17" t="s">
        <v>677</v>
      </c>
      <c r="E420" s="17"/>
      <c r="F420" s="17"/>
      <c r="G420" s="17"/>
      <c r="H420" s="17"/>
      <c r="I420" s="17"/>
      <c r="J420" s="17"/>
      <c r="K420" s="17"/>
      <c r="L420" s="17"/>
      <c r="M420" s="17"/>
      <c r="N420" s="17"/>
      <c r="O420" s="17"/>
      <c r="P420" s="17"/>
      <c r="Q420" s="17"/>
      <c r="R420" s="17"/>
      <c r="S420" s="17"/>
      <c r="T420" s="17" t="s">
        <v>95</v>
      </c>
      <c r="U420" s="18"/>
      <c r="V420" s="33"/>
      <c r="W420" s="14"/>
    </row>
    <row r="421" spans="1:23" s="15" customFormat="1" ht="66" hidden="1" x14ac:dyDescent="0.25">
      <c r="A421" s="17" t="s">
        <v>689</v>
      </c>
      <c r="B421" s="17" t="s">
        <v>689</v>
      </c>
      <c r="C421" s="41" t="s">
        <v>706</v>
      </c>
      <c r="D421" s="17" t="s">
        <v>677</v>
      </c>
      <c r="E421" s="17"/>
      <c r="F421" s="17"/>
      <c r="G421" s="17"/>
      <c r="H421" s="17"/>
      <c r="I421" s="17"/>
      <c r="J421" s="17"/>
      <c r="K421" s="17"/>
      <c r="L421" s="17"/>
      <c r="M421" s="17"/>
      <c r="N421" s="17"/>
      <c r="O421" s="17"/>
      <c r="P421" s="17"/>
      <c r="Q421" s="17"/>
      <c r="R421" s="17"/>
      <c r="S421" s="17"/>
      <c r="T421" s="17" t="s">
        <v>95</v>
      </c>
      <c r="U421" s="18"/>
      <c r="V421" s="33"/>
      <c r="W421" s="14"/>
    </row>
    <row r="422" spans="1:23" s="15" customFormat="1" ht="66" hidden="1" x14ac:dyDescent="0.25">
      <c r="A422" s="17" t="s">
        <v>689</v>
      </c>
      <c r="B422" s="17" t="s">
        <v>689</v>
      </c>
      <c r="C422" s="41" t="s">
        <v>707</v>
      </c>
      <c r="D422" s="17" t="s">
        <v>677</v>
      </c>
      <c r="E422" s="17"/>
      <c r="F422" s="17"/>
      <c r="G422" s="17"/>
      <c r="H422" s="17"/>
      <c r="I422" s="17"/>
      <c r="J422" s="17"/>
      <c r="K422" s="17"/>
      <c r="L422" s="17"/>
      <c r="M422" s="17"/>
      <c r="N422" s="17"/>
      <c r="O422" s="17"/>
      <c r="P422" s="17"/>
      <c r="Q422" s="17"/>
      <c r="R422" s="17"/>
      <c r="S422" s="17"/>
      <c r="T422" s="17" t="s">
        <v>95</v>
      </c>
      <c r="U422" s="18"/>
      <c r="V422" s="33"/>
      <c r="W422" s="14"/>
    </row>
    <row r="423" spans="1:23" s="15" customFormat="1" ht="39.6" hidden="1" x14ac:dyDescent="0.25">
      <c r="A423" s="17" t="s">
        <v>708</v>
      </c>
      <c r="B423" s="17" t="s">
        <v>708</v>
      </c>
      <c r="C423" s="41" t="s">
        <v>709</v>
      </c>
      <c r="D423" s="17" t="s">
        <v>710</v>
      </c>
      <c r="E423" s="17"/>
      <c r="F423" s="17"/>
      <c r="G423" s="17"/>
      <c r="H423" s="17"/>
      <c r="I423" s="17"/>
      <c r="J423" s="17"/>
      <c r="K423" s="17"/>
      <c r="L423" s="17"/>
      <c r="M423" s="17"/>
      <c r="N423" s="17"/>
      <c r="O423" s="17"/>
      <c r="P423" s="17"/>
      <c r="Q423" s="17"/>
      <c r="R423" s="17"/>
      <c r="S423" s="17"/>
      <c r="T423" s="17"/>
      <c r="U423" s="18" t="s">
        <v>95</v>
      </c>
      <c r="V423" s="33"/>
      <c r="W423" s="14"/>
    </row>
    <row r="424" spans="1:23" s="15" customFormat="1" ht="66" hidden="1" x14ac:dyDescent="0.25">
      <c r="A424" s="17" t="s">
        <v>708</v>
      </c>
      <c r="B424" s="17" t="s">
        <v>708</v>
      </c>
      <c r="C424" s="41" t="s">
        <v>711</v>
      </c>
      <c r="D424" s="17" t="s">
        <v>712</v>
      </c>
      <c r="E424" s="17"/>
      <c r="F424" s="17"/>
      <c r="G424" s="17"/>
      <c r="H424" s="17"/>
      <c r="I424" s="17"/>
      <c r="J424" s="17"/>
      <c r="K424" s="17"/>
      <c r="L424" s="17"/>
      <c r="M424" s="17"/>
      <c r="N424" s="17"/>
      <c r="O424" s="17"/>
      <c r="P424" s="17"/>
      <c r="Q424" s="17"/>
      <c r="R424" s="17"/>
      <c r="S424" s="17"/>
      <c r="T424" s="17"/>
      <c r="U424" s="18" t="s">
        <v>95</v>
      </c>
      <c r="V424" s="33"/>
      <c r="W424" s="14"/>
    </row>
    <row r="425" spans="1:23" s="15" customFormat="1" hidden="1" x14ac:dyDescent="0.25">
      <c r="A425" s="17" t="s">
        <v>713</v>
      </c>
      <c r="B425" s="17" t="s">
        <v>713</v>
      </c>
      <c r="C425" s="41" t="s">
        <v>184</v>
      </c>
      <c r="D425" s="17" t="s">
        <v>714</v>
      </c>
      <c r="E425" s="17"/>
      <c r="F425" s="17"/>
      <c r="G425" s="17"/>
      <c r="H425" s="17"/>
      <c r="I425" s="17"/>
      <c r="J425" s="17"/>
      <c r="K425" s="17"/>
      <c r="L425" s="17"/>
      <c r="M425" s="17"/>
      <c r="N425" s="17"/>
      <c r="O425" s="17"/>
      <c r="P425" s="17"/>
      <c r="Q425" s="17"/>
      <c r="R425" s="17"/>
      <c r="S425" s="17"/>
      <c r="T425" s="17"/>
      <c r="U425" s="18" t="s">
        <v>95</v>
      </c>
      <c r="V425" s="33"/>
      <c r="W425" s="14"/>
    </row>
    <row r="426" spans="1:23" s="15" customFormat="1" ht="39.6" hidden="1" x14ac:dyDescent="0.25">
      <c r="A426" s="17" t="s">
        <v>713</v>
      </c>
      <c r="B426" s="17" t="s">
        <v>713</v>
      </c>
      <c r="C426" s="41" t="s">
        <v>715</v>
      </c>
      <c r="D426" s="17" t="s">
        <v>716</v>
      </c>
      <c r="E426" s="17"/>
      <c r="F426" s="17"/>
      <c r="G426" s="17"/>
      <c r="H426" s="17"/>
      <c r="I426" s="17"/>
      <c r="J426" s="17"/>
      <c r="K426" s="17"/>
      <c r="L426" s="17"/>
      <c r="M426" s="17"/>
      <c r="N426" s="17"/>
      <c r="O426" s="17"/>
      <c r="P426" s="17"/>
      <c r="Q426" s="17"/>
      <c r="R426" s="17"/>
      <c r="S426" s="17"/>
      <c r="T426" s="17"/>
      <c r="U426" s="18" t="s">
        <v>95</v>
      </c>
      <c r="V426" s="33"/>
    </row>
    <row r="427" spans="1:23" s="15" customFormat="1" ht="39.6" hidden="1" x14ac:dyDescent="0.25">
      <c r="A427" s="17" t="s">
        <v>713</v>
      </c>
      <c r="B427" s="17" t="s">
        <v>713</v>
      </c>
      <c r="C427" s="47" t="s">
        <v>717</v>
      </c>
      <c r="D427" s="17" t="s">
        <v>716</v>
      </c>
      <c r="E427" s="17"/>
      <c r="F427" s="17"/>
      <c r="G427" s="17"/>
      <c r="H427" s="17"/>
      <c r="I427" s="17"/>
      <c r="J427" s="17"/>
      <c r="K427" s="17"/>
      <c r="L427" s="17"/>
      <c r="M427" s="17"/>
      <c r="N427" s="17"/>
      <c r="O427" s="17"/>
      <c r="P427" s="17"/>
      <c r="Q427" s="17"/>
      <c r="R427" s="17"/>
      <c r="S427" s="17"/>
      <c r="T427" s="17"/>
      <c r="U427" s="18" t="s">
        <v>95</v>
      </c>
      <c r="V427" s="33"/>
    </row>
    <row r="428" spans="1:23" s="15" customFormat="1" ht="39.6" hidden="1" x14ac:dyDescent="0.25">
      <c r="A428" s="17" t="s">
        <v>713</v>
      </c>
      <c r="B428" s="17" t="s">
        <v>713</v>
      </c>
      <c r="C428" s="41" t="s">
        <v>718</v>
      </c>
      <c r="D428" s="17" t="s">
        <v>716</v>
      </c>
      <c r="E428" s="17"/>
      <c r="F428" s="17"/>
      <c r="G428" s="17"/>
      <c r="H428" s="17"/>
      <c r="I428" s="17"/>
      <c r="J428" s="17"/>
      <c r="K428" s="17"/>
      <c r="L428" s="17"/>
      <c r="M428" s="17"/>
      <c r="N428" s="17"/>
      <c r="O428" s="17"/>
      <c r="P428" s="17"/>
      <c r="Q428" s="17"/>
      <c r="R428" s="17"/>
      <c r="S428" s="17"/>
      <c r="T428" s="17"/>
      <c r="U428" s="18" t="s">
        <v>95</v>
      </c>
      <c r="V428" s="33"/>
    </row>
    <row r="429" spans="1:23" s="15" customFormat="1" ht="39.6" hidden="1" x14ac:dyDescent="0.25">
      <c r="A429" s="19" t="s">
        <v>713</v>
      </c>
      <c r="B429" s="19" t="s">
        <v>713</v>
      </c>
      <c r="C429" s="42" t="s">
        <v>719</v>
      </c>
      <c r="D429" s="19" t="s">
        <v>716</v>
      </c>
      <c r="E429" s="19"/>
      <c r="F429" s="19"/>
      <c r="G429" s="19"/>
      <c r="H429" s="19"/>
      <c r="I429" s="19"/>
      <c r="J429" s="19"/>
      <c r="K429" s="19"/>
      <c r="L429" s="19"/>
      <c r="M429" s="19"/>
      <c r="N429" s="19"/>
      <c r="O429" s="19"/>
      <c r="P429" s="19"/>
      <c r="Q429" s="19"/>
      <c r="R429" s="19"/>
      <c r="S429" s="19"/>
      <c r="T429" s="19"/>
      <c r="U429" s="28" t="s">
        <v>95</v>
      </c>
      <c r="V429" s="33"/>
    </row>
    <row r="430" spans="1:23" s="15" customFormat="1" ht="26.4" hidden="1" x14ac:dyDescent="0.25">
      <c r="A430" s="24" t="s">
        <v>720</v>
      </c>
      <c r="B430" s="24" t="s">
        <v>721</v>
      </c>
      <c r="C430" s="45" t="s">
        <v>722</v>
      </c>
      <c r="D430" s="24" t="s">
        <v>723</v>
      </c>
      <c r="E430" s="24"/>
      <c r="F430" s="24"/>
      <c r="G430" s="24"/>
      <c r="H430" s="24"/>
      <c r="I430" s="24"/>
      <c r="J430" s="24" t="s">
        <v>95</v>
      </c>
      <c r="K430" s="24"/>
      <c r="L430" s="24"/>
      <c r="M430" s="24"/>
      <c r="N430" s="24" t="s">
        <v>95</v>
      </c>
      <c r="O430" s="24" t="s">
        <v>95</v>
      </c>
      <c r="P430" s="24"/>
      <c r="Q430" s="24"/>
      <c r="R430" s="24"/>
      <c r="S430" s="24"/>
      <c r="T430" s="24"/>
      <c r="U430" s="31"/>
      <c r="V430" s="33"/>
    </row>
    <row r="431" spans="1:23" s="15" customFormat="1" ht="26.4" hidden="1" x14ac:dyDescent="0.25">
      <c r="A431" s="24" t="s">
        <v>720</v>
      </c>
      <c r="B431" s="24" t="s">
        <v>721</v>
      </c>
      <c r="C431" s="45" t="s">
        <v>724</v>
      </c>
      <c r="D431" s="24" t="s">
        <v>723</v>
      </c>
      <c r="E431" s="24"/>
      <c r="F431" s="24"/>
      <c r="G431" s="24"/>
      <c r="H431" s="24"/>
      <c r="I431" s="24"/>
      <c r="J431" s="24" t="s">
        <v>95</v>
      </c>
      <c r="K431" s="24"/>
      <c r="L431" s="24"/>
      <c r="M431" s="24"/>
      <c r="N431" s="24" t="s">
        <v>95</v>
      </c>
      <c r="O431" s="24" t="s">
        <v>95</v>
      </c>
      <c r="P431" s="24"/>
      <c r="Q431" s="24"/>
      <c r="R431" s="24"/>
      <c r="S431" s="24"/>
      <c r="T431" s="24"/>
      <c r="U431" s="31"/>
      <c r="V431" s="33"/>
    </row>
    <row r="432" spans="1:23" s="15" customFormat="1" ht="26.4" hidden="1" x14ac:dyDescent="0.25">
      <c r="A432" s="24" t="s">
        <v>720</v>
      </c>
      <c r="B432" s="24" t="s">
        <v>721</v>
      </c>
      <c r="C432" s="45" t="s">
        <v>725</v>
      </c>
      <c r="D432" s="24" t="s">
        <v>726</v>
      </c>
      <c r="E432" s="24"/>
      <c r="F432" s="24"/>
      <c r="G432" s="24"/>
      <c r="H432" s="24"/>
      <c r="I432" s="24"/>
      <c r="J432" s="24" t="s">
        <v>95</v>
      </c>
      <c r="K432" s="24"/>
      <c r="L432" s="24"/>
      <c r="M432" s="24"/>
      <c r="N432" s="24" t="s">
        <v>95</v>
      </c>
      <c r="O432" s="24" t="s">
        <v>95</v>
      </c>
      <c r="P432" s="24"/>
      <c r="Q432" s="24"/>
      <c r="R432" s="24"/>
      <c r="S432" s="24"/>
      <c r="T432" s="24"/>
      <c r="U432" s="31"/>
      <c r="V432" s="33"/>
    </row>
    <row r="433" spans="1:22" s="15" customFormat="1" ht="26.4" hidden="1" x14ac:dyDescent="0.25">
      <c r="A433" s="24" t="s">
        <v>720</v>
      </c>
      <c r="B433" s="24" t="s">
        <v>721</v>
      </c>
      <c r="C433" s="45" t="s">
        <v>727</v>
      </c>
      <c r="D433" s="24" t="s">
        <v>728</v>
      </c>
      <c r="E433" s="24"/>
      <c r="F433" s="24"/>
      <c r="G433" s="24"/>
      <c r="H433" s="24"/>
      <c r="I433" s="24"/>
      <c r="J433" s="24" t="s">
        <v>95</v>
      </c>
      <c r="K433" s="24"/>
      <c r="L433" s="24"/>
      <c r="M433" s="24"/>
      <c r="N433" s="24" t="s">
        <v>95</v>
      </c>
      <c r="O433" s="24" t="s">
        <v>95</v>
      </c>
      <c r="P433" s="24"/>
      <c r="Q433" s="24"/>
      <c r="R433" s="24"/>
      <c r="S433" s="24"/>
      <c r="T433" s="24"/>
      <c r="U433" s="31"/>
      <c r="V433" s="33"/>
    </row>
    <row r="434" spans="1:22" s="15" customFormat="1" ht="26.4" hidden="1" x14ac:dyDescent="0.25">
      <c r="A434" s="24" t="s">
        <v>720</v>
      </c>
      <c r="B434" s="24" t="s">
        <v>721</v>
      </c>
      <c r="C434" s="45" t="s">
        <v>729</v>
      </c>
      <c r="D434" s="24" t="s">
        <v>730</v>
      </c>
      <c r="E434" s="24"/>
      <c r="F434" s="24"/>
      <c r="G434" s="24"/>
      <c r="H434" s="24"/>
      <c r="I434" s="24"/>
      <c r="J434" s="24" t="s">
        <v>95</v>
      </c>
      <c r="K434" s="24"/>
      <c r="L434" s="24"/>
      <c r="M434" s="24"/>
      <c r="N434" s="24" t="s">
        <v>95</v>
      </c>
      <c r="O434" s="24" t="s">
        <v>95</v>
      </c>
      <c r="P434" s="24"/>
      <c r="Q434" s="24"/>
      <c r="R434" s="24"/>
      <c r="S434" s="24"/>
      <c r="T434" s="24"/>
      <c r="U434" s="31"/>
      <c r="V434" s="33"/>
    </row>
    <row r="435" spans="1:22" s="15" customFormat="1" ht="26.4" hidden="1" x14ac:dyDescent="0.25">
      <c r="A435" s="24" t="s">
        <v>720</v>
      </c>
      <c r="B435" s="24" t="s">
        <v>721</v>
      </c>
      <c r="C435" s="45" t="s">
        <v>731</v>
      </c>
      <c r="D435" s="24" t="s">
        <v>732</v>
      </c>
      <c r="E435" s="24"/>
      <c r="F435" s="24"/>
      <c r="G435" s="24"/>
      <c r="H435" s="24"/>
      <c r="I435" s="24"/>
      <c r="J435" s="24" t="s">
        <v>95</v>
      </c>
      <c r="K435" s="24"/>
      <c r="L435" s="24"/>
      <c r="M435" s="24"/>
      <c r="N435" s="24" t="s">
        <v>95</v>
      </c>
      <c r="O435" s="24" t="s">
        <v>95</v>
      </c>
      <c r="P435" s="24"/>
      <c r="Q435" s="24"/>
      <c r="R435" s="24"/>
      <c r="S435" s="24"/>
      <c r="T435" s="24"/>
      <c r="U435" s="31"/>
      <c r="V435" s="33"/>
    </row>
    <row r="436" spans="1:22" s="15" customFormat="1" ht="26.4" hidden="1" x14ac:dyDescent="0.25">
      <c r="A436" s="24" t="s">
        <v>720</v>
      </c>
      <c r="B436" s="24" t="s">
        <v>721</v>
      </c>
      <c r="C436" s="45" t="s">
        <v>733</v>
      </c>
      <c r="D436" s="24" t="s">
        <v>734</v>
      </c>
      <c r="E436" s="24"/>
      <c r="F436" s="24"/>
      <c r="G436" s="24"/>
      <c r="H436" s="24"/>
      <c r="I436" s="24"/>
      <c r="J436" s="24" t="s">
        <v>95</v>
      </c>
      <c r="K436" s="24"/>
      <c r="L436" s="24"/>
      <c r="M436" s="24"/>
      <c r="N436" s="24" t="s">
        <v>95</v>
      </c>
      <c r="O436" s="24" t="s">
        <v>95</v>
      </c>
      <c r="P436" s="24"/>
      <c r="Q436" s="24"/>
      <c r="R436" s="24"/>
      <c r="S436" s="24"/>
      <c r="T436" s="24"/>
      <c r="U436" s="31"/>
      <c r="V436" s="33"/>
    </row>
    <row r="437" spans="1:22" s="15" customFormat="1" ht="26.4" hidden="1" x14ac:dyDescent="0.25">
      <c r="A437" s="24" t="s">
        <v>720</v>
      </c>
      <c r="B437" s="24" t="s">
        <v>721</v>
      </c>
      <c r="C437" s="45" t="s">
        <v>735</v>
      </c>
      <c r="D437" s="24" t="s">
        <v>736</v>
      </c>
      <c r="E437" s="24"/>
      <c r="F437" s="24"/>
      <c r="G437" s="24"/>
      <c r="H437" s="24"/>
      <c r="I437" s="24"/>
      <c r="J437" s="24" t="s">
        <v>95</v>
      </c>
      <c r="K437" s="24"/>
      <c r="L437" s="24"/>
      <c r="M437" s="24"/>
      <c r="N437" s="24" t="s">
        <v>95</v>
      </c>
      <c r="O437" s="24" t="s">
        <v>95</v>
      </c>
      <c r="P437" s="24"/>
      <c r="Q437" s="24"/>
      <c r="R437" s="24"/>
      <c r="S437" s="24"/>
      <c r="T437" s="24"/>
      <c r="U437" s="31"/>
      <c r="V437" s="33"/>
    </row>
    <row r="438" spans="1:22" s="15" customFormat="1" ht="26.4" hidden="1" x14ac:dyDescent="0.25">
      <c r="A438" s="24" t="s">
        <v>720</v>
      </c>
      <c r="B438" s="24" t="s">
        <v>721</v>
      </c>
      <c r="C438" s="45" t="s">
        <v>737</v>
      </c>
      <c r="D438" s="24" t="s">
        <v>738</v>
      </c>
      <c r="E438" s="24"/>
      <c r="F438" s="24"/>
      <c r="G438" s="24"/>
      <c r="H438" s="24"/>
      <c r="I438" s="24"/>
      <c r="J438" s="24" t="s">
        <v>95</v>
      </c>
      <c r="K438" s="24"/>
      <c r="L438" s="24"/>
      <c r="M438" s="24"/>
      <c r="N438" s="24" t="s">
        <v>95</v>
      </c>
      <c r="O438" s="24" t="s">
        <v>95</v>
      </c>
      <c r="P438" s="24"/>
      <c r="Q438" s="24"/>
      <c r="R438" s="24"/>
      <c r="S438" s="24"/>
      <c r="T438" s="24"/>
      <c r="U438" s="31"/>
      <c r="V438" s="33"/>
    </row>
    <row r="439" spans="1:22" s="15" customFormat="1" ht="26.4" hidden="1" x14ac:dyDescent="0.25">
      <c r="A439" s="24" t="s">
        <v>720</v>
      </c>
      <c r="B439" s="24" t="s">
        <v>721</v>
      </c>
      <c r="C439" s="45" t="s">
        <v>739</v>
      </c>
      <c r="D439" s="24" t="s">
        <v>738</v>
      </c>
      <c r="E439" s="24"/>
      <c r="F439" s="24"/>
      <c r="G439" s="24"/>
      <c r="H439" s="24"/>
      <c r="I439" s="24"/>
      <c r="J439" s="24" t="s">
        <v>95</v>
      </c>
      <c r="K439" s="24"/>
      <c r="L439" s="24"/>
      <c r="M439" s="24"/>
      <c r="N439" s="24" t="s">
        <v>95</v>
      </c>
      <c r="O439" s="24" t="s">
        <v>95</v>
      </c>
      <c r="P439" s="24"/>
      <c r="Q439" s="24"/>
      <c r="R439" s="24"/>
      <c r="S439" s="24"/>
      <c r="T439" s="24"/>
      <c r="U439" s="31"/>
      <c r="V439" s="33"/>
    </row>
    <row r="440" spans="1:22" s="15" customFormat="1" ht="26.4" hidden="1" x14ac:dyDescent="0.25">
      <c r="A440" s="24" t="s">
        <v>720</v>
      </c>
      <c r="B440" s="24" t="s">
        <v>721</v>
      </c>
      <c r="C440" s="45" t="s">
        <v>740</v>
      </c>
      <c r="D440" s="24" t="s">
        <v>741</v>
      </c>
      <c r="E440" s="24"/>
      <c r="F440" s="24"/>
      <c r="G440" s="24"/>
      <c r="H440" s="24"/>
      <c r="I440" s="24"/>
      <c r="J440" s="24" t="s">
        <v>95</v>
      </c>
      <c r="K440" s="24"/>
      <c r="L440" s="24"/>
      <c r="M440" s="24"/>
      <c r="N440" s="24" t="s">
        <v>95</v>
      </c>
      <c r="O440" s="24" t="s">
        <v>95</v>
      </c>
      <c r="P440" s="24"/>
      <c r="Q440" s="24"/>
      <c r="R440" s="24"/>
      <c r="S440" s="24"/>
      <c r="T440" s="24"/>
      <c r="U440" s="31"/>
      <c r="V440" s="33"/>
    </row>
    <row r="441" spans="1:22" s="15" customFormat="1" ht="26.4" hidden="1" x14ac:dyDescent="0.25">
      <c r="A441" s="24" t="s">
        <v>720</v>
      </c>
      <c r="B441" s="24" t="s">
        <v>721</v>
      </c>
      <c r="C441" s="45" t="s">
        <v>742</v>
      </c>
      <c r="D441" s="24" t="s">
        <v>743</v>
      </c>
      <c r="E441" s="24"/>
      <c r="F441" s="24"/>
      <c r="G441" s="24"/>
      <c r="H441" s="24"/>
      <c r="I441" s="24"/>
      <c r="J441" s="24" t="s">
        <v>95</v>
      </c>
      <c r="K441" s="24"/>
      <c r="L441" s="24"/>
      <c r="M441" s="24"/>
      <c r="N441" s="24" t="s">
        <v>95</v>
      </c>
      <c r="O441" s="24" t="s">
        <v>95</v>
      </c>
      <c r="P441" s="24"/>
      <c r="Q441" s="24"/>
      <c r="R441" s="24"/>
      <c r="S441" s="24"/>
      <c r="T441" s="24"/>
      <c r="U441" s="31"/>
      <c r="V441" s="33"/>
    </row>
    <row r="442" spans="1:22" s="15" customFormat="1" ht="26.4" hidden="1" x14ac:dyDescent="0.25">
      <c r="A442" s="24" t="s">
        <v>720</v>
      </c>
      <c r="B442" s="24" t="s">
        <v>721</v>
      </c>
      <c r="C442" s="45" t="s">
        <v>744</v>
      </c>
      <c r="D442" s="24" t="s">
        <v>745</v>
      </c>
      <c r="E442" s="24"/>
      <c r="F442" s="24"/>
      <c r="G442" s="24"/>
      <c r="H442" s="24"/>
      <c r="I442" s="24"/>
      <c r="J442" s="24" t="s">
        <v>95</v>
      </c>
      <c r="K442" s="24"/>
      <c r="L442" s="24"/>
      <c r="M442" s="24"/>
      <c r="N442" s="24" t="s">
        <v>95</v>
      </c>
      <c r="O442" s="24" t="s">
        <v>95</v>
      </c>
      <c r="P442" s="24"/>
      <c r="Q442" s="24"/>
      <c r="R442" s="24"/>
      <c r="S442" s="24"/>
      <c r="T442" s="24"/>
      <c r="U442" s="31"/>
      <c r="V442" s="33"/>
    </row>
    <row r="443" spans="1:22" s="15" customFormat="1" ht="26.4" hidden="1" x14ac:dyDescent="0.25">
      <c r="A443" s="24" t="s">
        <v>720</v>
      </c>
      <c r="B443" s="24" t="s">
        <v>721</v>
      </c>
      <c r="C443" s="45" t="s">
        <v>746</v>
      </c>
      <c r="D443" s="24" t="s">
        <v>747</v>
      </c>
      <c r="E443" s="24"/>
      <c r="F443" s="24"/>
      <c r="G443" s="24"/>
      <c r="H443" s="24"/>
      <c r="I443" s="24"/>
      <c r="J443" s="24" t="s">
        <v>95</v>
      </c>
      <c r="K443" s="24"/>
      <c r="L443" s="24"/>
      <c r="M443" s="24"/>
      <c r="N443" s="24" t="s">
        <v>95</v>
      </c>
      <c r="O443" s="24" t="s">
        <v>95</v>
      </c>
      <c r="P443" s="24"/>
      <c r="Q443" s="24"/>
      <c r="R443" s="24"/>
      <c r="S443" s="24"/>
      <c r="T443" s="24"/>
      <c r="U443" s="31"/>
      <c r="V443" s="33"/>
    </row>
    <row r="444" spans="1:22" s="15" customFormat="1" ht="26.4" hidden="1" x14ac:dyDescent="0.25">
      <c r="A444" s="24" t="s">
        <v>720</v>
      </c>
      <c r="B444" s="24" t="s">
        <v>721</v>
      </c>
      <c r="C444" s="45" t="s">
        <v>748</v>
      </c>
      <c r="D444" s="24" t="s">
        <v>749</v>
      </c>
      <c r="E444" s="24"/>
      <c r="F444" s="24"/>
      <c r="G444" s="24"/>
      <c r="H444" s="24"/>
      <c r="I444" s="24"/>
      <c r="J444" s="24" t="s">
        <v>95</v>
      </c>
      <c r="K444" s="24"/>
      <c r="L444" s="24"/>
      <c r="M444" s="24"/>
      <c r="N444" s="24" t="s">
        <v>95</v>
      </c>
      <c r="O444" s="24" t="s">
        <v>95</v>
      </c>
      <c r="P444" s="24"/>
      <c r="Q444" s="24"/>
      <c r="R444" s="24"/>
      <c r="S444" s="24"/>
      <c r="T444" s="24"/>
      <c r="U444" s="31"/>
      <c r="V444" s="33"/>
    </row>
    <row r="445" spans="1:22" s="15" customFormat="1" ht="26.4" hidden="1" x14ac:dyDescent="0.25">
      <c r="A445" s="24" t="s">
        <v>720</v>
      </c>
      <c r="B445" s="24" t="s">
        <v>721</v>
      </c>
      <c r="C445" s="45" t="s">
        <v>750</v>
      </c>
      <c r="D445" s="24" t="s">
        <v>751</v>
      </c>
      <c r="E445" s="24"/>
      <c r="F445" s="24"/>
      <c r="G445" s="24"/>
      <c r="H445" s="24"/>
      <c r="I445" s="24"/>
      <c r="J445" s="24" t="s">
        <v>95</v>
      </c>
      <c r="K445" s="24"/>
      <c r="L445" s="24"/>
      <c r="M445" s="24"/>
      <c r="N445" s="24" t="s">
        <v>95</v>
      </c>
      <c r="O445" s="24" t="s">
        <v>95</v>
      </c>
      <c r="P445" s="24"/>
      <c r="Q445" s="24"/>
      <c r="R445" s="24"/>
      <c r="S445" s="24"/>
      <c r="T445" s="24"/>
      <c r="U445" s="31"/>
      <c r="V445" s="33"/>
    </row>
    <row r="446" spans="1:22" s="15" customFormat="1" ht="26.4" hidden="1" x14ac:dyDescent="0.25">
      <c r="A446" s="24" t="s">
        <v>720</v>
      </c>
      <c r="B446" s="24" t="s">
        <v>721</v>
      </c>
      <c r="C446" s="45" t="s">
        <v>752</v>
      </c>
      <c r="D446" s="24" t="s">
        <v>753</v>
      </c>
      <c r="E446" s="24"/>
      <c r="F446" s="24"/>
      <c r="G446" s="24"/>
      <c r="H446" s="24"/>
      <c r="I446" s="24"/>
      <c r="J446" s="24" t="s">
        <v>95</v>
      </c>
      <c r="K446" s="24"/>
      <c r="L446" s="24"/>
      <c r="M446" s="24"/>
      <c r="N446" s="24" t="s">
        <v>95</v>
      </c>
      <c r="O446" s="24" t="s">
        <v>95</v>
      </c>
      <c r="P446" s="24"/>
      <c r="Q446" s="24"/>
      <c r="R446" s="24"/>
      <c r="S446" s="24"/>
      <c r="T446" s="24"/>
      <c r="U446" s="31"/>
      <c r="V446" s="33"/>
    </row>
    <row r="447" spans="1:22" s="15" customFormat="1" ht="26.4" hidden="1" x14ac:dyDescent="0.25">
      <c r="A447" s="24" t="s">
        <v>720</v>
      </c>
      <c r="B447" s="24" t="s">
        <v>721</v>
      </c>
      <c r="C447" s="45" t="s">
        <v>754</v>
      </c>
      <c r="D447" s="24" t="s">
        <v>755</v>
      </c>
      <c r="E447" s="24"/>
      <c r="F447" s="24"/>
      <c r="G447" s="24"/>
      <c r="H447" s="24"/>
      <c r="I447" s="24"/>
      <c r="J447" s="24" t="s">
        <v>95</v>
      </c>
      <c r="K447" s="24"/>
      <c r="L447" s="24"/>
      <c r="M447" s="24"/>
      <c r="N447" s="24" t="s">
        <v>95</v>
      </c>
      <c r="O447" s="24" t="s">
        <v>95</v>
      </c>
      <c r="P447" s="24"/>
      <c r="Q447" s="24"/>
      <c r="R447" s="24"/>
      <c r="S447" s="24"/>
      <c r="T447" s="24"/>
      <c r="U447" s="31"/>
      <c r="V447" s="33"/>
    </row>
    <row r="448" spans="1:22" s="15" customFormat="1" ht="26.4" hidden="1" x14ac:dyDescent="0.25">
      <c r="A448" s="24" t="s">
        <v>720</v>
      </c>
      <c r="B448" s="24" t="s">
        <v>721</v>
      </c>
      <c r="C448" s="48" t="s">
        <v>756</v>
      </c>
      <c r="D448" s="24" t="s">
        <v>757</v>
      </c>
      <c r="E448" s="24"/>
      <c r="F448" s="24"/>
      <c r="G448" s="24"/>
      <c r="H448" s="24"/>
      <c r="I448" s="24"/>
      <c r="J448" s="24" t="s">
        <v>95</v>
      </c>
      <c r="K448" s="24"/>
      <c r="L448" s="24"/>
      <c r="M448" s="24"/>
      <c r="N448" s="24" t="s">
        <v>95</v>
      </c>
      <c r="O448" s="24" t="s">
        <v>95</v>
      </c>
      <c r="P448" s="24"/>
      <c r="Q448" s="24"/>
      <c r="R448" s="24"/>
      <c r="S448" s="24"/>
      <c r="T448" s="24"/>
      <c r="U448" s="31"/>
      <c r="V448" s="33"/>
    </row>
    <row r="449" spans="1:22" s="15" customFormat="1" ht="26.4" hidden="1" x14ac:dyDescent="0.25">
      <c r="A449" s="24" t="s">
        <v>720</v>
      </c>
      <c r="B449" s="24" t="s">
        <v>721</v>
      </c>
      <c r="C449" s="45" t="s">
        <v>758</v>
      </c>
      <c r="D449" s="24" t="s">
        <v>757</v>
      </c>
      <c r="E449" s="24"/>
      <c r="F449" s="24"/>
      <c r="G449" s="24"/>
      <c r="H449" s="24"/>
      <c r="I449" s="24"/>
      <c r="J449" s="24" t="s">
        <v>95</v>
      </c>
      <c r="K449" s="24"/>
      <c r="L449" s="24"/>
      <c r="M449" s="24"/>
      <c r="N449" s="24" t="s">
        <v>95</v>
      </c>
      <c r="O449" s="24" t="s">
        <v>95</v>
      </c>
      <c r="P449" s="24"/>
      <c r="Q449" s="24"/>
      <c r="R449" s="24"/>
      <c r="S449" s="24"/>
      <c r="T449" s="24"/>
      <c r="U449" s="31"/>
      <c r="V449" s="33"/>
    </row>
    <row r="450" spans="1:22" s="15" customFormat="1" ht="26.4" hidden="1" x14ac:dyDescent="0.25">
      <c r="A450" s="24" t="s">
        <v>720</v>
      </c>
      <c r="B450" s="24" t="s">
        <v>721</v>
      </c>
      <c r="C450" s="45" t="s">
        <v>759</v>
      </c>
      <c r="D450" s="24" t="s">
        <v>757</v>
      </c>
      <c r="E450" s="24"/>
      <c r="F450" s="24"/>
      <c r="G450" s="24"/>
      <c r="H450" s="24"/>
      <c r="I450" s="24"/>
      <c r="J450" s="24" t="s">
        <v>95</v>
      </c>
      <c r="K450" s="24"/>
      <c r="L450" s="24"/>
      <c r="M450" s="24"/>
      <c r="N450" s="24" t="s">
        <v>95</v>
      </c>
      <c r="O450" s="24" t="s">
        <v>95</v>
      </c>
      <c r="P450" s="24"/>
      <c r="Q450" s="24"/>
      <c r="R450" s="24"/>
      <c r="S450" s="24"/>
      <c r="T450" s="24"/>
      <c r="U450" s="31"/>
      <c r="V450" s="33"/>
    </row>
    <row r="451" spans="1:22" s="15" customFormat="1" ht="26.4" hidden="1" x14ac:dyDescent="0.25">
      <c r="A451" s="24" t="s">
        <v>720</v>
      </c>
      <c r="B451" s="24" t="s">
        <v>721</v>
      </c>
      <c r="C451" s="45" t="s">
        <v>760</v>
      </c>
      <c r="D451" s="24" t="s">
        <v>757</v>
      </c>
      <c r="E451" s="24"/>
      <c r="F451" s="24"/>
      <c r="G451" s="24"/>
      <c r="H451" s="24"/>
      <c r="I451" s="24"/>
      <c r="J451" s="24" t="s">
        <v>95</v>
      </c>
      <c r="K451" s="24"/>
      <c r="L451" s="24"/>
      <c r="M451" s="24"/>
      <c r="N451" s="24" t="s">
        <v>95</v>
      </c>
      <c r="O451" s="24" t="s">
        <v>95</v>
      </c>
      <c r="P451" s="24"/>
      <c r="Q451" s="24"/>
      <c r="R451" s="24"/>
      <c r="S451" s="24"/>
      <c r="T451" s="24"/>
      <c r="U451" s="31"/>
      <c r="V451" s="33"/>
    </row>
    <row r="452" spans="1:22" s="15" customFormat="1" ht="26.4" hidden="1" x14ac:dyDescent="0.25">
      <c r="A452" s="24" t="s">
        <v>720</v>
      </c>
      <c r="B452" s="24" t="s">
        <v>721</v>
      </c>
      <c r="C452" s="45" t="s">
        <v>761</v>
      </c>
      <c r="D452" s="24" t="s">
        <v>757</v>
      </c>
      <c r="E452" s="24"/>
      <c r="F452" s="24"/>
      <c r="G452" s="24"/>
      <c r="H452" s="24"/>
      <c r="I452" s="24"/>
      <c r="J452" s="24" t="s">
        <v>95</v>
      </c>
      <c r="K452" s="24"/>
      <c r="L452" s="24"/>
      <c r="M452" s="24"/>
      <c r="N452" s="24" t="s">
        <v>95</v>
      </c>
      <c r="O452" s="24" t="s">
        <v>95</v>
      </c>
      <c r="P452" s="24"/>
      <c r="Q452" s="24"/>
      <c r="R452" s="24"/>
      <c r="S452" s="24"/>
      <c r="T452" s="24"/>
      <c r="U452" s="31"/>
      <c r="V452" s="33"/>
    </row>
    <row r="453" spans="1:22" s="15" customFormat="1" ht="39.6" hidden="1" x14ac:dyDescent="0.25">
      <c r="A453" s="24" t="s">
        <v>720</v>
      </c>
      <c r="B453" s="24" t="s">
        <v>721</v>
      </c>
      <c r="C453" s="45" t="s">
        <v>762</v>
      </c>
      <c r="D453" s="24" t="s">
        <v>763</v>
      </c>
      <c r="E453" s="24"/>
      <c r="F453" s="24"/>
      <c r="G453" s="24"/>
      <c r="H453" s="24"/>
      <c r="I453" s="24"/>
      <c r="J453" s="24" t="s">
        <v>95</v>
      </c>
      <c r="K453" s="24"/>
      <c r="L453" s="24"/>
      <c r="M453" s="24"/>
      <c r="N453" s="24" t="s">
        <v>95</v>
      </c>
      <c r="O453" s="24" t="s">
        <v>95</v>
      </c>
      <c r="P453" s="24"/>
      <c r="Q453" s="24"/>
      <c r="R453" s="24"/>
      <c r="S453" s="24"/>
      <c r="T453" s="24"/>
      <c r="U453" s="31"/>
      <c r="V453" s="33"/>
    </row>
    <row r="454" spans="1:22" s="15" customFormat="1" ht="26.4" hidden="1" x14ac:dyDescent="0.25">
      <c r="A454" s="24" t="s">
        <v>720</v>
      </c>
      <c r="B454" s="24" t="s">
        <v>721</v>
      </c>
      <c r="C454" s="45" t="s">
        <v>764</v>
      </c>
      <c r="D454" s="24" t="s">
        <v>765</v>
      </c>
      <c r="E454" s="24"/>
      <c r="F454" s="24"/>
      <c r="G454" s="24"/>
      <c r="H454" s="24"/>
      <c r="I454" s="24"/>
      <c r="J454" s="24" t="s">
        <v>95</v>
      </c>
      <c r="K454" s="24"/>
      <c r="L454" s="24"/>
      <c r="M454" s="24"/>
      <c r="N454" s="24" t="s">
        <v>95</v>
      </c>
      <c r="O454" s="24" t="s">
        <v>95</v>
      </c>
      <c r="P454" s="24"/>
      <c r="Q454" s="24"/>
      <c r="R454" s="24"/>
      <c r="S454" s="24"/>
      <c r="T454" s="24"/>
      <c r="U454" s="31"/>
      <c r="V454" s="33"/>
    </row>
    <row r="455" spans="1:22" s="15" customFormat="1" ht="26.4" hidden="1" x14ac:dyDescent="0.25">
      <c r="A455" s="24" t="s">
        <v>720</v>
      </c>
      <c r="B455" s="24" t="s">
        <v>721</v>
      </c>
      <c r="C455" s="45" t="s">
        <v>766</v>
      </c>
      <c r="D455" s="24" t="s">
        <v>767</v>
      </c>
      <c r="E455" s="24"/>
      <c r="F455" s="24"/>
      <c r="G455" s="24"/>
      <c r="H455" s="24"/>
      <c r="I455" s="24"/>
      <c r="J455" s="24" t="s">
        <v>95</v>
      </c>
      <c r="K455" s="24"/>
      <c r="L455" s="24"/>
      <c r="M455" s="24"/>
      <c r="N455" s="24" t="s">
        <v>95</v>
      </c>
      <c r="O455" s="24" t="s">
        <v>95</v>
      </c>
      <c r="P455" s="24"/>
      <c r="Q455" s="24"/>
      <c r="R455" s="24"/>
      <c r="S455" s="24"/>
      <c r="T455" s="24"/>
      <c r="U455" s="31"/>
      <c r="V455" s="33"/>
    </row>
    <row r="456" spans="1:22" s="15" customFormat="1" ht="26.4" hidden="1" x14ac:dyDescent="0.25">
      <c r="A456" s="24" t="s">
        <v>720</v>
      </c>
      <c r="B456" s="24" t="s">
        <v>721</v>
      </c>
      <c r="C456" s="45" t="s">
        <v>768</v>
      </c>
      <c r="D456" s="24" t="s">
        <v>769</v>
      </c>
      <c r="E456" s="24"/>
      <c r="F456" s="24"/>
      <c r="G456" s="24"/>
      <c r="H456" s="24"/>
      <c r="I456" s="24"/>
      <c r="J456" s="24" t="s">
        <v>95</v>
      </c>
      <c r="K456" s="24"/>
      <c r="L456" s="24"/>
      <c r="M456" s="24"/>
      <c r="N456" s="24" t="s">
        <v>95</v>
      </c>
      <c r="O456" s="24" t="s">
        <v>95</v>
      </c>
      <c r="P456" s="24"/>
      <c r="Q456" s="24"/>
      <c r="R456" s="24"/>
      <c r="S456" s="24"/>
      <c r="T456" s="24"/>
      <c r="U456" s="31"/>
      <c r="V456" s="33"/>
    </row>
    <row r="457" spans="1:22" s="15" customFormat="1" ht="39.6" hidden="1" x14ac:dyDescent="0.25">
      <c r="A457" s="24" t="s">
        <v>720</v>
      </c>
      <c r="B457" s="24" t="s">
        <v>721</v>
      </c>
      <c r="C457" s="45" t="s">
        <v>770</v>
      </c>
      <c r="D457" s="24" t="s">
        <v>771</v>
      </c>
      <c r="E457" s="24"/>
      <c r="F457" s="24"/>
      <c r="G457" s="24"/>
      <c r="H457" s="24"/>
      <c r="I457" s="24"/>
      <c r="J457" s="24" t="s">
        <v>95</v>
      </c>
      <c r="K457" s="24"/>
      <c r="L457" s="24"/>
      <c r="M457" s="24"/>
      <c r="N457" s="24" t="s">
        <v>95</v>
      </c>
      <c r="O457" s="24" t="s">
        <v>95</v>
      </c>
      <c r="P457" s="24"/>
      <c r="Q457" s="24"/>
      <c r="R457" s="24"/>
      <c r="S457" s="24"/>
      <c r="T457" s="24"/>
      <c r="U457" s="31"/>
      <c r="V457" s="33"/>
    </row>
    <row r="458" spans="1:22" s="15" customFormat="1" ht="26.4" hidden="1" x14ac:dyDescent="0.25">
      <c r="A458" s="24" t="s">
        <v>720</v>
      </c>
      <c r="B458" s="24" t="s">
        <v>721</v>
      </c>
      <c r="C458" s="45" t="s">
        <v>737</v>
      </c>
      <c r="D458" s="24" t="s">
        <v>772</v>
      </c>
      <c r="E458" s="24"/>
      <c r="F458" s="24"/>
      <c r="G458" s="24"/>
      <c r="H458" s="24"/>
      <c r="I458" s="24"/>
      <c r="J458" s="24" t="s">
        <v>95</v>
      </c>
      <c r="K458" s="24"/>
      <c r="L458" s="24"/>
      <c r="M458" s="24"/>
      <c r="N458" s="24" t="s">
        <v>95</v>
      </c>
      <c r="O458" s="24" t="s">
        <v>95</v>
      </c>
      <c r="P458" s="24"/>
      <c r="Q458" s="24"/>
      <c r="R458" s="24"/>
      <c r="S458" s="24"/>
      <c r="T458" s="24"/>
      <c r="U458" s="31"/>
      <c r="V458" s="33"/>
    </row>
    <row r="459" spans="1:22" s="15" customFormat="1" ht="26.4" hidden="1" x14ac:dyDescent="0.25">
      <c r="A459" s="24" t="s">
        <v>720</v>
      </c>
      <c r="B459" s="24" t="s">
        <v>721</v>
      </c>
      <c r="C459" s="45" t="s">
        <v>773</v>
      </c>
      <c r="D459" s="24" t="s">
        <v>774</v>
      </c>
      <c r="E459" s="24"/>
      <c r="F459" s="24"/>
      <c r="G459" s="24"/>
      <c r="H459" s="24"/>
      <c r="I459" s="24"/>
      <c r="J459" s="24" t="s">
        <v>95</v>
      </c>
      <c r="K459" s="24"/>
      <c r="L459" s="24"/>
      <c r="M459" s="24"/>
      <c r="N459" s="24" t="s">
        <v>95</v>
      </c>
      <c r="O459" s="24" t="s">
        <v>95</v>
      </c>
      <c r="P459" s="24"/>
      <c r="Q459" s="24"/>
      <c r="R459" s="24"/>
      <c r="S459" s="24"/>
      <c r="T459" s="24"/>
      <c r="U459" s="31"/>
      <c r="V459" s="33"/>
    </row>
    <row r="460" spans="1:22" s="15" customFormat="1" ht="26.4" hidden="1" x14ac:dyDescent="0.25">
      <c r="A460" s="24" t="s">
        <v>720</v>
      </c>
      <c r="B460" s="24" t="s">
        <v>721</v>
      </c>
      <c r="C460" s="45" t="s">
        <v>775</v>
      </c>
      <c r="D460" s="24" t="s">
        <v>776</v>
      </c>
      <c r="E460" s="24"/>
      <c r="F460" s="24"/>
      <c r="G460" s="24"/>
      <c r="H460" s="24"/>
      <c r="I460" s="24"/>
      <c r="J460" s="24" t="s">
        <v>95</v>
      </c>
      <c r="K460" s="24"/>
      <c r="L460" s="24"/>
      <c r="M460" s="24"/>
      <c r="N460" s="24" t="s">
        <v>95</v>
      </c>
      <c r="O460" s="24" t="s">
        <v>95</v>
      </c>
      <c r="P460" s="24"/>
      <c r="Q460" s="24"/>
      <c r="R460" s="24"/>
      <c r="S460" s="24"/>
      <c r="T460" s="24"/>
      <c r="U460" s="31"/>
      <c r="V460" s="33"/>
    </row>
    <row r="461" spans="1:22" s="15" customFormat="1" ht="26.4" hidden="1" x14ac:dyDescent="0.25">
      <c r="A461" s="24" t="s">
        <v>720</v>
      </c>
      <c r="B461" s="24" t="s">
        <v>721</v>
      </c>
      <c r="C461" s="45" t="s">
        <v>777</v>
      </c>
      <c r="D461" s="24" t="s">
        <v>778</v>
      </c>
      <c r="E461" s="24"/>
      <c r="F461" s="24"/>
      <c r="G461" s="24"/>
      <c r="H461" s="24"/>
      <c r="I461" s="24"/>
      <c r="J461" s="24" t="s">
        <v>95</v>
      </c>
      <c r="K461" s="24"/>
      <c r="L461" s="24"/>
      <c r="M461" s="24"/>
      <c r="N461" s="24" t="s">
        <v>95</v>
      </c>
      <c r="O461" s="24" t="s">
        <v>95</v>
      </c>
      <c r="P461" s="24"/>
      <c r="Q461" s="24"/>
      <c r="R461" s="24"/>
      <c r="S461" s="24"/>
      <c r="T461" s="24"/>
      <c r="U461" s="31"/>
      <c r="V461" s="33"/>
    </row>
    <row r="462" spans="1:22" s="15" customFormat="1" ht="39.6" hidden="1" x14ac:dyDescent="0.25">
      <c r="A462" s="24" t="s">
        <v>720</v>
      </c>
      <c r="B462" s="24" t="s">
        <v>721</v>
      </c>
      <c r="C462" s="45" t="s">
        <v>779</v>
      </c>
      <c r="D462" s="24" t="s">
        <v>780</v>
      </c>
      <c r="E462" s="24"/>
      <c r="F462" s="24"/>
      <c r="G462" s="24"/>
      <c r="H462" s="24"/>
      <c r="I462" s="24"/>
      <c r="J462" s="24" t="s">
        <v>95</v>
      </c>
      <c r="K462" s="24"/>
      <c r="L462" s="24"/>
      <c r="M462" s="24"/>
      <c r="N462" s="24" t="s">
        <v>95</v>
      </c>
      <c r="O462" s="24" t="s">
        <v>95</v>
      </c>
      <c r="P462" s="24"/>
      <c r="Q462" s="24"/>
      <c r="R462" s="24"/>
      <c r="S462" s="24"/>
      <c r="T462" s="24"/>
      <c r="U462" s="31"/>
      <c r="V462" s="33"/>
    </row>
    <row r="463" spans="1:22" s="15" customFormat="1" ht="26.4" hidden="1" x14ac:dyDescent="0.25">
      <c r="A463" s="24" t="s">
        <v>720</v>
      </c>
      <c r="B463" s="24" t="s">
        <v>721</v>
      </c>
      <c r="C463" s="45" t="s">
        <v>781</v>
      </c>
      <c r="D463" s="24" t="s">
        <v>782</v>
      </c>
      <c r="E463" s="24"/>
      <c r="F463" s="24"/>
      <c r="G463" s="24"/>
      <c r="H463" s="24"/>
      <c r="I463" s="24"/>
      <c r="J463" s="24" t="s">
        <v>95</v>
      </c>
      <c r="K463" s="24"/>
      <c r="L463" s="24"/>
      <c r="M463" s="24"/>
      <c r="N463" s="24" t="s">
        <v>95</v>
      </c>
      <c r="O463" s="24" t="s">
        <v>95</v>
      </c>
      <c r="P463" s="24"/>
      <c r="Q463" s="24"/>
      <c r="R463" s="24"/>
      <c r="S463" s="24"/>
      <c r="T463" s="24"/>
      <c r="U463" s="31"/>
      <c r="V463" s="33"/>
    </row>
    <row r="464" spans="1:22" s="15" customFormat="1" ht="26.4" hidden="1" x14ac:dyDescent="0.25">
      <c r="A464" s="24" t="s">
        <v>720</v>
      </c>
      <c r="B464" s="24" t="s">
        <v>721</v>
      </c>
      <c r="C464" s="45" t="s">
        <v>783</v>
      </c>
      <c r="D464" s="24" t="s">
        <v>784</v>
      </c>
      <c r="E464" s="24"/>
      <c r="F464" s="24"/>
      <c r="G464" s="24"/>
      <c r="H464" s="24"/>
      <c r="I464" s="24"/>
      <c r="J464" s="24" t="s">
        <v>95</v>
      </c>
      <c r="K464" s="24"/>
      <c r="L464" s="24"/>
      <c r="M464" s="24"/>
      <c r="N464" s="24" t="s">
        <v>95</v>
      </c>
      <c r="O464" s="24" t="s">
        <v>95</v>
      </c>
      <c r="P464" s="24"/>
      <c r="Q464" s="24"/>
      <c r="R464" s="24"/>
      <c r="S464" s="24"/>
      <c r="T464" s="24"/>
      <c r="U464" s="31"/>
      <c r="V464" s="33"/>
    </row>
    <row r="465" spans="1:22" s="15" customFormat="1" ht="39.6" hidden="1" x14ac:dyDescent="0.25">
      <c r="A465" s="24" t="s">
        <v>720</v>
      </c>
      <c r="B465" s="24" t="s">
        <v>721</v>
      </c>
      <c r="C465" s="45" t="s">
        <v>785</v>
      </c>
      <c r="D465" s="24" t="s">
        <v>786</v>
      </c>
      <c r="E465" s="24"/>
      <c r="F465" s="24"/>
      <c r="G465" s="24"/>
      <c r="H465" s="24"/>
      <c r="I465" s="24"/>
      <c r="J465" s="24" t="s">
        <v>95</v>
      </c>
      <c r="K465" s="24"/>
      <c r="L465" s="24"/>
      <c r="M465" s="24"/>
      <c r="N465" s="24" t="s">
        <v>95</v>
      </c>
      <c r="O465" s="24" t="s">
        <v>95</v>
      </c>
      <c r="P465" s="24"/>
      <c r="Q465" s="24"/>
      <c r="R465" s="24"/>
      <c r="S465" s="24"/>
      <c r="T465" s="24"/>
      <c r="U465" s="31"/>
      <c r="V465" s="33"/>
    </row>
    <row r="466" spans="1:22" s="15" customFormat="1" ht="26.4" hidden="1" x14ac:dyDescent="0.25">
      <c r="A466" s="24" t="s">
        <v>720</v>
      </c>
      <c r="B466" s="24" t="s">
        <v>721</v>
      </c>
      <c r="C466" s="45" t="s">
        <v>787</v>
      </c>
      <c r="D466" s="24" t="s">
        <v>788</v>
      </c>
      <c r="E466" s="24"/>
      <c r="F466" s="24"/>
      <c r="G466" s="24"/>
      <c r="H466" s="24"/>
      <c r="I466" s="24"/>
      <c r="J466" s="24" t="s">
        <v>95</v>
      </c>
      <c r="K466" s="24"/>
      <c r="L466" s="24"/>
      <c r="M466" s="24"/>
      <c r="N466" s="24" t="s">
        <v>95</v>
      </c>
      <c r="O466" s="24" t="s">
        <v>95</v>
      </c>
      <c r="P466" s="24"/>
      <c r="Q466" s="24"/>
      <c r="R466" s="24"/>
      <c r="S466" s="24"/>
      <c r="T466" s="24"/>
      <c r="U466" s="31"/>
      <c r="V466" s="33"/>
    </row>
    <row r="467" spans="1:22" s="15" customFormat="1" ht="26.4" hidden="1" x14ac:dyDescent="0.25">
      <c r="A467" s="24" t="s">
        <v>720</v>
      </c>
      <c r="B467" s="24" t="s">
        <v>721</v>
      </c>
      <c r="C467" s="45" t="s">
        <v>789</v>
      </c>
      <c r="D467" s="24" t="s">
        <v>790</v>
      </c>
      <c r="E467" s="24"/>
      <c r="F467" s="24"/>
      <c r="G467" s="24"/>
      <c r="H467" s="24"/>
      <c r="I467" s="24"/>
      <c r="J467" s="24" t="s">
        <v>95</v>
      </c>
      <c r="K467" s="24"/>
      <c r="L467" s="24"/>
      <c r="M467" s="24"/>
      <c r="N467" s="24" t="s">
        <v>95</v>
      </c>
      <c r="O467" s="24" t="s">
        <v>95</v>
      </c>
      <c r="P467" s="24"/>
      <c r="Q467" s="24"/>
      <c r="R467" s="24"/>
      <c r="S467" s="24"/>
      <c r="T467" s="24"/>
      <c r="U467" s="31"/>
      <c r="V467" s="33"/>
    </row>
    <row r="468" spans="1:22" s="15" customFormat="1" ht="26.4" hidden="1" x14ac:dyDescent="0.25">
      <c r="A468" s="24" t="s">
        <v>720</v>
      </c>
      <c r="B468" s="24" t="s">
        <v>721</v>
      </c>
      <c r="C468" s="45" t="s">
        <v>791</v>
      </c>
      <c r="D468" s="24" t="s">
        <v>790</v>
      </c>
      <c r="E468" s="24"/>
      <c r="F468" s="24"/>
      <c r="G468" s="24"/>
      <c r="H468" s="24"/>
      <c r="I468" s="24"/>
      <c r="J468" s="24" t="s">
        <v>95</v>
      </c>
      <c r="K468" s="24"/>
      <c r="L468" s="24"/>
      <c r="M468" s="24"/>
      <c r="N468" s="24" t="s">
        <v>95</v>
      </c>
      <c r="O468" s="24" t="s">
        <v>95</v>
      </c>
      <c r="P468" s="24"/>
      <c r="Q468" s="24"/>
      <c r="R468" s="24"/>
      <c r="S468" s="24"/>
      <c r="T468" s="24"/>
      <c r="U468" s="31"/>
      <c r="V468" s="33"/>
    </row>
    <row r="469" spans="1:22" s="15" customFormat="1" ht="26.4" hidden="1" x14ac:dyDescent="0.25">
      <c r="A469" s="24" t="s">
        <v>720</v>
      </c>
      <c r="B469" s="24" t="s">
        <v>721</v>
      </c>
      <c r="C469" s="45" t="s">
        <v>792</v>
      </c>
      <c r="D469" s="24" t="s">
        <v>790</v>
      </c>
      <c r="E469" s="24"/>
      <c r="F469" s="24"/>
      <c r="G469" s="24"/>
      <c r="H469" s="24"/>
      <c r="I469" s="24"/>
      <c r="J469" s="24" t="s">
        <v>95</v>
      </c>
      <c r="K469" s="24"/>
      <c r="L469" s="24"/>
      <c r="M469" s="24"/>
      <c r="N469" s="24" t="s">
        <v>95</v>
      </c>
      <c r="O469" s="24" t="s">
        <v>95</v>
      </c>
      <c r="P469" s="24"/>
      <c r="Q469" s="24"/>
      <c r="R469" s="24"/>
      <c r="S469" s="24"/>
      <c r="T469" s="24"/>
      <c r="U469" s="31"/>
      <c r="V469" s="33"/>
    </row>
    <row r="470" spans="1:22" s="15" customFormat="1" ht="26.4" hidden="1" x14ac:dyDescent="0.25">
      <c r="A470" s="24" t="s">
        <v>720</v>
      </c>
      <c r="B470" s="24" t="s">
        <v>721</v>
      </c>
      <c r="C470" s="45" t="s">
        <v>793</v>
      </c>
      <c r="D470" s="24" t="s">
        <v>790</v>
      </c>
      <c r="E470" s="24"/>
      <c r="F470" s="24"/>
      <c r="G470" s="24"/>
      <c r="H470" s="24"/>
      <c r="I470" s="24"/>
      <c r="J470" s="24" t="s">
        <v>95</v>
      </c>
      <c r="K470" s="24"/>
      <c r="L470" s="24"/>
      <c r="M470" s="24"/>
      <c r="N470" s="24" t="s">
        <v>95</v>
      </c>
      <c r="O470" s="24" t="s">
        <v>95</v>
      </c>
      <c r="P470" s="24"/>
      <c r="Q470" s="24"/>
      <c r="R470" s="24"/>
      <c r="S470" s="24"/>
      <c r="T470" s="24"/>
      <c r="U470" s="31"/>
      <c r="V470" s="33"/>
    </row>
    <row r="471" spans="1:22" s="15" customFormat="1" ht="26.4" hidden="1" x14ac:dyDescent="0.25">
      <c r="A471" s="24" t="s">
        <v>720</v>
      </c>
      <c r="B471" s="24" t="s">
        <v>721</v>
      </c>
      <c r="C471" s="45" t="s">
        <v>794</v>
      </c>
      <c r="D471" s="24" t="s">
        <v>790</v>
      </c>
      <c r="E471" s="24"/>
      <c r="F471" s="24"/>
      <c r="G471" s="24"/>
      <c r="H471" s="24"/>
      <c r="I471" s="24"/>
      <c r="J471" s="24" t="s">
        <v>95</v>
      </c>
      <c r="K471" s="24"/>
      <c r="L471" s="24"/>
      <c r="M471" s="24"/>
      <c r="N471" s="24" t="s">
        <v>95</v>
      </c>
      <c r="O471" s="24" t="s">
        <v>95</v>
      </c>
      <c r="P471" s="24"/>
      <c r="Q471" s="24"/>
      <c r="R471" s="24"/>
      <c r="S471" s="24"/>
      <c r="T471" s="24"/>
      <c r="U471" s="31"/>
      <c r="V471" s="33"/>
    </row>
    <row r="472" spans="1:22" s="15" customFormat="1" ht="26.4" hidden="1" x14ac:dyDescent="0.25">
      <c r="A472" s="24" t="s">
        <v>720</v>
      </c>
      <c r="B472" s="24" t="s">
        <v>721</v>
      </c>
      <c r="C472" s="45" t="s">
        <v>795</v>
      </c>
      <c r="D472" s="24" t="s">
        <v>790</v>
      </c>
      <c r="E472" s="24"/>
      <c r="F472" s="24"/>
      <c r="G472" s="24"/>
      <c r="H472" s="24"/>
      <c r="I472" s="24"/>
      <c r="J472" s="24" t="s">
        <v>95</v>
      </c>
      <c r="K472" s="24"/>
      <c r="L472" s="24"/>
      <c r="M472" s="24"/>
      <c r="N472" s="24" t="s">
        <v>95</v>
      </c>
      <c r="O472" s="24" t="s">
        <v>95</v>
      </c>
      <c r="P472" s="24"/>
      <c r="Q472" s="24"/>
      <c r="R472" s="24"/>
      <c r="S472" s="24"/>
      <c r="T472" s="24"/>
      <c r="U472" s="31"/>
      <c r="V472" s="33"/>
    </row>
    <row r="473" spans="1:22" s="15" customFormat="1" ht="26.4" hidden="1" x14ac:dyDescent="0.25">
      <c r="A473" s="24" t="s">
        <v>720</v>
      </c>
      <c r="B473" s="24" t="s">
        <v>721</v>
      </c>
      <c r="C473" s="45" t="s">
        <v>796</v>
      </c>
      <c r="D473" s="24" t="s">
        <v>790</v>
      </c>
      <c r="E473" s="24"/>
      <c r="F473" s="24"/>
      <c r="G473" s="24"/>
      <c r="H473" s="24"/>
      <c r="I473" s="24"/>
      <c r="J473" s="24" t="s">
        <v>95</v>
      </c>
      <c r="K473" s="24"/>
      <c r="L473" s="24"/>
      <c r="M473" s="24"/>
      <c r="N473" s="24" t="s">
        <v>95</v>
      </c>
      <c r="O473" s="24" t="s">
        <v>95</v>
      </c>
      <c r="P473" s="24"/>
      <c r="Q473" s="24"/>
      <c r="R473" s="24"/>
      <c r="S473" s="24"/>
      <c r="T473" s="24"/>
      <c r="U473" s="31"/>
      <c r="V473" s="33"/>
    </row>
    <row r="474" spans="1:22" s="15" customFormat="1" ht="26.4" hidden="1" x14ac:dyDescent="0.25">
      <c r="A474" s="24" t="s">
        <v>720</v>
      </c>
      <c r="B474" s="24" t="s">
        <v>721</v>
      </c>
      <c r="C474" s="45" t="s">
        <v>797</v>
      </c>
      <c r="D474" s="24" t="s">
        <v>798</v>
      </c>
      <c r="E474" s="24"/>
      <c r="F474" s="24"/>
      <c r="G474" s="24"/>
      <c r="H474" s="24"/>
      <c r="I474" s="24"/>
      <c r="J474" s="24" t="s">
        <v>95</v>
      </c>
      <c r="K474" s="24"/>
      <c r="L474" s="24"/>
      <c r="M474" s="24"/>
      <c r="N474" s="24" t="s">
        <v>95</v>
      </c>
      <c r="O474" s="24" t="s">
        <v>95</v>
      </c>
      <c r="P474" s="24"/>
      <c r="Q474" s="24"/>
      <c r="R474" s="24"/>
      <c r="S474" s="24"/>
      <c r="T474" s="24"/>
      <c r="U474" s="31"/>
      <c r="V474" s="33"/>
    </row>
    <row r="475" spans="1:22" s="15" customFormat="1" ht="26.4" hidden="1" x14ac:dyDescent="0.25">
      <c r="A475" s="24" t="s">
        <v>720</v>
      </c>
      <c r="B475" s="24" t="s">
        <v>721</v>
      </c>
      <c r="C475" s="45" t="s">
        <v>799</v>
      </c>
      <c r="D475" s="24" t="s">
        <v>800</v>
      </c>
      <c r="E475" s="24"/>
      <c r="F475" s="24"/>
      <c r="G475" s="24"/>
      <c r="H475" s="24"/>
      <c r="I475" s="24"/>
      <c r="J475" s="24" t="s">
        <v>95</v>
      </c>
      <c r="K475" s="24"/>
      <c r="L475" s="24"/>
      <c r="M475" s="24"/>
      <c r="N475" s="24" t="s">
        <v>95</v>
      </c>
      <c r="O475" s="24" t="s">
        <v>95</v>
      </c>
      <c r="P475" s="24"/>
      <c r="Q475" s="24"/>
      <c r="R475" s="24"/>
      <c r="S475" s="24"/>
      <c r="T475" s="24"/>
      <c r="U475" s="31"/>
      <c r="V475" s="33"/>
    </row>
    <row r="476" spans="1:22" s="15" customFormat="1" ht="26.4" hidden="1" x14ac:dyDescent="0.25">
      <c r="A476" s="24" t="s">
        <v>720</v>
      </c>
      <c r="B476" s="24" t="s">
        <v>721</v>
      </c>
      <c r="C476" s="45" t="s">
        <v>801</v>
      </c>
      <c r="D476" s="24" t="s">
        <v>802</v>
      </c>
      <c r="E476" s="24"/>
      <c r="F476" s="24"/>
      <c r="G476" s="24"/>
      <c r="H476" s="24"/>
      <c r="I476" s="24"/>
      <c r="J476" s="24" t="s">
        <v>95</v>
      </c>
      <c r="K476" s="24"/>
      <c r="L476" s="24"/>
      <c r="M476" s="24"/>
      <c r="N476" s="24" t="s">
        <v>95</v>
      </c>
      <c r="O476" s="24" t="s">
        <v>95</v>
      </c>
      <c r="P476" s="24"/>
      <c r="Q476" s="24"/>
      <c r="R476" s="24"/>
      <c r="S476" s="24"/>
      <c r="T476" s="24"/>
      <c r="U476" s="31"/>
      <c r="V476" s="33"/>
    </row>
    <row r="477" spans="1:22" s="15" customFormat="1" ht="26.4" hidden="1" x14ac:dyDescent="0.25">
      <c r="A477" s="24" t="s">
        <v>720</v>
      </c>
      <c r="B477" s="24" t="s">
        <v>721</v>
      </c>
      <c r="C477" s="45" t="s">
        <v>803</v>
      </c>
      <c r="D477" s="24" t="s">
        <v>804</v>
      </c>
      <c r="E477" s="24"/>
      <c r="F477" s="24"/>
      <c r="G477" s="24"/>
      <c r="H477" s="24"/>
      <c r="I477" s="24"/>
      <c r="J477" s="24" t="s">
        <v>95</v>
      </c>
      <c r="K477" s="24"/>
      <c r="L477" s="24"/>
      <c r="M477" s="24"/>
      <c r="N477" s="24" t="s">
        <v>95</v>
      </c>
      <c r="O477" s="24" t="s">
        <v>95</v>
      </c>
      <c r="P477" s="24"/>
      <c r="Q477" s="24"/>
      <c r="R477" s="24"/>
      <c r="S477" s="24"/>
      <c r="T477" s="24"/>
      <c r="U477" s="31"/>
      <c r="V477" s="33"/>
    </row>
    <row r="478" spans="1:22" s="15" customFormat="1" ht="39.6" hidden="1" x14ac:dyDescent="0.25">
      <c r="A478" s="24" t="s">
        <v>720</v>
      </c>
      <c r="B478" s="24" t="s">
        <v>721</v>
      </c>
      <c r="C478" s="45" t="s">
        <v>805</v>
      </c>
      <c r="D478" s="24" t="s">
        <v>806</v>
      </c>
      <c r="E478" s="24"/>
      <c r="F478" s="24"/>
      <c r="G478" s="24"/>
      <c r="H478" s="24"/>
      <c r="I478" s="24"/>
      <c r="J478" s="24" t="s">
        <v>95</v>
      </c>
      <c r="K478" s="24"/>
      <c r="L478" s="24"/>
      <c r="M478" s="24"/>
      <c r="N478" s="24" t="s">
        <v>95</v>
      </c>
      <c r="O478" s="24" t="s">
        <v>95</v>
      </c>
      <c r="P478" s="24"/>
      <c r="Q478" s="24"/>
      <c r="R478" s="24"/>
      <c r="S478" s="24"/>
      <c r="T478" s="24"/>
      <c r="U478" s="31"/>
      <c r="V478" s="33"/>
    </row>
    <row r="479" spans="1:22" s="15" customFormat="1" ht="26.4" hidden="1" x14ac:dyDescent="0.25">
      <c r="A479" s="24" t="s">
        <v>720</v>
      </c>
      <c r="B479" s="24" t="s">
        <v>721</v>
      </c>
      <c r="C479" s="45" t="s">
        <v>807</v>
      </c>
      <c r="D479" s="24" t="s">
        <v>808</v>
      </c>
      <c r="E479" s="24"/>
      <c r="F479" s="24"/>
      <c r="G479" s="24"/>
      <c r="H479" s="24"/>
      <c r="I479" s="24"/>
      <c r="J479" s="24" t="s">
        <v>95</v>
      </c>
      <c r="K479" s="24"/>
      <c r="L479" s="24"/>
      <c r="M479" s="24"/>
      <c r="N479" s="24" t="s">
        <v>95</v>
      </c>
      <c r="O479" s="24" t="s">
        <v>95</v>
      </c>
      <c r="P479" s="24"/>
      <c r="Q479" s="24"/>
      <c r="R479" s="24"/>
      <c r="S479" s="24"/>
      <c r="T479" s="24"/>
      <c r="U479" s="31"/>
      <c r="V479" s="33"/>
    </row>
    <row r="480" spans="1:22" s="15" customFormat="1" ht="26.4" hidden="1" x14ac:dyDescent="0.25">
      <c r="A480" s="24" t="s">
        <v>720</v>
      </c>
      <c r="B480" s="24" t="s">
        <v>721</v>
      </c>
      <c r="C480" s="45" t="s">
        <v>809</v>
      </c>
      <c r="D480" s="24" t="s">
        <v>810</v>
      </c>
      <c r="E480" s="24"/>
      <c r="F480" s="24"/>
      <c r="G480" s="24"/>
      <c r="H480" s="24"/>
      <c r="I480" s="24"/>
      <c r="J480" s="24" t="s">
        <v>95</v>
      </c>
      <c r="K480" s="24"/>
      <c r="L480" s="24"/>
      <c r="M480" s="24"/>
      <c r="N480" s="24" t="s">
        <v>95</v>
      </c>
      <c r="O480" s="24" t="s">
        <v>95</v>
      </c>
      <c r="P480" s="24"/>
      <c r="Q480" s="24"/>
      <c r="R480" s="24"/>
      <c r="S480" s="24"/>
      <c r="T480" s="24"/>
      <c r="U480" s="31"/>
      <c r="V480" s="33"/>
    </row>
    <row r="481" spans="1:22" s="15" customFormat="1" ht="26.4" hidden="1" x14ac:dyDescent="0.25">
      <c r="A481" s="24" t="s">
        <v>720</v>
      </c>
      <c r="B481" s="24" t="s">
        <v>721</v>
      </c>
      <c r="C481" s="45" t="s">
        <v>811</v>
      </c>
      <c r="D481" s="24" t="s">
        <v>812</v>
      </c>
      <c r="E481" s="24"/>
      <c r="F481" s="24"/>
      <c r="G481" s="24"/>
      <c r="H481" s="24"/>
      <c r="I481" s="24"/>
      <c r="J481" s="24" t="s">
        <v>95</v>
      </c>
      <c r="K481" s="24"/>
      <c r="L481" s="24"/>
      <c r="M481" s="24"/>
      <c r="N481" s="24" t="s">
        <v>95</v>
      </c>
      <c r="O481" s="24" t="s">
        <v>95</v>
      </c>
      <c r="P481" s="24"/>
      <c r="Q481" s="24"/>
      <c r="R481" s="24"/>
      <c r="S481" s="24"/>
      <c r="T481" s="24"/>
      <c r="U481" s="31"/>
      <c r="V481" s="33"/>
    </row>
    <row r="482" spans="1:22" s="15" customFormat="1" ht="39.6" hidden="1" x14ac:dyDescent="0.25">
      <c r="A482" s="24" t="s">
        <v>720</v>
      </c>
      <c r="B482" s="24" t="s">
        <v>721</v>
      </c>
      <c r="C482" s="45" t="s">
        <v>813</v>
      </c>
      <c r="D482" s="24" t="s">
        <v>814</v>
      </c>
      <c r="E482" s="24"/>
      <c r="F482" s="24"/>
      <c r="G482" s="24"/>
      <c r="H482" s="24"/>
      <c r="I482" s="24"/>
      <c r="J482" s="24" t="s">
        <v>95</v>
      </c>
      <c r="K482" s="24"/>
      <c r="L482" s="24"/>
      <c r="M482" s="24"/>
      <c r="N482" s="24" t="s">
        <v>95</v>
      </c>
      <c r="O482" s="24" t="s">
        <v>95</v>
      </c>
      <c r="P482" s="24"/>
      <c r="Q482" s="24"/>
      <c r="R482" s="24"/>
      <c r="S482" s="24"/>
      <c r="T482" s="24"/>
      <c r="U482" s="31"/>
      <c r="V482" s="33"/>
    </row>
    <row r="483" spans="1:22" s="15" customFormat="1" ht="26.4" hidden="1" x14ac:dyDescent="0.25">
      <c r="A483" s="24" t="s">
        <v>720</v>
      </c>
      <c r="B483" s="24" t="s">
        <v>721</v>
      </c>
      <c r="C483" s="45" t="s">
        <v>815</v>
      </c>
      <c r="D483" s="24" t="s">
        <v>816</v>
      </c>
      <c r="E483" s="24"/>
      <c r="F483" s="24"/>
      <c r="G483" s="24"/>
      <c r="H483" s="24"/>
      <c r="I483" s="24"/>
      <c r="J483" s="24" t="s">
        <v>95</v>
      </c>
      <c r="K483" s="24"/>
      <c r="L483" s="24"/>
      <c r="M483" s="24"/>
      <c r="N483" s="24" t="s">
        <v>95</v>
      </c>
      <c r="O483" s="24" t="s">
        <v>95</v>
      </c>
      <c r="P483" s="24"/>
      <c r="Q483" s="24"/>
      <c r="R483" s="24"/>
      <c r="S483" s="24"/>
      <c r="T483" s="24"/>
      <c r="U483" s="31"/>
      <c r="V483" s="33"/>
    </row>
    <row r="484" spans="1:22" s="15" customFormat="1" ht="26.4" hidden="1" x14ac:dyDescent="0.25">
      <c r="A484" s="24" t="s">
        <v>720</v>
      </c>
      <c r="B484" s="24" t="s">
        <v>721</v>
      </c>
      <c r="C484" s="45" t="s">
        <v>817</v>
      </c>
      <c r="D484" s="24" t="s">
        <v>818</v>
      </c>
      <c r="E484" s="24"/>
      <c r="F484" s="24"/>
      <c r="G484" s="24"/>
      <c r="H484" s="24"/>
      <c r="I484" s="24"/>
      <c r="J484" s="24" t="s">
        <v>95</v>
      </c>
      <c r="K484" s="24"/>
      <c r="L484" s="24"/>
      <c r="M484" s="24"/>
      <c r="N484" s="24" t="s">
        <v>95</v>
      </c>
      <c r="O484" s="24" t="s">
        <v>95</v>
      </c>
      <c r="P484" s="24"/>
      <c r="Q484" s="24"/>
      <c r="R484" s="24"/>
      <c r="S484" s="24"/>
      <c r="T484" s="24"/>
      <c r="U484" s="31"/>
      <c r="V484" s="33"/>
    </row>
    <row r="485" spans="1:22" s="15" customFormat="1" ht="26.4" hidden="1" x14ac:dyDescent="0.25">
      <c r="A485" s="24" t="s">
        <v>720</v>
      </c>
      <c r="B485" s="24" t="s">
        <v>721</v>
      </c>
      <c r="C485" s="45" t="s">
        <v>819</v>
      </c>
      <c r="D485" s="24" t="s">
        <v>820</v>
      </c>
      <c r="E485" s="24"/>
      <c r="F485" s="24"/>
      <c r="G485" s="24"/>
      <c r="H485" s="24"/>
      <c r="I485" s="24"/>
      <c r="J485" s="24" t="s">
        <v>95</v>
      </c>
      <c r="K485" s="24"/>
      <c r="L485" s="24"/>
      <c r="M485" s="24"/>
      <c r="N485" s="24" t="s">
        <v>95</v>
      </c>
      <c r="O485" s="24" t="s">
        <v>95</v>
      </c>
      <c r="P485" s="24"/>
      <c r="Q485" s="24"/>
      <c r="R485" s="24"/>
      <c r="S485" s="24"/>
      <c r="T485" s="24"/>
      <c r="U485" s="31"/>
      <c r="V485" s="33"/>
    </row>
    <row r="486" spans="1:22" s="15" customFormat="1" ht="26.4" hidden="1" x14ac:dyDescent="0.25">
      <c r="A486" s="24" t="s">
        <v>720</v>
      </c>
      <c r="B486" s="24" t="s">
        <v>721</v>
      </c>
      <c r="C486" s="45" t="s">
        <v>821</v>
      </c>
      <c r="D486" s="24" t="s">
        <v>822</v>
      </c>
      <c r="E486" s="24"/>
      <c r="F486" s="24"/>
      <c r="G486" s="24"/>
      <c r="H486" s="24"/>
      <c r="I486" s="24"/>
      <c r="J486" s="24" t="s">
        <v>95</v>
      </c>
      <c r="K486" s="24"/>
      <c r="L486" s="24"/>
      <c r="M486" s="24"/>
      <c r="N486" s="24" t="s">
        <v>95</v>
      </c>
      <c r="O486" s="24" t="s">
        <v>95</v>
      </c>
      <c r="P486" s="24"/>
      <c r="Q486" s="24"/>
      <c r="R486" s="24"/>
      <c r="S486" s="24"/>
      <c r="T486" s="24"/>
      <c r="U486" s="31"/>
      <c r="V486" s="33"/>
    </row>
    <row r="487" spans="1:22" s="15" customFormat="1" ht="26.4" hidden="1" x14ac:dyDescent="0.25">
      <c r="A487" s="24" t="s">
        <v>720</v>
      </c>
      <c r="B487" s="24" t="s">
        <v>721</v>
      </c>
      <c r="C487" s="45" t="s">
        <v>823</v>
      </c>
      <c r="D487" s="24" t="s">
        <v>824</v>
      </c>
      <c r="E487" s="24"/>
      <c r="F487" s="24"/>
      <c r="G487" s="24"/>
      <c r="H487" s="24"/>
      <c r="I487" s="24"/>
      <c r="J487" s="24" t="s">
        <v>95</v>
      </c>
      <c r="K487" s="24"/>
      <c r="L487" s="24"/>
      <c r="M487" s="24"/>
      <c r="N487" s="24" t="s">
        <v>95</v>
      </c>
      <c r="O487" s="24" t="s">
        <v>95</v>
      </c>
      <c r="P487" s="24"/>
      <c r="Q487" s="24"/>
      <c r="R487" s="24"/>
      <c r="S487" s="24"/>
      <c r="T487" s="24"/>
      <c r="U487" s="31"/>
      <c r="V487" s="33"/>
    </row>
    <row r="488" spans="1:22" s="15" customFormat="1" ht="39.6" hidden="1" x14ac:dyDescent="0.25">
      <c r="A488" s="24" t="s">
        <v>720</v>
      </c>
      <c r="B488" s="24" t="s">
        <v>721</v>
      </c>
      <c r="C488" s="45" t="s">
        <v>825</v>
      </c>
      <c r="D488" s="24" t="s">
        <v>826</v>
      </c>
      <c r="E488" s="24"/>
      <c r="F488" s="24"/>
      <c r="G488" s="24"/>
      <c r="H488" s="24"/>
      <c r="I488" s="24"/>
      <c r="J488" s="24" t="s">
        <v>95</v>
      </c>
      <c r="K488" s="24"/>
      <c r="L488" s="24"/>
      <c r="M488" s="24"/>
      <c r="N488" s="24" t="s">
        <v>95</v>
      </c>
      <c r="O488" s="24" t="s">
        <v>95</v>
      </c>
      <c r="P488" s="24"/>
      <c r="Q488" s="24"/>
      <c r="R488" s="24"/>
      <c r="S488" s="24"/>
      <c r="T488" s="24"/>
      <c r="U488" s="31"/>
      <c r="V488" s="33"/>
    </row>
    <row r="489" spans="1:22" s="15" customFormat="1" ht="26.4" hidden="1" x14ac:dyDescent="0.25">
      <c r="A489" s="24" t="s">
        <v>720</v>
      </c>
      <c r="B489" s="24" t="s">
        <v>721</v>
      </c>
      <c r="C489" s="45" t="s">
        <v>827</v>
      </c>
      <c r="D489" s="24" t="s">
        <v>828</v>
      </c>
      <c r="E489" s="24"/>
      <c r="F489" s="24"/>
      <c r="G489" s="24"/>
      <c r="H489" s="24"/>
      <c r="I489" s="24"/>
      <c r="J489" s="24" t="s">
        <v>95</v>
      </c>
      <c r="K489" s="24"/>
      <c r="L489" s="24"/>
      <c r="M489" s="24"/>
      <c r="N489" s="24" t="s">
        <v>95</v>
      </c>
      <c r="O489" s="24" t="s">
        <v>95</v>
      </c>
      <c r="P489" s="24"/>
      <c r="Q489" s="24"/>
      <c r="R489" s="24"/>
      <c r="S489" s="24"/>
      <c r="T489" s="24"/>
      <c r="U489" s="31"/>
      <c r="V489" s="33"/>
    </row>
    <row r="490" spans="1:22" s="15" customFormat="1" ht="26.4" hidden="1" x14ac:dyDescent="0.25">
      <c r="A490" s="24" t="s">
        <v>720</v>
      </c>
      <c r="B490" s="24" t="s">
        <v>721</v>
      </c>
      <c r="C490" s="45" t="s">
        <v>829</v>
      </c>
      <c r="D490" s="24" t="s">
        <v>830</v>
      </c>
      <c r="E490" s="24"/>
      <c r="F490" s="24"/>
      <c r="G490" s="24"/>
      <c r="H490" s="24"/>
      <c r="I490" s="24"/>
      <c r="J490" s="24" t="s">
        <v>95</v>
      </c>
      <c r="K490" s="24"/>
      <c r="L490" s="24"/>
      <c r="M490" s="24"/>
      <c r="N490" s="24" t="s">
        <v>95</v>
      </c>
      <c r="O490" s="24" t="s">
        <v>95</v>
      </c>
      <c r="P490" s="24"/>
      <c r="Q490" s="24"/>
      <c r="R490" s="24"/>
      <c r="S490" s="24"/>
      <c r="T490" s="24"/>
      <c r="U490" s="31"/>
      <c r="V490" s="33"/>
    </row>
    <row r="491" spans="1:22" s="15" customFormat="1" ht="39.6" hidden="1" x14ac:dyDescent="0.25">
      <c r="A491" s="29" t="s">
        <v>831</v>
      </c>
      <c r="B491" s="29" t="s">
        <v>832</v>
      </c>
      <c r="C491" s="50" t="s">
        <v>833</v>
      </c>
      <c r="D491" s="29" t="s">
        <v>834</v>
      </c>
      <c r="E491" s="17"/>
      <c r="F491" s="17"/>
      <c r="G491" s="17"/>
      <c r="H491" s="17"/>
      <c r="I491" s="17"/>
      <c r="J491" s="17"/>
      <c r="K491" s="17"/>
      <c r="L491" s="17"/>
      <c r="M491" s="17" t="s">
        <v>95</v>
      </c>
      <c r="N491" s="17"/>
      <c r="O491" s="17"/>
      <c r="P491" s="17"/>
      <c r="Q491" s="17"/>
      <c r="R491" s="17"/>
      <c r="S491" s="17"/>
      <c r="T491" s="17"/>
      <c r="U491" s="18"/>
      <c r="V491" s="33"/>
    </row>
    <row r="492" spans="1:22" s="15" customFormat="1" ht="26.4" hidden="1" x14ac:dyDescent="0.25">
      <c r="A492" s="29" t="s">
        <v>831</v>
      </c>
      <c r="B492" s="29" t="s">
        <v>832</v>
      </c>
      <c r="C492" s="50" t="s">
        <v>835</v>
      </c>
      <c r="D492" s="29" t="s">
        <v>836</v>
      </c>
      <c r="E492" s="17"/>
      <c r="F492" s="17"/>
      <c r="G492" s="17"/>
      <c r="H492" s="17"/>
      <c r="I492" s="17"/>
      <c r="J492" s="17"/>
      <c r="K492" s="17"/>
      <c r="L492" s="17"/>
      <c r="M492" s="17" t="s">
        <v>95</v>
      </c>
      <c r="N492" s="17"/>
      <c r="O492" s="17"/>
      <c r="P492" s="17"/>
      <c r="Q492" s="17"/>
      <c r="R492" s="17"/>
      <c r="S492" s="17"/>
      <c r="T492" s="17"/>
      <c r="U492" s="18"/>
      <c r="V492" s="33"/>
    </row>
    <row r="493" spans="1:22" s="15" customFormat="1" ht="39.6" hidden="1" x14ac:dyDescent="0.25">
      <c r="A493" s="29" t="s">
        <v>831</v>
      </c>
      <c r="B493" s="29" t="s">
        <v>832</v>
      </c>
      <c r="C493" s="50" t="s">
        <v>837</v>
      </c>
      <c r="D493" s="29" t="s">
        <v>838</v>
      </c>
      <c r="E493" s="17"/>
      <c r="F493" s="17"/>
      <c r="G493" s="17"/>
      <c r="H493" s="17"/>
      <c r="I493" s="17"/>
      <c r="J493" s="17"/>
      <c r="K493" s="17"/>
      <c r="L493" s="17"/>
      <c r="M493" s="17" t="s">
        <v>95</v>
      </c>
      <c r="N493" s="17"/>
      <c r="O493" s="17"/>
      <c r="P493" s="17"/>
      <c r="Q493" s="17"/>
      <c r="R493" s="17"/>
      <c r="S493" s="17"/>
      <c r="T493" s="17"/>
      <c r="U493" s="18"/>
      <c r="V493" s="33"/>
    </row>
    <row r="494" spans="1:22" s="15" customFormat="1" ht="39.6" hidden="1" x14ac:dyDescent="0.25">
      <c r="A494" s="29" t="s">
        <v>831</v>
      </c>
      <c r="B494" s="29" t="s">
        <v>832</v>
      </c>
      <c r="C494" s="50" t="s">
        <v>839</v>
      </c>
      <c r="D494" s="29" t="s">
        <v>840</v>
      </c>
      <c r="E494" s="17"/>
      <c r="F494" s="17"/>
      <c r="G494" s="17"/>
      <c r="H494" s="17"/>
      <c r="I494" s="17"/>
      <c r="J494" s="17"/>
      <c r="K494" s="17"/>
      <c r="L494" s="17"/>
      <c r="M494" s="17" t="s">
        <v>95</v>
      </c>
      <c r="N494" s="17"/>
      <c r="O494" s="17"/>
      <c r="P494" s="17"/>
      <c r="Q494" s="17"/>
      <c r="R494" s="17"/>
      <c r="S494" s="17"/>
      <c r="T494" s="17"/>
      <c r="U494" s="18"/>
      <c r="V494" s="33"/>
    </row>
    <row r="495" spans="1:22" s="15" customFormat="1" ht="26.4" hidden="1" x14ac:dyDescent="0.25">
      <c r="A495" s="29" t="s">
        <v>831</v>
      </c>
      <c r="B495" s="29" t="s">
        <v>832</v>
      </c>
      <c r="C495" s="50" t="s">
        <v>841</v>
      </c>
      <c r="D495" s="29" t="s">
        <v>842</v>
      </c>
      <c r="E495" s="17"/>
      <c r="F495" s="17"/>
      <c r="G495" s="17"/>
      <c r="H495" s="17"/>
      <c r="I495" s="17"/>
      <c r="J495" s="17"/>
      <c r="K495" s="17"/>
      <c r="L495" s="17"/>
      <c r="M495" s="17" t="s">
        <v>95</v>
      </c>
      <c r="N495" s="17"/>
      <c r="O495" s="17"/>
      <c r="P495" s="17"/>
      <c r="Q495" s="17"/>
      <c r="R495" s="17"/>
      <c r="S495" s="17"/>
      <c r="T495" s="17"/>
      <c r="U495" s="18"/>
      <c r="V495" s="33"/>
    </row>
    <row r="496" spans="1:22" s="15" customFormat="1" hidden="1" x14ac:dyDescent="0.25">
      <c r="A496" s="29" t="s">
        <v>831</v>
      </c>
      <c r="B496" s="29" t="s">
        <v>832</v>
      </c>
      <c r="C496" s="50" t="s">
        <v>843</v>
      </c>
      <c r="D496" s="29" t="s">
        <v>426</v>
      </c>
      <c r="E496" s="17"/>
      <c r="F496" s="17"/>
      <c r="G496" s="17"/>
      <c r="H496" s="17"/>
      <c r="I496" s="17"/>
      <c r="J496" s="17"/>
      <c r="K496" s="17"/>
      <c r="L496" s="17"/>
      <c r="M496" s="17" t="s">
        <v>95</v>
      </c>
      <c r="N496" s="17"/>
      <c r="O496" s="17"/>
      <c r="P496" s="17"/>
      <c r="Q496" s="17"/>
      <c r="R496" s="17"/>
      <c r="S496" s="17"/>
      <c r="T496" s="17"/>
      <c r="U496" s="18"/>
      <c r="V496" s="33"/>
    </row>
    <row r="497" spans="1:22" s="15" customFormat="1" ht="39.6" hidden="1" x14ac:dyDescent="0.25">
      <c r="A497" s="29" t="s">
        <v>831</v>
      </c>
      <c r="B497" s="29" t="s">
        <v>832</v>
      </c>
      <c r="C497" s="50" t="s">
        <v>844</v>
      </c>
      <c r="D497" s="29" t="s">
        <v>845</v>
      </c>
      <c r="E497" s="17"/>
      <c r="F497" s="17"/>
      <c r="G497" s="17"/>
      <c r="H497" s="17"/>
      <c r="I497" s="17"/>
      <c r="J497" s="17"/>
      <c r="K497" s="17"/>
      <c r="L497" s="17"/>
      <c r="M497" s="17" t="s">
        <v>95</v>
      </c>
      <c r="N497" s="17"/>
      <c r="O497" s="17"/>
      <c r="P497" s="17"/>
      <c r="Q497" s="17"/>
      <c r="R497" s="17"/>
      <c r="S497" s="17"/>
      <c r="T497" s="17"/>
      <c r="U497" s="18"/>
      <c r="V497" s="33"/>
    </row>
    <row r="498" spans="1:22" s="15" customFormat="1" ht="39.6" hidden="1" x14ac:dyDescent="0.25">
      <c r="A498" s="29" t="s">
        <v>831</v>
      </c>
      <c r="B498" s="29" t="s">
        <v>832</v>
      </c>
      <c r="C498" s="50" t="s">
        <v>846</v>
      </c>
      <c r="D498" s="29" t="s">
        <v>847</v>
      </c>
      <c r="E498" s="17"/>
      <c r="F498" s="17"/>
      <c r="G498" s="17"/>
      <c r="H498" s="17"/>
      <c r="I498" s="17"/>
      <c r="J498" s="17"/>
      <c r="K498" s="17"/>
      <c r="L498" s="17"/>
      <c r="M498" s="17" t="s">
        <v>95</v>
      </c>
      <c r="N498" s="17"/>
      <c r="O498" s="17"/>
      <c r="P498" s="17"/>
      <c r="Q498" s="17"/>
      <c r="R498" s="17"/>
      <c r="S498" s="17"/>
      <c r="T498" s="17"/>
      <c r="U498" s="18"/>
      <c r="V498" s="33"/>
    </row>
    <row r="499" spans="1:22" s="15" customFormat="1" ht="26.4" hidden="1" x14ac:dyDescent="0.25">
      <c r="A499" s="29" t="s">
        <v>831</v>
      </c>
      <c r="B499" s="29" t="s">
        <v>832</v>
      </c>
      <c r="C499" s="50" t="s">
        <v>848</v>
      </c>
      <c r="D499" s="29" t="s">
        <v>849</v>
      </c>
      <c r="E499" s="17"/>
      <c r="F499" s="17"/>
      <c r="G499" s="17"/>
      <c r="H499" s="17"/>
      <c r="I499" s="17"/>
      <c r="J499" s="17"/>
      <c r="K499" s="17"/>
      <c r="L499" s="17"/>
      <c r="M499" s="17" t="s">
        <v>95</v>
      </c>
      <c r="N499" s="17"/>
      <c r="O499" s="17"/>
      <c r="P499" s="17"/>
      <c r="Q499" s="17"/>
      <c r="R499" s="17"/>
      <c r="S499" s="17"/>
      <c r="T499" s="17"/>
      <c r="U499" s="18"/>
      <c r="V499" s="33"/>
    </row>
    <row r="500" spans="1:22" s="15" customFormat="1" ht="26.4" hidden="1" x14ac:dyDescent="0.25">
      <c r="A500" s="29" t="s">
        <v>831</v>
      </c>
      <c r="B500" s="29" t="s">
        <v>832</v>
      </c>
      <c r="C500" s="50" t="s">
        <v>850</v>
      </c>
      <c r="D500" s="29" t="s">
        <v>851</v>
      </c>
      <c r="E500" s="17"/>
      <c r="F500" s="17"/>
      <c r="G500" s="17"/>
      <c r="H500" s="17"/>
      <c r="I500" s="17"/>
      <c r="J500" s="17"/>
      <c r="K500" s="17"/>
      <c r="L500" s="17"/>
      <c r="M500" s="17" t="s">
        <v>95</v>
      </c>
      <c r="N500" s="17"/>
      <c r="O500" s="17"/>
      <c r="P500" s="17"/>
      <c r="Q500" s="17"/>
      <c r="R500" s="17"/>
      <c r="S500" s="17"/>
      <c r="T500" s="17"/>
      <c r="U500" s="18"/>
      <c r="V500" s="33"/>
    </row>
    <row r="501" spans="1:22" s="15" customFormat="1" ht="39.6" hidden="1" x14ac:dyDescent="0.25">
      <c r="A501" s="29" t="s">
        <v>831</v>
      </c>
      <c r="B501" s="29" t="s">
        <v>832</v>
      </c>
      <c r="C501" s="50" t="s">
        <v>852</v>
      </c>
      <c r="D501" s="29" t="s">
        <v>853</v>
      </c>
      <c r="E501" s="17"/>
      <c r="F501" s="17"/>
      <c r="G501" s="17"/>
      <c r="H501" s="17"/>
      <c r="I501" s="17"/>
      <c r="J501" s="17"/>
      <c r="K501" s="17"/>
      <c r="L501" s="17"/>
      <c r="M501" s="17" t="s">
        <v>95</v>
      </c>
      <c r="N501" s="17"/>
      <c r="O501" s="17"/>
      <c r="P501" s="17"/>
      <c r="Q501" s="17"/>
      <c r="R501" s="17"/>
      <c r="S501" s="17"/>
      <c r="T501" s="17"/>
      <c r="U501" s="18"/>
      <c r="V501" s="33"/>
    </row>
    <row r="502" spans="1:22" s="15" customFormat="1" hidden="1" x14ac:dyDescent="0.25">
      <c r="A502" s="29" t="s">
        <v>831</v>
      </c>
      <c r="B502" s="29" t="s">
        <v>832</v>
      </c>
      <c r="C502" s="50" t="s">
        <v>854</v>
      </c>
      <c r="D502" s="29" t="s">
        <v>855</v>
      </c>
      <c r="E502" s="17"/>
      <c r="F502" s="17"/>
      <c r="G502" s="17"/>
      <c r="H502" s="17"/>
      <c r="I502" s="17"/>
      <c r="J502" s="17"/>
      <c r="K502" s="17"/>
      <c r="L502" s="17"/>
      <c r="M502" s="17" t="s">
        <v>95</v>
      </c>
      <c r="N502" s="17"/>
      <c r="O502" s="17"/>
      <c r="P502" s="17"/>
      <c r="Q502" s="17"/>
      <c r="R502" s="17"/>
      <c r="S502" s="17"/>
      <c r="T502" s="17"/>
      <c r="U502" s="18"/>
      <c r="V502" s="33"/>
    </row>
  </sheetData>
  <sheetProtection insertColumns="0" deleteColumns="0"/>
  <autoFilter ref="A1:W502" xr:uid="{00000000-0009-0000-0000-000001000000}">
    <filterColumn colId="10">
      <customFilters>
        <customFilter operator="notEqual" val=" "/>
      </customFilters>
    </filterColumn>
  </autoFilter>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51"/>
  <sheetViews>
    <sheetView topLeftCell="A42" zoomScale="85" zoomScaleNormal="85" zoomScaleSheetLayoutView="100" workbookViewId="0">
      <selection activeCell="A45" sqref="A45"/>
    </sheetView>
  </sheetViews>
  <sheetFormatPr defaultColWidth="11" defaultRowHeight="13.2" x14ac:dyDescent="0.25"/>
  <cols>
    <col min="1" max="1" width="23.44140625" style="447" bestFit="1" customWidth="1"/>
    <col min="2" max="2" width="13.109375" style="447" bestFit="1" customWidth="1"/>
    <col min="3" max="3" width="15.88671875" style="447" bestFit="1" customWidth="1"/>
    <col min="4" max="4" width="11.5546875" style="447" bestFit="1" customWidth="1"/>
    <col min="5" max="6" width="15.44140625" style="447" bestFit="1" customWidth="1"/>
    <col min="7" max="7" width="43.88671875" style="447" customWidth="1"/>
    <col min="8" max="8" width="16" style="447" bestFit="1" customWidth="1"/>
    <col min="9" max="9" width="12.5546875" style="447" bestFit="1" customWidth="1"/>
    <col min="10" max="10" width="15.44140625" style="447" bestFit="1" customWidth="1"/>
    <col min="11" max="11" width="20.88671875" style="447" bestFit="1" customWidth="1"/>
    <col min="12" max="12" width="31.44140625" style="447" customWidth="1"/>
    <col min="13" max="13" width="20.44140625" style="447" customWidth="1"/>
    <col min="14" max="16384" width="11" style="447"/>
  </cols>
  <sheetData>
    <row r="1" spans="1:26" x14ac:dyDescent="0.25">
      <c r="A1" s="445" t="s">
        <v>856</v>
      </c>
      <c r="B1" s="446"/>
      <c r="C1" s="446"/>
    </row>
    <row r="2" spans="1:26" ht="26.4" x14ac:dyDescent="0.25">
      <c r="A2" s="448" t="s">
        <v>91</v>
      </c>
      <c r="B2" s="449" t="s">
        <v>857</v>
      </c>
      <c r="C2" s="449" t="s">
        <v>146</v>
      </c>
      <c r="D2" s="448" t="s">
        <v>858</v>
      </c>
      <c r="E2" s="448" t="s">
        <v>236</v>
      </c>
      <c r="F2" s="448" t="s">
        <v>256</v>
      </c>
      <c r="G2" s="448" t="s">
        <v>859</v>
      </c>
      <c r="H2" s="448" t="s">
        <v>860</v>
      </c>
      <c r="I2" s="448" t="s">
        <v>861</v>
      </c>
      <c r="J2" s="448" t="s">
        <v>862</v>
      </c>
      <c r="K2" s="448" t="s">
        <v>863</v>
      </c>
      <c r="L2" s="450" t="s">
        <v>864</v>
      </c>
      <c r="M2" s="450" t="s">
        <v>865</v>
      </c>
    </row>
    <row r="3" spans="1:26" ht="39.6" x14ac:dyDescent="0.25">
      <c r="A3" s="451" t="s">
        <v>866</v>
      </c>
      <c r="B3" s="452" t="s">
        <v>867</v>
      </c>
      <c r="C3" s="452" t="s">
        <v>868</v>
      </c>
      <c r="D3" s="451" t="s">
        <v>869</v>
      </c>
      <c r="E3" s="451" t="s">
        <v>870</v>
      </c>
      <c r="F3" s="451" t="s">
        <v>871</v>
      </c>
      <c r="G3" s="451" t="s">
        <v>869</v>
      </c>
      <c r="H3" s="451" t="s">
        <v>869</v>
      </c>
      <c r="I3" s="451" t="s">
        <v>869</v>
      </c>
      <c r="J3" s="451" t="s">
        <v>869</v>
      </c>
      <c r="K3" s="451" t="s">
        <v>869</v>
      </c>
      <c r="L3" s="453" t="s">
        <v>872</v>
      </c>
      <c r="M3" s="453" t="s">
        <v>872</v>
      </c>
      <c r="N3" s="454"/>
      <c r="O3" s="454"/>
      <c r="P3" s="454"/>
      <c r="Q3" s="454"/>
      <c r="R3" s="454"/>
      <c r="S3" s="454"/>
      <c r="T3" s="454"/>
      <c r="U3" s="454"/>
      <c r="V3" s="454"/>
      <c r="W3" s="454"/>
      <c r="X3" s="454"/>
      <c r="Y3" s="454"/>
      <c r="Z3" s="454"/>
    </row>
    <row r="4" spans="1:26" ht="66" x14ac:dyDescent="0.25">
      <c r="A4" s="455" t="s">
        <v>144</v>
      </c>
      <c r="B4" s="456" t="s">
        <v>664</v>
      </c>
      <c r="C4" s="456" t="s">
        <v>148</v>
      </c>
      <c r="D4" s="456" t="s">
        <v>873</v>
      </c>
      <c r="E4" s="457" t="s">
        <v>238</v>
      </c>
      <c r="F4" s="458" t="s">
        <v>262</v>
      </c>
      <c r="G4" s="456" t="s">
        <v>874</v>
      </c>
      <c r="H4" s="459" t="s">
        <v>875</v>
      </c>
      <c r="I4" s="456" t="s">
        <v>16</v>
      </c>
      <c r="J4" s="460" t="s">
        <v>876</v>
      </c>
      <c r="K4" s="461" t="s">
        <v>877</v>
      </c>
      <c r="L4" s="462" t="s">
        <v>878</v>
      </c>
      <c r="M4" s="463" t="s">
        <v>879</v>
      </c>
      <c r="N4" s="454"/>
      <c r="O4" s="454"/>
      <c r="P4" s="454"/>
      <c r="Q4" s="454"/>
      <c r="R4" s="454"/>
      <c r="S4" s="454"/>
      <c r="T4" s="454"/>
      <c r="U4" s="454"/>
      <c r="V4" s="454"/>
      <c r="W4" s="454"/>
      <c r="X4" s="454"/>
    </row>
    <row r="5" spans="1:26" ht="66" x14ac:dyDescent="0.25">
      <c r="A5" s="464" t="s">
        <v>144</v>
      </c>
      <c r="B5" s="456" t="s">
        <v>664</v>
      </c>
      <c r="C5" s="461" t="s">
        <v>148</v>
      </c>
      <c r="D5" s="461" t="s">
        <v>880</v>
      </c>
      <c r="E5" s="461" t="s">
        <v>238</v>
      </c>
      <c r="F5" s="461" t="s">
        <v>258</v>
      </c>
      <c r="G5" s="461" t="s">
        <v>881</v>
      </c>
      <c r="H5" s="459" t="s">
        <v>875</v>
      </c>
      <c r="I5" s="461" t="s">
        <v>16</v>
      </c>
      <c r="J5" s="460" t="s">
        <v>876</v>
      </c>
      <c r="K5" s="461" t="s">
        <v>882</v>
      </c>
      <c r="L5" s="462" t="s">
        <v>878</v>
      </c>
      <c r="M5" s="463" t="s">
        <v>879</v>
      </c>
      <c r="N5" s="454"/>
      <c r="O5" s="454"/>
      <c r="P5" s="454"/>
      <c r="Q5" s="454"/>
      <c r="R5" s="454"/>
      <c r="S5" s="454"/>
      <c r="T5" s="454"/>
      <c r="U5" s="454"/>
      <c r="V5" s="454"/>
      <c r="W5" s="454"/>
      <c r="X5" s="454"/>
    </row>
    <row r="6" spans="1:26" ht="66" x14ac:dyDescent="0.25">
      <c r="A6" s="464" t="s">
        <v>144</v>
      </c>
      <c r="B6" s="456" t="s">
        <v>664</v>
      </c>
      <c r="C6" s="461" t="s">
        <v>148</v>
      </c>
      <c r="D6" s="461" t="s">
        <v>880</v>
      </c>
      <c r="E6" s="461" t="s">
        <v>238</v>
      </c>
      <c r="F6" s="461" t="s">
        <v>258</v>
      </c>
      <c r="G6" s="461" t="s">
        <v>883</v>
      </c>
      <c r="H6" s="459" t="s">
        <v>875</v>
      </c>
      <c r="I6" s="461" t="s">
        <v>16</v>
      </c>
      <c r="J6" s="460" t="s">
        <v>876</v>
      </c>
      <c r="K6" s="461" t="s">
        <v>882</v>
      </c>
      <c r="L6" s="462" t="s">
        <v>878</v>
      </c>
      <c r="M6" s="463" t="s">
        <v>879</v>
      </c>
    </row>
    <row r="7" spans="1:26" ht="66" x14ac:dyDescent="0.25">
      <c r="A7" s="464" t="s">
        <v>144</v>
      </c>
      <c r="B7" s="456" t="s">
        <v>664</v>
      </c>
      <c r="C7" s="461" t="s">
        <v>148</v>
      </c>
      <c r="D7" s="461" t="s">
        <v>880</v>
      </c>
      <c r="E7" s="461" t="s">
        <v>238</v>
      </c>
      <c r="F7" s="461" t="s">
        <v>260</v>
      </c>
      <c r="G7" s="461" t="s">
        <v>884</v>
      </c>
      <c r="H7" s="459" t="s">
        <v>875</v>
      </c>
      <c r="I7" s="461" t="s">
        <v>16</v>
      </c>
      <c r="J7" s="460" t="s">
        <v>876</v>
      </c>
      <c r="K7" s="461" t="s">
        <v>885</v>
      </c>
      <c r="L7" s="462" t="s">
        <v>886</v>
      </c>
      <c r="M7" s="463" t="s">
        <v>879</v>
      </c>
    </row>
    <row r="8" spans="1:26" ht="66" x14ac:dyDescent="0.25">
      <c r="A8" s="464" t="s">
        <v>144</v>
      </c>
      <c r="B8" s="456" t="s">
        <v>664</v>
      </c>
      <c r="C8" s="461" t="s">
        <v>148</v>
      </c>
      <c r="D8" s="461" t="s">
        <v>880</v>
      </c>
      <c r="E8" s="465" t="s">
        <v>238</v>
      </c>
      <c r="F8" s="461" t="s">
        <v>260</v>
      </c>
      <c r="G8" s="461" t="s">
        <v>887</v>
      </c>
      <c r="H8" s="459" t="s">
        <v>875</v>
      </c>
      <c r="I8" s="461" t="s">
        <v>16</v>
      </c>
      <c r="J8" s="460" t="s">
        <v>876</v>
      </c>
      <c r="K8" s="461" t="s">
        <v>885</v>
      </c>
      <c r="L8" s="462" t="s">
        <v>886</v>
      </c>
      <c r="M8" s="463" t="s">
        <v>879</v>
      </c>
    </row>
    <row r="9" spans="1:26" ht="52.8" x14ac:dyDescent="0.25">
      <c r="A9" s="464" t="s">
        <v>144</v>
      </c>
      <c r="B9" s="456" t="s">
        <v>664</v>
      </c>
      <c r="C9" s="461" t="s">
        <v>148</v>
      </c>
      <c r="D9" s="466" t="s">
        <v>888</v>
      </c>
      <c r="E9" s="467" t="s">
        <v>248</v>
      </c>
      <c r="F9" s="461" t="s">
        <v>268</v>
      </c>
      <c r="G9" s="461" t="s">
        <v>889</v>
      </c>
      <c r="H9" s="459" t="s">
        <v>875</v>
      </c>
      <c r="I9" s="461" t="s">
        <v>16</v>
      </c>
      <c r="J9" s="460" t="s">
        <v>876</v>
      </c>
      <c r="K9" s="461" t="s">
        <v>890</v>
      </c>
      <c r="L9" s="463" t="s">
        <v>891</v>
      </c>
      <c r="M9" s="468"/>
    </row>
    <row r="10" spans="1:26" ht="39.6" x14ac:dyDescent="0.25">
      <c r="A10" s="464" t="s">
        <v>144</v>
      </c>
      <c r="B10" s="461" t="s">
        <v>658</v>
      </c>
      <c r="C10" s="461" t="s">
        <v>892</v>
      </c>
      <c r="D10" s="461" t="s">
        <v>893</v>
      </c>
      <c r="E10" s="461" t="s">
        <v>242</v>
      </c>
      <c r="F10" s="461" t="s">
        <v>272</v>
      </c>
      <c r="G10" s="461" t="s">
        <v>894</v>
      </c>
      <c r="H10" s="461" t="s">
        <v>875</v>
      </c>
      <c r="I10" s="461" t="s">
        <v>16</v>
      </c>
      <c r="J10" s="461" t="s">
        <v>895</v>
      </c>
      <c r="K10" s="461"/>
      <c r="L10" s="463" t="s">
        <v>891</v>
      </c>
      <c r="M10" s="468" t="s">
        <v>896</v>
      </c>
    </row>
    <row r="11" spans="1:26" ht="39.6" x14ac:dyDescent="0.25">
      <c r="A11" s="464" t="s">
        <v>144</v>
      </c>
      <c r="B11" s="461" t="s">
        <v>658</v>
      </c>
      <c r="C11" s="461" t="s">
        <v>892</v>
      </c>
      <c r="D11" s="461" t="s">
        <v>893</v>
      </c>
      <c r="E11" s="461" t="s">
        <v>242</v>
      </c>
      <c r="F11" s="461" t="s">
        <v>897</v>
      </c>
      <c r="G11" s="461" t="s">
        <v>894</v>
      </c>
      <c r="H11" s="461" t="s">
        <v>875</v>
      </c>
      <c r="I11" s="461" t="s">
        <v>16</v>
      </c>
      <c r="J11" s="461" t="s">
        <v>895</v>
      </c>
      <c r="K11" s="461"/>
      <c r="L11" s="463" t="s">
        <v>891</v>
      </c>
      <c r="M11" s="468" t="s">
        <v>896</v>
      </c>
    </row>
    <row r="12" spans="1:26" ht="39.6" x14ac:dyDescent="0.25">
      <c r="A12" s="464" t="s">
        <v>144</v>
      </c>
      <c r="B12" s="461" t="s">
        <v>658</v>
      </c>
      <c r="C12" s="461" t="s">
        <v>892</v>
      </c>
      <c r="D12" s="461" t="s">
        <v>893</v>
      </c>
      <c r="E12" s="461" t="s">
        <v>242</v>
      </c>
      <c r="F12" s="461" t="s">
        <v>898</v>
      </c>
      <c r="G12" s="461" t="s">
        <v>894</v>
      </c>
      <c r="H12" s="461" t="s">
        <v>875</v>
      </c>
      <c r="I12" s="465" t="s">
        <v>16</v>
      </c>
      <c r="J12" s="465" t="s">
        <v>895</v>
      </c>
      <c r="K12" s="465"/>
      <c r="L12" s="463" t="s">
        <v>891</v>
      </c>
      <c r="M12" s="468" t="s">
        <v>896</v>
      </c>
    </row>
    <row r="13" spans="1:26" ht="39.6" x14ac:dyDescent="0.25">
      <c r="A13" s="464" t="s">
        <v>144</v>
      </c>
      <c r="B13" s="461" t="s">
        <v>659</v>
      </c>
      <c r="C13" s="461" t="s">
        <v>892</v>
      </c>
      <c r="D13" s="461">
        <v>2.2999999999999998</v>
      </c>
      <c r="E13" s="461" t="s">
        <v>242</v>
      </c>
      <c r="F13" s="461" t="s">
        <v>262</v>
      </c>
      <c r="G13" s="461" t="s">
        <v>899</v>
      </c>
      <c r="H13" s="466" t="s">
        <v>875</v>
      </c>
      <c r="I13" s="467" t="s">
        <v>16</v>
      </c>
      <c r="J13" s="467" t="s">
        <v>895</v>
      </c>
      <c r="K13" s="467"/>
      <c r="L13" s="463" t="s">
        <v>891</v>
      </c>
      <c r="M13" s="468" t="s">
        <v>896</v>
      </c>
    </row>
    <row r="14" spans="1:26" ht="39.6" x14ac:dyDescent="0.25">
      <c r="A14" s="464" t="s">
        <v>144</v>
      </c>
      <c r="B14" s="461" t="s">
        <v>659</v>
      </c>
      <c r="C14" s="461" t="s">
        <v>892</v>
      </c>
      <c r="D14" s="461">
        <v>2.2999999999999998</v>
      </c>
      <c r="E14" s="461" t="s">
        <v>242</v>
      </c>
      <c r="F14" s="461" t="s">
        <v>262</v>
      </c>
      <c r="G14" s="461" t="s">
        <v>899</v>
      </c>
      <c r="H14" s="466" t="s">
        <v>875</v>
      </c>
      <c r="I14" s="467" t="s">
        <v>16</v>
      </c>
      <c r="J14" s="467" t="s">
        <v>895</v>
      </c>
      <c r="K14" s="467"/>
      <c r="L14" s="463" t="s">
        <v>891</v>
      </c>
      <c r="M14" s="468" t="s">
        <v>896</v>
      </c>
    </row>
    <row r="15" spans="1:26" ht="39.6" x14ac:dyDescent="0.25">
      <c r="A15" s="455" t="s">
        <v>144</v>
      </c>
      <c r="B15" s="458" t="s">
        <v>661</v>
      </c>
      <c r="C15" s="456" t="s">
        <v>892</v>
      </c>
      <c r="D15" s="456">
        <v>2.2999999999999998</v>
      </c>
      <c r="E15" s="458" t="s">
        <v>238</v>
      </c>
      <c r="F15" s="458" t="s">
        <v>258</v>
      </c>
      <c r="G15" s="459" t="s">
        <v>900</v>
      </c>
      <c r="H15" s="456" t="s">
        <v>875</v>
      </c>
      <c r="I15" s="466" t="s">
        <v>16</v>
      </c>
      <c r="J15" s="469" t="s">
        <v>895</v>
      </c>
      <c r="K15" s="470"/>
      <c r="L15" s="463" t="s">
        <v>891</v>
      </c>
      <c r="M15" s="468" t="s">
        <v>901</v>
      </c>
    </row>
    <row r="16" spans="1:26" ht="39.6" x14ac:dyDescent="0.25">
      <c r="A16" s="464" t="s">
        <v>144</v>
      </c>
      <c r="B16" s="460" t="s">
        <v>661</v>
      </c>
      <c r="C16" s="461" t="s">
        <v>892</v>
      </c>
      <c r="D16" s="461">
        <v>2.2999999999999998</v>
      </c>
      <c r="E16" s="460" t="s">
        <v>238</v>
      </c>
      <c r="F16" s="460" t="s">
        <v>260</v>
      </c>
      <c r="G16" s="471" t="s">
        <v>900</v>
      </c>
      <c r="H16" s="461" t="s">
        <v>875</v>
      </c>
      <c r="I16" s="466" t="s">
        <v>16</v>
      </c>
      <c r="J16" s="472" t="s">
        <v>895</v>
      </c>
      <c r="K16" s="467"/>
      <c r="L16" s="463" t="s">
        <v>891</v>
      </c>
      <c r="M16" s="468" t="s">
        <v>901</v>
      </c>
    </row>
    <row r="17" spans="1:13" ht="39.6" x14ac:dyDescent="0.25">
      <c r="A17" s="464" t="s">
        <v>144</v>
      </c>
      <c r="B17" s="460" t="s">
        <v>661</v>
      </c>
      <c r="C17" s="461" t="s">
        <v>892</v>
      </c>
      <c r="D17" s="461">
        <v>2.2999999999999998</v>
      </c>
      <c r="E17" s="460" t="s">
        <v>238</v>
      </c>
      <c r="F17" s="461" t="s">
        <v>262</v>
      </c>
      <c r="G17" s="471" t="s">
        <v>900</v>
      </c>
      <c r="H17" s="461" t="s">
        <v>875</v>
      </c>
      <c r="I17" s="466" t="s">
        <v>16</v>
      </c>
      <c r="J17" s="472" t="s">
        <v>895</v>
      </c>
      <c r="K17" s="467"/>
      <c r="L17" s="473" t="s">
        <v>902</v>
      </c>
      <c r="M17" s="468" t="s">
        <v>901</v>
      </c>
    </row>
    <row r="18" spans="1:13" ht="39.6" x14ac:dyDescent="0.25">
      <c r="A18" s="464" t="s">
        <v>144</v>
      </c>
      <c r="B18" s="460" t="s">
        <v>661</v>
      </c>
      <c r="C18" s="461" t="s">
        <v>892</v>
      </c>
      <c r="D18" s="461">
        <v>2.2999999999999998</v>
      </c>
      <c r="E18" s="460" t="s">
        <v>242</v>
      </c>
      <c r="F18" s="461" t="s">
        <v>262</v>
      </c>
      <c r="G18" s="471" t="s">
        <v>903</v>
      </c>
      <c r="H18" s="461" t="s">
        <v>875</v>
      </c>
      <c r="I18" s="466" t="s">
        <v>16</v>
      </c>
      <c r="J18" s="472" t="s">
        <v>895</v>
      </c>
      <c r="K18" s="467"/>
      <c r="L18" s="473" t="s">
        <v>902</v>
      </c>
      <c r="M18" s="468" t="s">
        <v>901</v>
      </c>
    </row>
    <row r="19" spans="1:13" ht="39.6" x14ac:dyDescent="0.25">
      <c r="A19" s="464" t="s">
        <v>144</v>
      </c>
      <c r="B19" s="460" t="s">
        <v>661</v>
      </c>
      <c r="C19" s="461" t="s">
        <v>892</v>
      </c>
      <c r="D19" s="461">
        <v>2.2999999999999998</v>
      </c>
      <c r="E19" s="460" t="s">
        <v>242</v>
      </c>
      <c r="F19" s="460" t="s">
        <v>270</v>
      </c>
      <c r="G19" s="471" t="s">
        <v>903</v>
      </c>
      <c r="H19" s="461" t="s">
        <v>875</v>
      </c>
      <c r="I19" s="466" t="s">
        <v>16</v>
      </c>
      <c r="J19" s="474" t="s">
        <v>895</v>
      </c>
      <c r="K19" s="475"/>
      <c r="L19" s="463" t="s">
        <v>891</v>
      </c>
      <c r="M19" s="468" t="s">
        <v>901</v>
      </c>
    </row>
    <row r="20" spans="1:13" ht="39.6" x14ac:dyDescent="0.25">
      <c r="A20" s="464" t="s">
        <v>144</v>
      </c>
      <c r="B20" s="460" t="s">
        <v>661</v>
      </c>
      <c r="C20" s="461" t="s">
        <v>892</v>
      </c>
      <c r="D20" s="461">
        <v>2.2999999999999998</v>
      </c>
      <c r="E20" s="460" t="s">
        <v>242</v>
      </c>
      <c r="F20" s="460" t="s">
        <v>272</v>
      </c>
      <c r="G20" s="471" t="s">
        <v>903</v>
      </c>
      <c r="H20" s="461" t="s">
        <v>875</v>
      </c>
      <c r="I20" s="466" t="s">
        <v>16</v>
      </c>
      <c r="J20" s="467" t="s">
        <v>895</v>
      </c>
      <c r="K20" s="467"/>
      <c r="L20" s="463" t="s">
        <v>891</v>
      </c>
      <c r="M20" s="468" t="s">
        <v>901</v>
      </c>
    </row>
    <row r="21" spans="1:13" ht="39.6" x14ac:dyDescent="0.25">
      <c r="A21" s="455" t="s">
        <v>144</v>
      </c>
      <c r="B21" s="456" t="s">
        <v>658</v>
      </c>
      <c r="C21" s="456" t="s">
        <v>148</v>
      </c>
      <c r="D21" s="461">
        <v>2.2999999999999998</v>
      </c>
      <c r="E21" s="476" t="s">
        <v>242</v>
      </c>
      <c r="F21" s="476" t="s">
        <v>270</v>
      </c>
      <c r="G21" s="461" t="s">
        <v>904</v>
      </c>
      <c r="H21" s="456" t="s">
        <v>875</v>
      </c>
      <c r="I21" s="456" t="s">
        <v>16</v>
      </c>
      <c r="J21" s="458" t="s">
        <v>905</v>
      </c>
      <c r="K21" s="456" t="s">
        <v>885</v>
      </c>
      <c r="L21" s="468" t="s">
        <v>906</v>
      </c>
      <c r="M21" s="468"/>
    </row>
    <row r="22" spans="1:13" ht="39.6" x14ac:dyDescent="0.25">
      <c r="A22" s="464" t="s">
        <v>144</v>
      </c>
      <c r="B22" s="461" t="s">
        <v>658</v>
      </c>
      <c r="C22" s="461" t="s">
        <v>148</v>
      </c>
      <c r="D22" s="461">
        <v>2.2999999999999998</v>
      </c>
      <c r="E22" s="477" t="s">
        <v>242</v>
      </c>
      <c r="F22" s="477" t="s">
        <v>270</v>
      </c>
      <c r="G22" s="461" t="s">
        <v>907</v>
      </c>
      <c r="H22" s="461" t="s">
        <v>875</v>
      </c>
      <c r="I22" s="461" t="s">
        <v>16</v>
      </c>
      <c r="J22" s="460" t="s">
        <v>905</v>
      </c>
      <c r="K22" s="461" t="s">
        <v>885</v>
      </c>
      <c r="L22" s="468" t="s">
        <v>906</v>
      </c>
      <c r="M22" s="468"/>
    </row>
    <row r="23" spans="1:13" ht="39.6" x14ac:dyDescent="0.25">
      <c r="A23" s="464" t="s">
        <v>144</v>
      </c>
      <c r="B23" s="461" t="s">
        <v>658</v>
      </c>
      <c r="C23" s="461" t="s">
        <v>148</v>
      </c>
      <c r="D23" s="461">
        <v>2.2999999999999998</v>
      </c>
      <c r="E23" s="477" t="s">
        <v>242</v>
      </c>
      <c r="F23" s="477" t="s">
        <v>270</v>
      </c>
      <c r="G23" s="461" t="s">
        <v>908</v>
      </c>
      <c r="H23" s="461" t="s">
        <v>875</v>
      </c>
      <c r="I23" s="461" t="s">
        <v>16</v>
      </c>
      <c r="J23" s="460" t="s">
        <v>905</v>
      </c>
      <c r="K23" s="461" t="s">
        <v>885</v>
      </c>
      <c r="L23" s="468" t="s">
        <v>906</v>
      </c>
      <c r="M23" s="468"/>
    </row>
    <row r="24" spans="1:13" ht="39.6" x14ac:dyDescent="0.25">
      <c r="A24" s="464" t="s">
        <v>144</v>
      </c>
      <c r="B24" s="461" t="s">
        <v>659</v>
      </c>
      <c r="C24" s="461" t="s">
        <v>909</v>
      </c>
      <c r="D24" s="461">
        <v>2.2999999999999998</v>
      </c>
      <c r="E24" s="477" t="s">
        <v>242</v>
      </c>
      <c r="F24" s="477" t="s">
        <v>270</v>
      </c>
      <c r="G24" s="461" t="s">
        <v>910</v>
      </c>
      <c r="H24" s="461" t="s">
        <v>875</v>
      </c>
      <c r="I24" s="461" t="s">
        <v>16</v>
      </c>
      <c r="J24" s="460" t="s">
        <v>905</v>
      </c>
      <c r="K24" s="461" t="s">
        <v>885</v>
      </c>
      <c r="L24" s="468" t="s">
        <v>906</v>
      </c>
      <c r="M24" s="468"/>
    </row>
    <row r="25" spans="1:13" ht="39.6" x14ac:dyDescent="0.25">
      <c r="A25" s="464" t="s">
        <v>144</v>
      </c>
      <c r="B25" s="461" t="s">
        <v>659</v>
      </c>
      <c r="C25" s="461" t="s">
        <v>909</v>
      </c>
      <c r="D25" s="461">
        <v>2.2999999999999998</v>
      </c>
      <c r="E25" s="477" t="s">
        <v>242</v>
      </c>
      <c r="F25" s="477" t="s">
        <v>270</v>
      </c>
      <c r="G25" s="461" t="s">
        <v>911</v>
      </c>
      <c r="H25" s="461" t="s">
        <v>875</v>
      </c>
      <c r="I25" s="461" t="s">
        <v>16</v>
      </c>
      <c r="J25" s="460" t="s">
        <v>905</v>
      </c>
      <c r="K25" s="461" t="s">
        <v>885</v>
      </c>
      <c r="L25" s="468" t="s">
        <v>906</v>
      </c>
      <c r="M25" s="468"/>
    </row>
    <row r="26" spans="1:13" ht="39.6" x14ac:dyDescent="0.25">
      <c r="A26" s="464" t="s">
        <v>144</v>
      </c>
      <c r="B26" s="461" t="s">
        <v>659</v>
      </c>
      <c r="C26" s="461" t="s">
        <v>909</v>
      </c>
      <c r="D26" s="461">
        <v>2.2999999999999998</v>
      </c>
      <c r="E26" s="477" t="s">
        <v>242</v>
      </c>
      <c r="F26" s="477" t="s">
        <v>270</v>
      </c>
      <c r="G26" s="461" t="s">
        <v>912</v>
      </c>
      <c r="H26" s="461" t="s">
        <v>875</v>
      </c>
      <c r="I26" s="461" t="s">
        <v>16</v>
      </c>
      <c r="J26" s="460" t="s">
        <v>905</v>
      </c>
      <c r="K26" s="461" t="s">
        <v>885</v>
      </c>
      <c r="L26" s="468" t="s">
        <v>906</v>
      </c>
      <c r="M26" s="468"/>
    </row>
    <row r="27" spans="1:13" ht="39.6" x14ac:dyDescent="0.25">
      <c r="A27" s="455" t="s">
        <v>144</v>
      </c>
      <c r="B27" s="456" t="s">
        <v>658</v>
      </c>
      <c r="C27" s="456" t="s">
        <v>148</v>
      </c>
      <c r="D27" s="461">
        <v>2.2999999999999998</v>
      </c>
      <c r="E27" s="476" t="s">
        <v>242</v>
      </c>
      <c r="F27" s="476" t="s">
        <v>270</v>
      </c>
      <c r="G27" s="456" t="s">
        <v>913</v>
      </c>
      <c r="H27" s="456" t="s">
        <v>875</v>
      </c>
      <c r="I27" s="456" t="s">
        <v>16</v>
      </c>
      <c r="J27" s="458" t="s">
        <v>905</v>
      </c>
      <c r="K27" s="456" t="s">
        <v>885</v>
      </c>
      <c r="L27" s="468" t="s">
        <v>906</v>
      </c>
      <c r="M27" s="468"/>
    </row>
    <row r="28" spans="1:13" ht="39.6" x14ac:dyDescent="0.25">
      <c r="A28" s="464" t="s">
        <v>144</v>
      </c>
      <c r="B28" s="461" t="s">
        <v>658</v>
      </c>
      <c r="C28" s="461" t="s">
        <v>148</v>
      </c>
      <c r="D28" s="461">
        <v>2.2999999999999998</v>
      </c>
      <c r="E28" s="477" t="s">
        <v>242</v>
      </c>
      <c r="F28" s="477" t="s">
        <v>270</v>
      </c>
      <c r="G28" s="461" t="s">
        <v>914</v>
      </c>
      <c r="H28" s="461" t="s">
        <v>875</v>
      </c>
      <c r="I28" s="461" t="s">
        <v>16</v>
      </c>
      <c r="J28" s="460" t="s">
        <v>905</v>
      </c>
      <c r="K28" s="461" t="s">
        <v>885</v>
      </c>
      <c r="L28" s="468" t="s">
        <v>906</v>
      </c>
      <c r="M28" s="468"/>
    </row>
    <row r="29" spans="1:13" ht="39.6" x14ac:dyDescent="0.25">
      <c r="A29" s="464" t="s">
        <v>144</v>
      </c>
      <c r="B29" s="461" t="s">
        <v>658</v>
      </c>
      <c r="C29" s="461" t="s">
        <v>148</v>
      </c>
      <c r="D29" s="461">
        <v>2.2999999999999998</v>
      </c>
      <c r="E29" s="477" t="s">
        <v>238</v>
      </c>
      <c r="F29" s="477" t="s">
        <v>272</v>
      </c>
      <c r="G29" s="461" t="s">
        <v>915</v>
      </c>
      <c r="H29" s="461" t="s">
        <v>875</v>
      </c>
      <c r="I29" s="461" t="s">
        <v>16</v>
      </c>
      <c r="J29" s="460" t="s">
        <v>905</v>
      </c>
      <c r="K29" s="465" t="s">
        <v>916</v>
      </c>
      <c r="L29" s="468" t="s">
        <v>906</v>
      </c>
      <c r="M29" s="468"/>
    </row>
    <row r="30" spans="1:13" ht="39.6" x14ac:dyDescent="0.25">
      <c r="A30" s="464" t="s">
        <v>144</v>
      </c>
      <c r="B30" s="461" t="s">
        <v>658</v>
      </c>
      <c r="C30" s="461" t="s">
        <v>148</v>
      </c>
      <c r="D30" s="461">
        <v>2.2999999999999998</v>
      </c>
      <c r="E30" s="477" t="s">
        <v>240</v>
      </c>
      <c r="F30" s="477" t="s">
        <v>272</v>
      </c>
      <c r="G30" s="461" t="s">
        <v>917</v>
      </c>
      <c r="H30" s="461" t="s">
        <v>875</v>
      </c>
      <c r="I30" s="461" t="s">
        <v>16</v>
      </c>
      <c r="J30" s="478" t="s">
        <v>905</v>
      </c>
      <c r="K30" s="467"/>
      <c r="L30" s="468" t="s">
        <v>906</v>
      </c>
      <c r="M30" s="468"/>
    </row>
    <row r="31" spans="1:13" ht="39.6" x14ac:dyDescent="0.25">
      <c r="A31" s="464" t="s">
        <v>144</v>
      </c>
      <c r="B31" s="461" t="s">
        <v>658</v>
      </c>
      <c r="C31" s="461" t="s">
        <v>148</v>
      </c>
      <c r="D31" s="461">
        <v>2.2999999999999998</v>
      </c>
      <c r="E31" s="477" t="s">
        <v>240</v>
      </c>
      <c r="F31" s="477" t="s">
        <v>272</v>
      </c>
      <c r="G31" s="461" t="s">
        <v>918</v>
      </c>
      <c r="H31" s="461" t="s">
        <v>875</v>
      </c>
      <c r="I31" s="461" t="s">
        <v>16</v>
      </c>
      <c r="J31" s="478" t="s">
        <v>905</v>
      </c>
      <c r="K31" s="467"/>
      <c r="L31" s="468" t="s">
        <v>906</v>
      </c>
      <c r="M31" s="468" t="s">
        <v>919</v>
      </c>
    </row>
    <row r="32" spans="1:13" ht="39.6" x14ac:dyDescent="0.25">
      <c r="A32" s="464" t="s">
        <v>144</v>
      </c>
      <c r="B32" s="461" t="s">
        <v>658</v>
      </c>
      <c r="C32" s="461" t="s">
        <v>148</v>
      </c>
      <c r="D32" s="461">
        <v>2.2999999999999998</v>
      </c>
      <c r="E32" s="477" t="s">
        <v>240</v>
      </c>
      <c r="F32" s="477" t="s">
        <v>272</v>
      </c>
      <c r="G32" s="461" t="s">
        <v>920</v>
      </c>
      <c r="H32" s="461" t="s">
        <v>875</v>
      </c>
      <c r="I32" s="461" t="s">
        <v>16</v>
      </c>
      <c r="J32" s="478" t="s">
        <v>905</v>
      </c>
      <c r="K32" s="467"/>
      <c r="L32" s="468" t="s">
        <v>906</v>
      </c>
      <c r="M32" s="468" t="s">
        <v>919</v>
      </c>
    </row>
    <row r="33" spans="1:13" ht="105.6" x14ac:dyDescent="0.25">
      <c r="A33" s="464" t="s">
        <v>144</v>
      </c>
      <c r="B33" s="461" t="s">
        <v>658</v>
      </c>
      <c r="C33" s="461" t="s">
        <v>148</v>
      </c>
      <c r="D33" s="461">
        <v>2.2999999999999998</v>
      </c>
      <c r="E33" s="477" t="s">
        <v>240</v>
      </c>
      <c r="F33" s="477" t="s">
        <v>272</v>
      </c>
      <c r="G33" s="461" t="s">
        <v>921</v>
      </c>
      <c r="H33" s="461" t="s">
        <v>875</v>
      </c>
      <c r="I33" s="461" t="s">
        <v>16</v>
      </c>
      <c r="J33" s="478" t="s">
        <v>905</v>
      </c>
      <c r="K33" s="467"/>
      <c r="L33" s="468" t="s">
        <v>906</v>
      </c>
      <c r="M33" s="468" t="s">
        <v>922</v>
      </c>
    </row>
    <row r="34" spans="1:13" ht="39.6" x14ac:dyDescent="0.25">
      <c r="A34" s="455" t="s">
        <v>144</v>
      </c>
      <c r="B34" s="456" t="s">
        <v>923</v>
      </c>
      <c r="C34" s="456" t="s">
        <v>909</v>
      </c>
      <c r="D34" s="461">
        <v>2.2999999999999998</v>
      </c>
      <c r="E34" s="476" t="s">
        <v>238</v>
      </c>
      <c r="F34" s="476" t="s">
        <v>272</v>
      </c>
      <c r="G34" s="456" t="s">
        <v>924</v>
      </c>
      <c r="H34" s="456" t="s">
        <v>875</v>
      </c>
      <c r="I34" s="456" t="s">
        <v>16</v>
      </c>
      <c r="J34" s="479" t="s">
        <v>905</v>
      </c>
      <c r="K34" s="467"/>
      <c r="L34" s="468" t="s">
        <v>906</v>
      </c>
      <c r="M34" s="468"/>
    </row>
    <row r="35" spans="1:13" ht="66" x14ac:dyDescent="0.25">
      <c r="A35" s="464" t="s">
        <v>144</v>
      </c>
      <c r="B35" s="461" t="s">
        <v>658</v>
      </c>
      <c r="C35" s="461" t="s">
        <v>925</v>
      </c>
      <c r="D35" s="461" t="s">
        <v>926</v>
      </c>
      <c r="E35" s="461" t="s">
        <v>240</v>
      </c>
      <c r="F35" s="461" t="s">
        <v>264</v>
      </c>
      <c r="G35" s="461" t="s">
        <v>927</v>
      </c>
      <c r="H35" s="461" t="s">
        <v>875</v>
      </c>
      <c r="I35" s="461" t="s">
        <v>16</v>
      </c>
      <c r="J35" s="461" t="s">
        <v>928</v>
      </c>
      <c r="K35" s="461" t="s">
        <v>885</v>
      </c>
      <c r="L35" s="462" t="s">
        <v>929</v>
      </c>
      <c r="M35" s="463" t="s">
        <v>879</v>
      </c>
    </row>
    <row r="36" spans="1:13" ht="52.8" x14ac:dyDescent="0.25">
      <c r="A36" s="464" t="s">
        <v>144</v>
      </c>
      <c r="B36" s="456" t="s">
        <v>658</v>
      </c>
      <c r="C36" s="461" t="s">
        <v>148</v>
      </c>
      <c r="D36" s="466" t="s">
        <v>930</v>
      </c>
      <c r="E36" s="467" t="s">
        <v>244</v>
      </c>
      <c r="F36" s="461" t="s">
        <v>274</v>
      </c>
      <c r="G36" s="461" t="s">
        <v>931</v>
      </c>
      <c r="H36" s="461" t="s">
        <v>875</v>
      </c>
      <c r="I36" s="461" t="s">
        <v>16</v>
      </c>
      <c r="J36" s="461" t="s">
        <v>895</v>
      </c>
      <c r="K36" s="461" t="s">
        <v>885</v>
      </c>
      <c r="L36" s="462" t="s">
        <v>932</v>
      </c>
      <c r="M36" s="480"/>
    </row>
    <row r="37" spans="1:13" ht="52.8" x14ac:dyDescent="0.25">
      <c r="A37" s="464" t="s">
        <v>144</v>
      </c>
      <c r="B37" s="456" t="s">
        <v>658</v>
      </c>
      <c r="C37" s="461" t="s">
        <v>148</v>
      </c>
      <c r="D37" s="466" t="s">
        <v>930</v>
      </c>
      <c r="E37" s="467" t="s">
        <v>244</v>
      </c>
      <c r="F37" s="476" t="s">
        <v>262</v>
      </c>
      <c r="G37" s="461" t="s">
        <v>931</v>
      </c>
      <c r="H37" s="461" t="s">
        <v>875</v>
      </c>
      <c r="I37" s="461" t="s">
        <v>16</v>
      </c>
      <c r="J37" s="461" t="s">
        <v>895</v>
      </c>
      <c r="K37" s="461"/>
      <c r="L37" s="462" t="s">
        <v>932</v>
      </c>
      <c r="M37" s="480"/>
    </row>
    <row r="38" spans="1:13" ht="66" x14ac:dyDescent="0.25">
      <c r="A38" s="464" t="s">
        <v>144</v>
      </c>
      <c r="B38" s="461" t="s">
        <v>659</v>
      </c>
      <c r="C38" s="461" t="s">
        <v>148</v>
      </c>
      <c r="D38" s="466" t="s">
        <v>930</v>
      </c>
      <c r="E38" s="467" t="s">
        <v>244</v>
      </c>
      <c r="F38" s="461" t="s">
        <v>274</v>
      </c>
      <c r="G38" s="461" t="s">
        <v>933</v>
      </c>
      <c r="H38" s="461" t="s">
        <v>875</v>
      </c>
      <c r="I38" s="461" t="s">
        <v>16</v>
      </c>
      <c r="J38" s="461" t="s">
        <v>895</v>
      </c>
      <c r="K38" s="461" t="s">
        <v>885</v>
      </c>
      <c r="L38" s="462" t="s">
        <v>934</v>
      </c>
      <c r="M38" s="480"/>
    </row>
    <row r="39" spans="1:13" ht="52.8" x14ac:dyDescent="0.25">
      <c r="A39" s="464" t="s">
        <v>144</v>
      </c>
      <c r="B39" s="456" t="s">
        <v>658</v>
      </c>
      <c r="C39" s="461" t="s">
        <v>148</v>
      </c>
      <c r="D39" s="466" t="s">
        <v>930</v>
      </c>
      <c r="E39" s="467" t="s">
        <v>244</v>
      </c>
      <c r="F39" s="476" t="s">
        <v>262</v>
      </c>
      <c r="G39" s="461" t="s">
        <v>933</v>
      </c>
      <c r="H39" s="461" t="s">
        <v>875</v>
      </c>
      <c r="I39" s="461" t="s">
        <v>16</v>
      </c>
      <c r="J39" s="461" t="s">
        <v>895</v>
      </c>
      <c r="K39" s="461"/>
      <c r="L39" s="468" t="s">
        <v>935</v>
      </c>
      <c r="M39" s="480" t="s">
        <v>936</v>
      </c>
    </row>
    <row r="40" spans="1:13" ht="79.2" x14ac:dyDescent="0.25">
      <c r="A40" s="467" t="s">
        <v>144</v>
      </c>
      <c r="B40" s="467" t="s">
        <v>923</v>
      </c>
      <c r="C40" s="467" t="s">
        <v>184</v>
      </c>
      <c r="D40" s="467" t="s">
        <v>937</v>
      </c>
      <c r="E40" s="476" t="s">
        <v>246</v>
      </c>
      <c r="F40" s="467" t="s">
        <v>296</v>
      </c>
      <c r="G40" s="467"/>
      <c r="H40" s="467" t="s">
        <v>875</v>
      </c>
      <c r="I40" s="467" t="s">
        <v>16</v>
      </c>
      <c r="J40" s="467" t="s">
        <v>895</v>
      </c>
      <c r="K40" s="467"/>
      <c r="L40" s="462" t="s">
        <v>938</v>
      </c>
      <c r="M40" s="481" t="s">
        <v>879</v>
      </c>
    </row>
    <row r="41" spans="1:13" ht="66" x14ac:dyDescent="0.25">
      <c r="A41" s="467" t="s">
        <v>144</v>
      </c>
      <c r="B41" s="467" t="s">
        <v>923</v>
      </c>
      <c r="C41" s="467" t="s">
        <v>184</v>
      </c>
      <c r="D41" s="467" t="s">
        <v>937</v>
      </c>
      <c r="E41" s="461" t="s">
        <v>246</v>
      </c>
      <c r="F41" s="467" t="s">
        <v>295</v>
      </c>
      <c r="G41" s="467"/>
      <c r="H41" s="467" t="s">
        <v>875</v>
      </c>
      <c r="I41" s="467" t="s">
        <v>16</v>
      </c>
      <c r="J41" s="467" t="s">
        <v>895</v>
      </c>
      <c r="K41" s="467"/>
      <c r="L41" s="482" t="s">
        <v>939</v>
      </c>
      <c r="M41" s="481" t="s">
        <v>879</v>
      </c>
    </row>
    <row r="42" spans="1:13" ht="39.6" x14ac:dyDescent="0.25">
      <c r="A42" s="467" t="s">
        <v>144</v>
      </c>
      <c r="B42" s="467" t="s">
        <v>923</v>
      </c>
      <c r="C42" s="467" t="s">
        <v>184</v>
      </c>
      <c r="D42" s="467" t="s">
        <v>937</v>
      </c>
      <c r="E42" s="461" t="s">
        <v>246</v>
      </c>
      <c r="F42" s="467" t="s">
        <v>294</v>
      </c>
      <c r="G42" s="467"/>
      <c r="H42" s="467" t="s">
        <v>875</v>
      </c>
      <c r="I42" s="467" t="s">
        <v>16</v>
      </c>
      <c r="J42" s="467" t="s">
        <v>895</v>
      </c>
      <c r="K42" s="467"/>
      <c r="L42" s="483" t="s">
        <v>940</v>
      </c>
      <c r="M42" s="484" t="s">
        <v>941</v>
      </c>
    </row>
    <row r="43" spans="1:13" ht="52.8" x14ac:dyDescent="0.25">
      <c r="A43" s="464" t="s">
        <v>144</v>
      </c>
      <c r="B43" s="461" t="s">
        <v>658</v>
      </c>
      <c r="C43" s="461" t="s">
        <v>925</v>
      </c>
      <c r="D43" s="466" t="s">
        <v>942</v>
      </c>
      <c r="E43" s="467" t="s">
        <v>248</v>
      </c>
      <c r="F43" s="461" t="s">
        <v>276</v>
      </c>
      <c r="G43" s="461" t="s">
        <v>943</v>
      </c>
      <c r="H43" s="461" t="s">
        <v>875</v>
      </c>
      <c r="I43" s="461" t="s">
        <v>16</v>
      </c>
      <c r="J43" s="461" t="s">
        <v>895</v>
      </c>
      <c r="K43" s="461" t="s">
        <v>944</v>
      </c>
      <c r="L43" s="485" t="s">
        <v>945</v>
      </c>
      <c r="M43" s="485" t="s">
        <v>946</v>
      </c>
    </row>
    <row r="44" spans="1:13" ht="52.8" x14ac:dyDescent="0.25">
      <c r="A44" s="464" t="s">
        <v>144</v>
      </c>
      <c r="B44" s="461" t="s">
        <v>659</v>
      </c>
      <c r="C44" s="461" t="s">
        <v>925</v>
      </c>
      <c r="D44" s="466" t="s">
        <v>942</v>
      </c>
      <c r="E44" s="467" t="s">
        <v>248</v>
      </c>
      <c r="F44" s="461" t="s">
        <v>276</v>
      </c>
      <c r="G44" s="465" t="s">
        <v>947</v>
      </c>
      <c r="H44" s="461">
        <v>2022</v>
      </c>
      <c r="I44" s="461" t="s">
        <v>16</v>
      </c>
      <c r="J44" s="461" t="s">
        <v>895</v>
      </c>
      <c r="K44" s="461"/>
      <c r="L44" s="485" t="s">
        <v>945</v>
      </c>
      <c r="M44" s="485" t="s">
        <v>946</v>
      </c>
    </row>
    <row r="45" spans="1:13" ht="52.8" x14ac:dyDescent="0.25">
      <c r="A45" s="464" t="s">
        <v>144</v>
      </c>
      <c r="B45" s="461" t="s">
        <v>659</v>
      </c>
      <c r="C45" s="461" t="s">
        <v>925</v>
      </c>
      <c r="D45" s="466" t="s">
        <v>942</v>
      </c>
      <c r="E45" s="467" t="s">
        <v>248</v>
      </c>
      <c r="F45" s="466" t="s">
        <v>276</v>
      </c>
      <c r="G45" s="467" t="s">
        <v>948</v>
      </c>
      <c r="H45" s="461">
        <v>2023</v>
      </c>
      <c r="I45" s="461" t="s">
        <v>16</v>
      </c>
      <c r="J45" s="461" t="s">
        <v>895</v>
      </c>
      <c r="K45" s="461"/>
      <c r="L45" s="512" t="s">
        <v>949</v>
      </c>
      <c r="M45" s="486" t="s">
        <v>950</v>
      </c>
    </row>
    <row r="46" spans="1:13" ht="52.8" x14ac:dyDescent="0.25">
      <c r="A46" s="464" t="s">
        <v>144</v>
      </c>
      <c r="B46" s="461" t="s">
        <v>659</v>
      </c>
      <c r="C46" s="461" t="s">
        <v>925</v>
      </c>
      <c r="D46" s="466" t="s">
        <v>942</v>
      </c>
      <c r="E46" s="467" t="s">
        <v>248</v>
      </c>
      <c r="F46" s="466" t="s">
        <v>276</v>
      </c>
      <c r="G46" s="467" t="s">
        <v>951</v>
      </c>
      <c r="H46" s="461">
        <v>2024</v>
      </c>
      <c r="I46" s="461" t="s">
        <v>16</v>
      </c>
      <c r="J46" s="461" t="s">
        <v>895</v>
      </c>
      <c r="K46" s="461"/>
      <c r="L46" s="512" t="s">
        <v>949</v>
      </c>
      <c r="M46" s="487" t="s">
        <v>952</v>
      </c>
    </row>
    <row r="47" spans="1:13" ht="66" x14ac:dyDescent="0.25">
      <c r="A47" s="467" t="s">
        <v>144</v>
      </c>
      <c r="B47" s="467" t="s">
        <v>923</v>
      </c>
      <c r="C47" s="467" t="s">
        <v>184</v>
      </c>
      <c r="D47" s="467" t="s">
        <v>953</v>
      </c>
      <c r="E47" s="467" t="s">
        <v>250</v>
      </c>
      <c r="F47" s="467" t="s">
        <v>282</v>
      </c>
      <c r="G47" s="467"/>
      <c r="H47" s="467" t="s">
        <v>875</v>
      </c>
      <c r="I47" s="467" t="s">
        <v>16</v>
      </c>
      <c r="J47" s="467" t="s">
        <v>954</v>
      </c>
      <c r="K47" s="467" t="s">
        <v>955</v>
      </c>
      <c r="L47" s="483" t="s">
        <v>940</v>
      </c>
      <c r="M47" s="484" t="s">
        <v>956</v>
      </c>
    </row>
    <row r="48" spans="1:13" ht="39.6" x14ac:dyDescent="0.25">
      <c r="A48" s="467" t="s">
        <v>144</v>
      </c>
      <c r="B48" s="467" t="s">
        <v>923</v>
      </c>
      <c r="C48" s="467" t="s">
        <v>184</v>
      </c>
      <c r="D48" s="467" t="s">
        <v>953</v>
      </c>
      <c r="E48" s="467" t="s">
        <v>250</v>
      </c>
      <c r="F48" s="467" t="s">
        <v>280</v>
      </c>
      <c r="G48" s="467"/>
      <c r="H48" s="467" t="s">
        <v>875</v>
      </c>
      <c r="I48" s="467" t="s">
        <v>16</v>
      </c>
      <c r="J48" s="467" t="s">
        <v>954</v>
      </c>
      <c r="K48" s="467" t="s">
        <v>957</v>
      </c>
      <c r="L48" s="483" t="s">
        <v>940</v>
      </c>
      <c r="M48" s="484" t="s">
        <v>941</v>
      </c>
    </row>
    <row r="49" spans="1:13" ht="66" x14ac:dyDescent="0.25">
      <c r="A49" s="467" t="s">
        <v>144</v>
      </c>
      <c r="B49" s="467" t="s">
        <v>923</v>
      </c>
      <c r="C49" s="467" t="s">
        <v>184</v>
      </c>
      <c r="D49" s="467" t="s">
        <v>958</v>
      </c>
      <c r="E49" s="467" t="s">
        <v>252</v>
      </c>
      <c r="F49" s="467" t="s">
        <v>284</v>
      </c>
      <c r="G49" s="467"/>
      <c r="H49" s="467" t="s">
        <v>875</v>
      </c>
      <c r="I49" s="467" t="s">
        <v>959</v>
      </c>
      <c r="J49" s="467" t="s">
        <v>960</v>
      </c>
      <c r="K49" s="467" t="s">
        <v>957</v>
      </c>
      <c r="L49" s="488" t="s">
        <v>961</v>
      </c>
      <c r="M49" s="468"/>
    </row>
    <row r="50" spans="1:13" ht="66" x14ac:dyDescent="0.25">
      <c r="A50" s="467" t="s">
        <v>144</v>
      </c>
      <c r="B50" s="467" t="s">
        <v>923</v>
      </c>
      <c r="C50" s="467" t="s">
        <v>184</v>
      </c>
      <c r="D50" s="467" t="s">
        <v>958</v>
      </c>
      <c r="E50" s="467" t="s">
        <v>252</v>
      </c>
      <c r="F50" s="467" t="s">
        <v>286</v>
      </c>
      <c r="G50" s="467"/>
      <c r="H50" s="467" t="s">
        <v>875</v>
      </c>
      <c r="I50" s="467" t="s">
        <v>959</v>
      </c>
      <c r="J50" s="467" t="s">
        <v>960</v>
      </c>
      <c r="K50" s="467" t="s">
        <v>957</v>
      </c>
      <c r="L50" s="488" t="s">
        <v>962</v>
      </c>
      <c r="M50" s="468"/>
    </row>
    <row r="51" spans="1:13" ht="66" x14ac:dyDescent="0.25">
      <c r="A51" s="156" t="s">
        <v>144</v>
      </c>
      <c r="B51" s="156" t="s">
        <v>923</v>
      </c>
      <c r="C51" s="156" t="s">
        <v>184</v>
      </c>
      <c r="D51" s="156" t="s">
        <v>963</v>
      </c>
      <c r="E51" s="467" t="s">
        <v>964</v>
      </c>
      <c r="F51" s="467" t="s">
        <v>965</v>
      </c>
      <c r="G51" s="467"/>
      <c r="H51" s="157" t="s">
        <v>875</v>
      </c>
      <c r="I51" s="157" t="s">
        <v>16</v>
      </c>
      <c r="J51" s="156" t="s">
        <v>966</v>
      </c>
      <c r="K51" s="156" t="s">
        <v>967</v>
      </c>
      <c r="L51" s="488" t="s">
        <v>968</v>
      </c>
      <c r="M51" s="468" t="s">
        <v>969</v>
      </c>
    </row>
  </sheetData>
  <autoFilter ref="A2:M51" xr:uid="{00000000-0009-0000-0000-000002000000}"/>
  <pageMargins left="0.70866141732283472" right="0.70866141732283472" top="0.74803149606299213" bottom="0.74803149606299213" header="0.39370078740157483" footer="0"/>
  <pageSetup paperSize="8" scale="83" fitToHeight="0" pageOrder="overThenDown" orientation="landscape" r:id="rId1"/>
  <headerFooter>
    <oddHeader>&amp;R
&amp;F - &amp;A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13"/>
  <sheetViews>
    <sheetView topLeftCell="D1" zoomScaleNormal="100" zoomScaleSheetLayoutView="100" workbookViewId="0">
      <selection activeCell="G8" sqref="G8"/>
    </sheetView>
  </sheetViews>
  <sheetFormatPr defaultColWidth="14.44140625" defaultRowHeight="15" customHeight="1" x14ac:dyDescent="0.25"/>
  <cols>
    <col min="1" max="1" width="11.44140625" style="37" customWidth="1"/>
    <col min="2" max="2" width="26.44140625" style="37" customWidth="1"/>
    <col min="3" max="3" width="71.5546875" style="37" customWidth="1"/>
    <col min="4" max="4" width="15.109375" style="37" customWidth="1"/>
    <col min="5" max="5" width="34.88671875" style="37" customWidth="1"/>
    <col min="6" max="6" width="17.44140625" style="133" customWidth="1"/>
    <col min="7" max="7" width="62.5546875" style="37" customWidth="1"/>
    <col min="8" max="16384" width="14.44140625" style="37"/>
  </cols>
  <sheetData>
    <row r="1" spans="1:24" ht="15" customHeight="1" x14ac:dyDescent="0.25">
      <c r="A1" s="38" t="s">
        <v>970</v>
      </c>
      <c r="B1" s="101"/>
      <c r="C1" s="101"/>
      <c r="F1" s="37"/>
    </row>
    <row r="2" spans="1:24" ht="26.4" x14ac:dyDescent="0.25">
      <c r="A2" s="102" t="s">
        <v>91</v>
      </c>
      <c r="B2" s="102" t="s">
        <v>971</v>
      </c>
      <c r="C2" s="108" t="s">
        <v>972</v>
      </c>
      <c r="D2" s="102" t="s">
        <v>146</v>
      </c>
      <c r="E2" s="102" t="s">
        <v>863</v>
      </c>
      <c r="F2" s="130" t="s">
        <v>973</v>
      </c>
      <c r="G2" s="131" t="s">
        <v>865</v>
      </c>
      <c r="H2" s="5"/>
      <c r="I2" s="5"/>
      <c r="J2" s="5"/>
      <c r="K2" s="5"/>
      <c r="L2" s="5"/>
      <c r="M2" s="5"/>
      <c r="N2" s="5"/>
      <c r="O2" s="5"/>
      <c r="P2" s="5"/>
      <c r="Q2" s="5"/>
      <c r="R2" s="5"/>
      <c r="S2" s="5"/>
      <c r="T2" s="5"/>
      <c r="U2" s="5"/>
      <c r="V2" s="5"/>
      <c r="W2" s="5"/>
      <c r="X2" s="5"/>
    </row>
    <row r="3" spans="1:24" ht="26.4" x14ac:dyDescent="0.25">
      <c r="A3" s="35" t="s">
        <v>866</v>
      </c>
      <c r="B3" s="35" t="s">
        <v>974</v>
      </c>
      <c r="C3" s="35" t="s">
        <v>974</v>
      </c>
      <c r="D3" s="35" t="s">
        <v>868</v>
      </c>
      <c r="E3" s="35" t="s">
        <v>974</v>
      </c>
      <c r="F3" s="127" t="s">
        <v>974</v>
      </c>
      <c r="G3" s="132" t="s">
        <v>975</v>
      </c>
      <c r="H3" s="5"/>
      <c r="I3" s="5"/>
      <c r="J3" s="5"/>
      <c r="K3" s="5"/>
      <c r="L3" s="5"/>
      <c r="M3" s="5"/>
      <c r="N3" s="5"/>
      <c r="O3" s="5"/>
      <c r="P3" s="5"/>
      <c r="Q3" s="5"/>
      <c r="R3" s="5"/>
      <c r="S3" s="5"/>
      <c r="T3" s="5"/>
      <c r="U3" s="5"/>
      <c r="V3" s="5"/>
      <c r="W3" s="5"/>
      <c r="X3" s="5"/>
    </row>
    <row r="4" spans="1:24" ht="15.75" customHeight="1" x14ac:dyDescent="0.25">
      <c r="A4" s="158" t="s">
        <v>144</v>
      </c>
      <c r="B4" s="159" t="s">
        <v>976</v>
      </c>
      <c r="C4" s="159" t="s">
        <v>976</v>
      </c>
      <c r="D4" s="160" t="s">
        <v>184</v>
      </c>
      <c r="E4" s="160" t="s">
        <v>885</v>
      </c>
      <c r="F4" s="443">
        <v>6</v>
      </c>
      <c r="G4" s="290"/>
      <c r="H4" s="106"/>
      <c r="I4" s="106"/>
      <c r="J4" s="106"/>
      <c r="K4" s="106"/>
      <c r="L4" s="106"/>
      <c r="M4" s="106"/>
      <c r="N4" s="106"/>
      <c r="O4" s="106"/>
      <c r="P4" s="106"/>
      <c r="Q4" s="106"/>
      <c r="R4" s="106"/>
      <c r="S4" s="106"/>
      <c r="T4" s="106"/>
      <c r="U4" s="106"/>
      <c r="V4" s="106"/>
      <c r="W4" s="106"/>
      <c r="X4" s="106"/>
    </row>
    <row r="5" spans="1:24" ht="30" customHeight="1" x14ac:dyDescent="0.25">
      <c r="A5" s="161" t="s">
        <v>144</v>
      </c>
      <c r="B5" s="162" t="s">
        <v>977</v>
      </c>
      <c r="C5" s="162" t="s">
        <v>978</v>
      </c>
      <c r="D5" s="163" t="s">
        <v>184</v>
      </c>
      <c r="E5" s="163" t="s">
        <v>885</v>
      </c>
      <c r="F5" s="291">
        <v>3</v>
      </c>
      <c r="G5" s="292" t="s">
        <v>979</v>
      </c>
      <c r="H5" s="289"/>
      <c r="I5" s="106"/>
      <c r="J5" s="106"/>
      <c r="K5" s="106"/>
      <c r="L5" s="106"/>
      <c r="M5" s="106"/>
      <c r="N5" s="106"/>
      <c r="O5" s="106"/>
      <c r="P5" s="106"/>
      <c r="Q5" s="106"/>
      <c r="R5" s="106"/>
      <c r="S5" s="106"/>
      <c r="T5" s="106"/>
      <c r="U5" s="106"/>
      <c r="V5" s="106"/>
      <c r="W5" s="106"/>
      <c r="X5" s="106"/>
    </row>
    <row r="6" spans="1:24" ht="30" customHeight="1" x14ac:dyDescent="0.25">
      <c r="A6" s="161" t="s">
        <v>144</v>
      </c>
      <c r="B6" s="162" t="s">
        <v>980</v>
      </c>
      <c r="C6" s="162" t="s">
        <v>981</v>
      </c>
      <c r="D6" s="163" t="s">
        <v>184</v>
      </c>
      <c r="E6" s="163" t="s">
        <v>885</v>
      </c>
      <c r="F6" s="293">
        <v>3</v>
      </c>
      <c r="G6" s="294" t="s">
        <v>979</v>
      </c>
      <c r="H6" s="106"/>
      <c r="I6" s="106"/>
      <c r="J6" s="106"/>
      <c r="K6" s="106"/>
      <c r="L6" s="106"/>
      <c r="M6" s="106"/>
      <c r="N6" s="106"/>
      <c r="O6" s="106"/>
      <c r="P6" s="106"/>
      <c r="Q6" s="106"/>
      <c r="R6" s="106"/>
      <c r="S6" s="106"/>
      <c r="T6" s="106"/>
      <c r="U6" s="106"/>
      <c r="V6" s="106"/>
      <c r="W6" s="106"/>
      <c r="X6" s="106"/>
    </row>
    <row r="7" spans="1:24" ht="15.75" customHeight="1" x14ac:dyDescent="0.25">
      <c r="A7" s="161" t="s">
        <v>144</v>
      </c>
      <c r="B7" s="162" t="s">
        <v>982</v>
      </c>
      <c r="C7" s="162" t="s">
        <v>983</v>
      </c>
      <c r="D7" s="163" t="s">
        <v>184</v>
      </c>
      <c r="E7" s="164" t="s">
        <v>885</v>
      </c>
      <c r="F7" s="293">
        <v>0</v>
      </c>
      <c r="G7" s="295" t="s">
        <v>984</v>
      </c>
    </row>
    <row r="8" spans="1:24" ht="15.75" customHeight="1" x14ac:dyDescent="0.25">
      <c r="A8" s="161" t="s">
        <v>144</v>
      </c>
      <c r="B8" s="162" t="s">
        <v>985</v>
      </c>
      <c r="C8" s="162" t="s">
        <v>986</v>
      </c>
      <c r="D8" s="163" t="s">
        <v>184</v>
      </c>
      <c r="E8" s="164" t="s">
        <v>987</v>
      </c>
      <c r="F8" s="293">
        <v>0</v>
      </c>
      <c r="G8" s="295" t="s">
        <v>988</v>
      </c>
    </row>
    <row r="9" spans="1:24" ht="15.75" customHeight="1" x14ac:dyDescent="0.25">
      <c r="A9" s="161" t="s">
        <v>144</v>
      </c>
      <c r="B9" s="162" t="s">
        <v>989</v>
      </c>
      <c r="C9" s="162" t="s">
        <v>990</v>
      </c>
      <c r="D9" s="163" t="s">
        <v>184</v>
      </c>
      <c r="E9" s="164" t="s">
        <v>987</v>
      </c>
      <c r="F9" s="293">
        <v>0</v>
      </c>
      <c r="G9" s="295" t="s">
        <v>988</v>
      </c>
    </row>
    <row r="10" spans="1:24" ht="15.75" customHeight="1" x14ac:dyDescent="0.25">
      <c r="A10" s="161" t="s">
        <v>144</v>
      </c>
      <c r="B10" s="162" t="s">
        <v>991</v>
      </c>
      <c r="C10" s="162" t="s">
        <v>992</v>
      </c>
      <c r="D10" s="163" t="s">
        <v>184</v>
      </c>
      <c r="E10" s="164" t="s">
        <v>987</v>
      </c>
      <c r="F10" s="293">
        <v>0</v>
      </c>
      <c r="G10" s="295" t="s">
        <v>988</v>
      </c>
    </row>
    <row r="11" spans="1:24" ht="15.75" customHeight="1" x14ac:dyDescent="0.25">
      <c r="A11" s="161" t="s">
        <v>144</v>
      </c>
      <c r="B11" s="162" t="s">
        <v>993</v>
      </c>
      <c r="C11" s="162" t="s">
        <v>994</v>
      </c>
      <c r="D11" s="163" t="s">
        <v>184</v>
      </c>
      <c r="E11" s="163" t="s">
        <v>885</v>
      </c>
      <c r="F11" s="293">
        <v>1</v>
      </c>
      <c r="G11" s="295" t="s">
        <v>995</v>
      </c>
    </row>
    <row r="12" spans="1:24" ht="15.75" customHeight="1" x14ac:dyDescent="0.25">
      <c r="A12" s="161" t="s">
        <v>144</v>
      </c>
      <c r="B12" s="162" t="s">
        <v>996</v>
      </c>
      <c r="C12" s="162" t="s">
        <v>997</v>
      </c>
      <c r="D12" s="163" t="s">
        <v>184</v>
      </c>
      <c r="E12" s="165" t="s">
        <v>998</v>
      </c>
      <c r="F12" s="293">
        <v>0</v>
      </c>
      <c r="G12" s="295" t="s">
        <v>999</v>
      </c>
    </row>
    <row r="13" spans="1:24" ht="15.75" customHeight="1" x14ac:dyDescent="0.25">
      <c r="A13" s="161" t="s">
        <v>144</v>
      </c>
      <c r="B13" s="162" t="s">
        <v>1000</v>
      </c>
      <c r="C13" s="162" t="s">
        <v>1001</v>
      </c>
      <c r="D13" s="163" t="s">
        <v>184</v>
      </c>
      <c r="E13" s="164" t="s">
        <v>885</v>
      </c>
      <c r="F13" s="293">
        <v>1</v>
      </c>
      <c r="G13" s="295"/>
    </row>
  </sheetData>
  <autoFilter ref="A2:G2" xr:uid="{00000000-0009-0000-0000-000003000000}"/>
  <pageMargins left="0.70866141732283472" right="0.70866141732283472" top="0.74803149606299213" bottom="0.74803149606299213" header="0.39370078740157483" footer="0"/>
  <pageSetup paperSize="8"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MasterCodeList!$C$2:$C$27</xm:f>
          </x14:formula1>
          <xm:sqref>A4:A6</xm:sqref>
        </x14:dataValidation>
        <x14:dataValidation type="list" allowBlank="1" showInputMessage="1" showErrorMessage="1" xr:uid="{00000000-0002-0000-0300-000001000000}">
          <x14:formula1>
            <xm:f>MasterCodeList!$C$28:$C$46</xm:f>
          </x14:formula1>
          <xm:sqref>D4:D6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
  <sheetViews>
    <sheetView topLeftCell="E6" zoomScale="70" zoomScaleNormal="70" zoomScaleSheetLayoutView="100" workbookViewId="0">
      <selection activeCell="J8" sqref="J8"/>
    </sheetView>
  </sheetViews>
  <sheetFormatPr defaultColWidth="14.44140625" defaultRowHeight="15" customHeight="1" x14ac:dyDescent="0.25"/>
  <cols>
    <col min="1" max="1" width="28.88671875" style="37" customWidth="1"/>
    <col min="2" max="2" width="53.5546875" style="37" customWidth="1"/>
    <col min="3" max="3" width="46.5546875" style="37" customWidth="1"/>
    <col min="4" max="4" width="47.5546875" style="37" customWidth="1"/>
    <col min="5" max="8" width="26.44140625" style="37" customWidth="1"/>
    <col min="9" max="9" width="10.44140625" style="37" customWidth="1"/>
    <col min="10" max="10" width="53.44140625" style="37" customWidth="1"/>
    <col min="11" max="11" width="37.5546875" style="37" customWidth="1"/>
    <col min="12" max="16384" width="14.44140625" style="37"/>
  </cols>
  <sheetData>
    <row r="1" spans="1:26" ht="15" customHeight="1" x14ac:dyDescent="0.25">
      <c r="A1" s="38" t="s">
        <v>1002</v>
      </c>
    </row>
    <row r="2" spans="1:26" ht="39.6" x14ac:dyDescent="0.25">
      <c r="A2" s="104" t="s">
        <v>1003</v>
      </c>
      <c r="B2" s="102" t="s">
        <v>1004</v>
      </c>
      <c r="C2" s="104" t="s">
        <v>1005</v>
      </c>
      <c r="D2" s="104" t="s">
        <v>1006</v>
      </c>
      <c r="E2" s="104" t="s">
        <v>1007</v>
      </c>
      <c r="F2" s="104" t="s">
        <v>1008</v>
      </c>
      <c r="G2" s="104" t="s">
        <v>1009</v>
      </c>
      <c r="H2" s="104" t="s">
        <v>1010</v>
      </c>
      <c r="I2" s="104" t="s">
        <v>1011</v>
      </c>
      <c r="J2" s="104" t="s">
        <v>863</v>
      </c>
      <c r="K2" s="128" t="s">
        <v>865</v>
      </c>
      <c r="L2" s="5"/>
      <c r="M2" s="5"/>
      <c r="N2" s="5"/>
      <c r="O2" s="5"/>
      <c r="P2" s="5"/>
      <c r="Q2" s="5"/>
      <c r="R2" s="5"/>
      <c r="S2" s="5"/>
      <c r="T2" s="5"/>
      <c r="U2" s="5"/>
      <c r="V2" s="5"/>
      <c r="W2" s="5"/>
      <c r="X2" s="5"/>
      <c r="Y2" s="5"/>
      <c r="Z2" s="5"/>
    </row>
    <row r="3" spans="1:26" ht="33" customHeight="1" x14ac:dyDescent="0.25">
      <c r="A3" s="35" t="s">
        <v>1012</v>
      </c>
      <c r="B3" s="35" t="s">
        <v>1013</v>
      </c>
      <c r="C3" s="35" t="s">
        <v>1013</v>
      </c>
      <c r="D3" s="35" t="s">
        <v>1013</v>
      </c>
      <c r="E3" s="35" t="s">
        <v>1013</v>
      </c>
      <c r="F3" s="35" t="s">
        <v>1013</v>
      </c>
      <c r="G3" s="35" t="s">
        <v>1013</v>
      </c>
      <c r="H3" s="35" t="s">
        <v>1013</v>
      </c>
      <c r="I3" s="35" t="s">
        <v>1013</v>
      </c>
      <c r="J3" s="35" t="s">
        <v>1014</v>
      </c>
      <c r="K3" s="129" t="s">
        <v>1015</v>
      </c>
      <c r="L3" s="5"/>
      <c r="M3" s="5"/>
      <c r="N3" s="5"/>
      <c r="O3" s="5"/>
      <c r="P3" s="5"/>
      <c r="Q3" s="5"/>
      <c r="R3" s="5"/>
      <c r="S3" s="5"/>
      <c r="T3" s="5"/>
      <c r="U3" s="5"/>
      <c r="V3" s="5"/>
      <c r="W3" s="5"/>
      <c r="X3" s="5"/>
      <c r="Y3" s="5"/>
      <c r="Z3" s="5"/>
    </row>
    <row r="4" spans="1:26" ht="105" customHeight="1" x14ac:dyDescent="0.25">
      <c r="A4" s="166" t="s">
        <v>1016</v>
      </c>
      <c r="B4" s="167" t="s">
        <v>1017</v>
      </c>
      <c r="C4" s="167" t="s">
        <v>1018</v>
      </c>
      <c r="D4" s="166" t="s">
        <v>1019</v>
      </c>
      <c r="E4" s="166" t="s">
        <v>1020</v>
      </c>
      <c r="F4" s="166" t="s">
        <v>1021</v>
      </c>
      <c r="G4" s="166" t="s">
        <v>1022</v>
      </c>
      <c r="H4" s="166" t="s">
        <v>1023</v>
      </c>
      <c r="I4" s="166" t="s">
        <v>875</v>
      </c>
      <c r="J4" s="166"/>
      <c r="K4" s="97" t="s">
        <v>1024</v>
      </c>
    </row>
    <row r="5" spans="1:26" ht="85.5" customHeight="1" x14ac:dyDescent="0.25">
      <c r="A5" s="168" t="s">
        <v>1025</v>
      </c>
      <c r="B5" s="169" t="s">
        <v>1026</v>
      </c>
      <c r="C5" s="170" t="s">
        <v>1027</v>
      </c>
      <c r="D5" s="166" t="s">
        <v>1028</v>
      </c>
      <c r="E5" s="166" t="s">
        <v>1020</v>
      </c>
      <c r="F5" s="166" t="s">
        <v>1029</v>
      </c>
      <c r="G5" s="166" t="s">
        <v>1029</v>
      </c>
      <c r="H5" s="166" t="s">
        <v>1029</v>
      </c>
      <c r="I5" s="166" t="s">
        <v>875</v>
      </c>
      <c r="J5" s="166" t="s">
        <v>1030</v>
      </c>
      <c r="K5" s="97" t="s">
        <v>1031</v>
      </c>
    </row>
    <row r="6" spans="1:26" ht="85.5" customHeight="1" x14ac:dyDescent="0.25">
      <c r="A6" s="168" t="s">
        <v>1025</v>
      </c>
      <c r="B6" s="169" t="s">
        <v>1017</v>
      </c>
      <c r="C6" s="170" t="s">
        <v>1027</v>
      </c>
      <c r="D6" s="166" t="s">
        <v>1028</v>
      </c>
      <c r="E6" s="166" t="s">
        <v>1020</v>
      </c>
      <c r="F6" s="166" t="s">
        <v>1029</v>
      </c>
      <c r="G6" s="166" t="s">
        <v>1029</v>
      </c>
      <c r="H6" s="166" t="s">
        <v>1029</v>
      </c>
      <c r="I6" s="166" t="s">
        <v>875</v>
      </c>
      <c r="J6" s="166" t="s">
        <v>1030</v>
      </c>
      <c r="K6" s="97" t="s">
        <v>1024</v>
      </c>
    </row>
    <row r="7" spans="1:26" ht="85.5" customHeight="1" x14ac:dyDescent="0.25">
      <c r="A7" s="168" t="s">
        <v>1032</v>
      </c>
      <c r="B7" s="169" t="s">
        <v>1033</v>
      </c>
      <c r="C7" s="170" t="s">
        <v>1034</v>
      </c>
      <c r="D7" s="166" t="s">
        <v>1035</v>
      </c>
      <c r="E7" s="166" t="s">
        <v>1020</v>
      </c>
      <c r="F7" s="166" t="s">
        <v>1036</v>
      </c>
      <c r="G7" s="166" t="s">
        <v>1037</v>
      </c>
      <c r="H7" s="166" t="s">
        <v>1038</v>
      </c>
      <c r="I7" s="166" t="s">
        <v>875</v>
      </c>
      <c r="J7" s="166" t="s">
        <v>1039</v>
      </c>
      <c r="K7" s="97" t="s">
        <v>1040</v>
      </c>
    </row>
    <row r="8" spans="1:26" ht="118.5" customHeight="1" x14ac:dyDescent="0.25">
      <c r="A8" s="168" t="s">
        <v>1041</v>
      </c>
      <c r="B8" s="169" t="s">
        <v>1042</v>
      </c>
      <c r="C8" s="170" t="s">
        <v>1043</v>
      </c>
      <c r="D8" s="166" t="s">
        <v>1044</v>
      </c>
      <c r="E8" s="166" t="s">
        <v>1045</v>
      </c>
      <c r="F8" s="166" t="s">
        <v>1046</v>
      </c>
      <c r="G8" s="166" t="s">
        <v>1047</v>
      </c>
      <c r="H8" s="166" t="s">
        <v>1048</v>
      </c>
      <c r="I8" s="166">
        <v>2022</v>
      </c>
      <c r="J8" s="168" t="s">
        <v>1049</v>
      </c>
      <c r="K8" s="97" t="s">
        <v>1024</v>
      </c>
    </row>
    <row r="9" spans="1:26" ht="85.5" customHeight="1" x14ac:dyDescent="0.25">
      <c r="A9" s="168" t="s">
        <v>1050</v>
      </c>
      <c r="B9" s="169" t="s">
        <v>1051</v>
      </c>
      <c r="C9" s="170" t="s">
        <v>1052</v>
      </c>
      <c r="D9" s="168" t="s">
        <v>1053</v>
      </c>
      <c r="E9" s="168" t="s">
        <v>1054</v>
      </c>
      <c r="F9" s="168" t="s">
        <v>1055</v>
      </c>
      <c r="G9" s="168" t="s">
        <v>1056</v>
      </c>
      <c r="H9" s="168" t="s">
        <v>1057</v>
      </c>
      <c r="I9" s="168">
        <v>2022</v>
      </c>
      <c r="J9" s="168" t="s">
        <v>1049</v>
      </c>
      <c r="K9" s="97" t="s">
        <v>1024</v>
      </c>
    </row>
  </sheetData>
  <autoFilter ref="A2:K2" xr:uid="{00000000-0009-0000-0000-000004000000}"/>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MasterCodeList!$C$2:$C$27</xm:f>
          </x14:formula1>
          <xm:sqref>A4:A6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80"/>
  <sheetViews>
    <sheetView topLeftCell="B1" zoomScale="85" zoomScaleNormal="85" zoomScaleSheetLayoutView="70" workbookViewId="0">
      <selection activeCell="J6" sqref="J6"/>
    </sheetView>
  </sheetViews>
  <sheetFormatPr defaultColWidth="14.44140625" defaultRowHeight="13.2" x14ac:dyDescent="0.25"/>
  <cols>
    <col min="1" max="1" width="21.44140625" style="313" customWidth="1"/>
    <col min="2" max="2" width="23.109375" style="313" customWidth="1"/>
    <col min="3" max="3" width="21" style="313" customWidth="1"/>
    <col min="4" max="4" width="27.44140625" style="313" customWidth="1"/>
    <col min="5" max="7" width="26.44140625" style="313" customWidth="1"/>
    <col min="8" max="8" width="27.44140625" style="313" customWidth="1"/>
    <col min="9" max="9" width="29.88671875" style="313" customWidth="1"/>
    <col min="10" max="10" width="51.44140625" style="313" customWidth="1"/>
    <col min="11" max="11" width="24.5546875" style="313" customWidth="1"/>
    <col min="12" max="16384" width="14.44140625" style="313"/>
  </cols>
  <sheetData>
    <row r="1" spans="1:24" ht="15" customHeight="1" x14ac:dyDescent="0.25">
      <c r="A1" s="312" t="s">
        <v>1058</v>
      </c>
      <c r="D1" s="314"/>
      <c r="E1" s="314"/>
    </row>
    <row r="2" spans="1:24" ht="32.25" customHeight="1" x14ac:dyDescent="0.25">
      <c r="A2" s="315" t="s">
        <v>91</v>
      </c>
      <c r="B2" s="315" t="s">
        <v>857</v>
      </c>
      <c r="C2" s="315" t="s">
        <v>146</v>
      </c>
      <c r="D2" s="315" t="s">
        <v>1059</v>
      </c>
      <c r="E2" s="315" t="s">
        <v>1060</v>
      </c>
      <c r="F2" s="315" t="s">
        <v>1061</v>
      </c>
      <c r="G2" s="315" t="s">
        <v>1062</v>
      </c>
      <c r="H2" s="315" t="s">
        <v>1063</v>
      </c>
      <c r="I2" s="315" t="s">
        <v>1064</v>
      </c>
      <c r="J2" s="315" t="s">
        <v>865</v>
      </c>
      <c r="K2" s="316"/>
    </row>
    <row r="3" spans="1:24" ht="63" customHeight="1" x14ac:dyDescent="0.25">
      <c r="A3" s="317" t="s">
        <v>144</v>
      </c>
      <c r="B3" s="317" t="s">
        <v>664</v>
      </c>
      <c r="C3" s="317" t="s">
        <v>184</v>
      </c>
      <c r="D3" s="317" t="s">
        <v>1065</v>
      </c>
      <c r="E3" s="318" t="s">
        <v>1066</v>
      </c>
      <c r="F3" s="317" t="s">
        <v>1067</v>
      </c>
      <c r="G3" s="319" t="s">
        <v>1068</v>
      </c>
      <c r="H3" s="317" t="s">
        <v>1069</v>
      </c>
      <c r="I3" s="317" t="s">
        <v>1070</v>
      </c>
      <c r="J3" s="320" t="s">
        <v>1071</v>
      </c>
      <c r="K3" s="316"/>
    </row>
    <row r="4" spans="1:24" ht="79.2" x14ac:dyDescent="0.25">
      <c r="A4" s="317" t="s">
        <v>144</v>
      </c>
      <c r="B4" s="317" t="s">
        <v>664</v>
      </c>
      <c r="C4" s="317" t="s">
        <v>184</v>
      </c>
      <c r="D4" s="317" t="s">
        <v>1072</v>
      </c>
      <c r="E4" s="317" t="s">
        <v>1073</v>
      </c>
      <c r="F4" s="317" t="s">
        <v>1074</v>
      </c>
      <c r="G4" s="319">
        <v>2</v>
      </c>
      <c r="H4" s="317" t="s">
        <v>1075</v>
      </c>
      <c r="I4" s="317" t="s">
        <v>1076</v>
      </c>
      <c r="J4" s="320" t="s">
        <v>1077</v>
      </c>
      <c r="K4" s="322"/>
      <c r="L4" s="322"/>
      <c r="M4" s="322"/>
      <c r="N4" s="322"/>
      <c r="O4" s="322"/>
      <c r="P4" s="322"/>
      <c r="Q4" s="322"/>
      <c r="R4" s="322"/>
      <c r="S4" s="322"/>
      <c r="T4" s="322"/>
      <c r="U4" s="322"/>
      <c r="V4" s="322"/>
      <c r="W4" s="322"/>
      <c r="X4" s="322"/>
    </row>
    <row r="5" spans="1:24" ht="100.5" customHeight="1" x14ac:dyDescent="0.25">
      <c r="A5" s="317" t="s">
        <v>144</v>
      </c>
      <c r="B5" s="317" t="s">
        <v>664</v>
      </c>
      <c r="C5" s="317" t="s">
        <v>184</v>
      </c>
      <c r="D5" s="317" t="s">
        <v>1072</v>
      </c>
      <c r="E5" s="317" t="s">
        <v>1073</v>
      </c>
      <c r="F5" s="317" t="s">
        <v>1078</v>
      </c>
      <c r="G5" s="319">
        <v>5</v>
      </c>
      <c r="H5" s="317" t="s">
        <v>1079</v>
      </c>
      <c r="I5" s="317" t="s">
        <v>1080</v>
      </c>
      <c r="J5" s="320" t="s">
        <v>1081</v>
      </c>
      <c r="K5" s="322"/>
      <c r="L5" s="322"/>
      <c r="M5" s="322"/>
      <c r="N5" s="322"/>
      <c r="O5" s="322"/>
      <c r="P5" s="322"/>
      <c r="Q5" s="322"/>
      <c r="R5" s="322"/>
      <c r="S5" s="322"/>
      <c r="T5" s="322"/>
      <c r="U5" s="322"/>
      <c r="V5" s="322"/>
      <c r="W5" s="322"/>
      <c r="X5" s="322"/>
    </row>
    <row r="6" spans="1:24" ht="79.2" x14ac:dyDescent="0.25">
      <c r="A6" s="317" t="s">
        <v>144</v>
      </c>
      <c r="B6" s="317" t="s">
        <v>664</v>
      </c>
      <c r="C6" s="317" t="s">
        <v>184</v>
      </c>
      <c r="D6" s="317" t="s">
        <v>1072</v>
      </c>
      <c r="E6" s="317" t="s">
        <v>1082</v>
      </c>
      <c r="F6" s="317" t="s">
        <v>1083</v>
      </c>
      <c r="G6" s="319">
        <v>7</v>
      </c>
      <c r="H6" s="317" t="s">
        <v>1084</v>
      </c>
      <c r="I6" s="317" t="s">
        <v>1085</v>
      </c>
      <c r="J6" s="321"/>
      <c r="K6" s="322"/>
    </row>
    <row r="7" spans="1:24" ht="124.5" customHeight="1" x14ac:dyDescent="0.25">
      <c r="A7" s="317" t="s">
        <v>144</v>
      </c>
      <c r="B7" s="317" t="s">
        <v>664</v>
      </c>
      <c r="C7" s="317" t="s">
        <v>184</v>
      </c>
      <c r="D7" s="317" t="s">
        <v>1072</v>
      </c>
      <c r="E7" s="318" t="s">
        <v>1073</v>
      </c>
      <c r="F7" s="317" t="s">
        <v>1086</v>
      </c>
      <c r="G7" s="319">
        <v>9</v>
      </c>
      <c r="H7" s="317" t="s">
        <v>1087</v>
      </c>
      <c r="I7" s="317" t="s">
        <v>1088</v>
      </c>
      <c r="J7" s="320" t="s">
        <v>1089</v>
      </c>
      <c r="K7" s="322"/>
    </row>
    <row r="8" spans="1:24" ht="15.75" customHeight="1" x14ac:dyDescent="0.25"/>
    <row r="9" spans="1:24" ht="15.75" customHeight="1" x14ac:dyDescent="0.25"/>
    <row r="10" spans="1:24" ht="15.75" customHeight="1" x14ac:dyDescent="0.25"/>
    <row r="11" spans="1:24" ht="15.75" customHeight="1" x14ac:dyDescent="0.25"/>
    <row r="12" spans="1:24" ht="15.75" customHeight="1" x14ac:dyDescent="0.25"/>
    <row r="13" spans="1:24" ht="15.75" customHeight="1" x14ac:dyDescent="0.25"/>
    <row r="14" spans="1:24" ht="15.75" customHeight="1" x14ac:dyDescent="0.25"/>
    <row r="15" spans="1:24" ht="15.75" customHeight="1" x14ac:dyDescent="0.25"/>
    <row r="16" spans="1:2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sheetData>
  <autoFilter ref="A2:J2" xr:uid="{00000000-0009-0000-0000-000005000000}"/>
  <pageMargins left="0.70866141732283472" right="0.70866141732283472" top="0.74803149606299213" bottom="0.74803149606299213" header="0.31496062992125984" footer="0.31496062992125984"/>
  <pageSetup scale="30"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Z308"/>
  <sheetViews>
    <sheetView zoomScale="90" zoomScaleNormal="90" zoomScaleSheetLayoutView="100" workbookViewId="0"/>
  </sheetViews>
  <sheetFormatPr defaultColWidth="14.44140625" defaultRowHeight="15" customHeight="1" x14ac:dyDescent="0.25"/>
  <cols>
    <col min="1" max="1" width="11.44140625" style="37" customWidth="1"/>
    <col min="2" max="2" width="12.5546875" style="37" customWidth="1"/>
    <col min="3" max="3" width="32.109375" style="37" customWidth="1"/>
    <col min="4" max="4" width="13.88671875" style="37" customWidth="1"/>
    <col min="5" max="5" width="27.109375" style="37" customWidth="1"/>
    <col min="6" max="6" width="19.109375" style="37" customWidth="1"/>
    <col min="7" max="7" width="17.44140625" style="37" customWidth="1"/>
    <col min="8" max="12" width="26.44140625" style="37" customWidth="1"/>
    <col min="13" max="14" width="17.5546875" style="37" customWidth="1"/>
    <col min="15" max="15" width="9.44140625" style="37" customWidth="1"/>
    <col min="16" max="16" width="39.5546875" style="37" customWidth="1"/>
    <col min="17" max="17" width="29.5546875" style="37" customWidth="1"/>
    <col min="18" max="18" width="24.109375" style="37" customWidth="1"/>
    <col min="19" max="19" width="184.88671875" style="81" bestFit="1" customWidth="1"/>
    <col min="20" max="26" width="14.44140625" style="37" customWidth="1"/>
    <col min="27" max="16384" width="14.44140625" style="37"/>
  </cols>
  <sheetData>
    <row r="1" spans="1:26" ht="13.2" x14ac:dyDescent="0.25">
      <c r="A1" s="38" t="s">
        <v>1090</v>
      </c>
      <c r="B1" s="101"/>
      <c r="C1" s="101"/>
      <c r="Q1" s="110"/>
      <c r="R1" s="110"/>
    </row>
    <row r="2" spans="1:26" ht="58.5" customHeight="1" x14ac:dyDescent="0.25">
      <c r="A2" s="102" t="s">
        <v>91</v>
      </c>
      <c r="B2" s="102" t="s">
        <v>1091</v>
      </c>
      <c r="C2" s="102" t="s">
        <v>857</v>
      </c>
      <c r="D2" s="102" t="s">
        <v>146</v>
      </c>
      <c r="E2" s="102" t="s">
        <v>1092</v>
      </c>
      <c r="F2" s="102" t="s">
        <v>1093</v>
      </c>
      <c r="G2" s="102" t="s">
        <v>1094</v>
      </c>
      <c r="H2" s="102" t="s">
        <v>1095</v>
      </c>
      <c r="I2" s="102" t="s">
        <v>1096</v>
      </c>
      <c r="J2" s="102" t="s">
        <v>1097</v>
      </c>
      <c r="K2" s="102" t="s">
        <v>1098</v>
      </c>
      <c r="L2" s="102" t="s">
        <v>433</v>
      </c>
      <c r="M2" s="103" t="s">
        <v>1099</v>
      </c>
      <c r="N2" s="102" t="s">
        <v>1100</v>
      </c>
      <c r="O2" s="102" t="s">
        <v>1101</v>
      </c>
      <c r="P2" s="102" t="s">
        <v>863</v>
      </c>
      <c r="Q2" s="109" t="s">
        <v>1102</v>
      </c>
      <c r="R2" s="109" t="s">
        <v>1103</v>
      </c>
      <c r="S2" s="109" t="s">
        <v>1104</v>
      </c>
      <c r="T2" s="5"/>
      <c r="U2" s="5"/>
      <c r="V2" s="5"/>
      <c r="W2" s="5"/>
      <c r="X2" s="5"/>
      <c r="Y2" s="5"/>
      <c r="Z2" s="5"/>
    </row>
    <row r="3" spans="1:26" ht="52.8" x14ac:dyDescent="0.25">
      <c r="A3" s="35" t="s">
        <v>866</v>
      </c>
      <c r="B3" s="35" t="s">
        <v>1105</v>
      </c>
      <c r="C3" s="105" t="s">
        <v>867</v>
      </c>
      <c r="D3" s="35" t="s">
        <v>868</v>
      </c>
      <c r="E3" s="35" t="s">
        <v>1106</v>
      </c>
      <c r="F3" s="35" t="s">
        <v>1106</v>
      </c>
      <c r="G3" s="35" t="s">
        <v>1105</v>
      </c>
      <c r="H3" s="35" t="s">
        <v>1107</v>
      </c>
      <c r="I3" s="35" t="s">
        <v>1105</v>
      </c>
      <c r="J3" s="35" t="s">
        <v>1105</v>
      </c>
      <c r="K3" s="35" t="s">
        <v>1107</v>
      </c>
      <c r="L3" s="35" t="s">
        <v>1108</v>
      </c>
      <c r="M3" s="35" t="s">
        <v>1105</v>
      </c>
      <c r="N3" s="35" t="s">
        <v>1105</v>
      </c>
      <c r="O3" s="35" t="s">
        <v>1105</v>
      </c>
      <c r="P3" s="35" t="s">
        <v>1105</v>
      </c>
      <c r="Q3" s="126" t="s">
        <v>1109</v>
      </c>
      <c r="R3" s="126" t="s">
        <v>1109</v>
      </c>
      <c r="S3" s="126" t="s">
        <v>1109</v>
      </c>
      <c r="T3" s="5"/>
      <c r="U3" s="5"/>
      <c r="V3" s="5"/>
      <c r="W3" s="5"/>
      <c r="X3" s="5"/>
      <c r="Y3" s="5"/>
      <c r="Z3" s="5"/>
    </row>
    <row r="4" spans="1:26" ht="15.75" customHeight="1" x14ac:dyDescent="0.25">
      <c r="A4" s="171" t="s">
        <v>144</v>
      </c>
      <c r="B4" s="171" t="s">
        <v>1110</v>
      </c>
      <c r="C4" s="171" t="s">
        <v>658</v>
      </c>
      <c r="D4" s="171" t="s">
        <v>148</v>
      </c>
      <c r="E4" s="172" t="s">
        <v>1111</v>
      </c>
      <c r="F4" s="171" t="s">
        <v>1112</v>
      </c>
      <c r="G4" s="173">
        <v>104</v>
      </c>
      <c r="H4" s="171" t="s">
        <v>393</v>
      </c>
      <c r="I4" s="174" t="s">
        <v>184</v>
      </c>
      <c r="J4" s="174">
        <v>0.27</v>
      </c>
      <c r="K4" s="171" t="s">
        <v>393</v>
      </c>
      <c r="L4" s="171" t="s">
        <v>439</v>
      </c>
      <c r="M4" s="171" t="s">
        <v>16</v>
      </c>
      <c r="N4" s="175" t="s">
        <v>13</v>
      </c>
      <c r="O4" s="175" t="s">
        <v>13</v>
      </c>
      <c r="P4" s="171"/>
      <c r="Q4" s="100">
        <f>0+405+203</f>
        <v>608</v>
      </c>
      <c r="R4" s="100">
        <f>0+4+7</f>
        <v>11</v>
      </c>
      <c r="S4" s="511" t="s">
        <v>1113</v>
      </c>
      <c r="T4" s="5"/>
      <c r="U4" s="5"/>
      <c r="V4" s="5"/>
      <c r="W4" s="5"/>
      <c r="X4" s="5"/>
      <c r="Y4" s="5"/>
      <c r="Z4" s="5"/>
    </row>
    <row r="5" spans="1:26" ht="15.75" customHeight="1" x14ac:dyDescent="0.25">
      <c r="A5" s="171" t="s">
        <v>144</v>
      </c>
      <c r="B5" s="171" t="s">
        <v>1110</v>
      </c>
      <c r="C5" s="171" t="s">
        <v>658</v>
      </c>
      <c r="D5" s="171" t="s">
        <v>148</v>
      </c>
      <c r="E5" s="172" t="s">
        <v>1114</v>
      </c>
      <c r="F5" s="171" t="s">
        <v>1115</v>
      </c>
      <c r="G5" s="173">
        <v>1053</v>
      </c>
      <c r="H5" s="171" t="s">
        <v>393</v>
      </c>
      <c r="I5" s="174">
        <v>0.18</v>
      </c>
      <c r="J5" s="174">
        <v>0.1</v>
      </c>
      <c r="K5" s="171" t="s">
        <v>393</v>
      </c>
      <c r="L5" s="171" t="s">
        <v>439</v>
      </c>
      <c r="M5" s="171" t="s">
        <v>16</v>
      </c>
      <c r="N5" s="175" t="s">
        <v>13</v>
      </c>
      <c r="O5" s="175" t="s">
        <v>13</v>
      </c>
      <c r="P5" s="171"/>
      <c r="Q5" s="100">
        <v>668</v>
      </c>
      <c r="R5" s="100">
        <v>9</v>
      </c>
      <c r="S5" s="511"/>
      <c r="T5" s="5"/>
      <c r="U5" s="5"/>
      <c r="V5" s="5"/>
      <c r="W5" s="5"/>
      <c r="X5" s="5"/>
      <c r="Y5" s="5"/>
      <c r="Z5" s="5"/>
    </row>
    <row r="6" spans="1:26" ht="15.75" customHeight="1" x14ac:dyDescent="0.25">
      <c r="A6" s="171" t="s">
        <v>144</v>
      </c>
      <c r="B6" s="171" t="s">
        <v>1110</v>
      </c>
      <c r="C6" s="171" t="s">
        <v>658</v>
      </c>
      <c r="D6" s="171" t="s">
        <v>148</v>
      </c>
      <c r="E6" s="172" t="s">
        <v>1114</v>
      </c>
      <c r="F6" s="171" t="s">
        <v>1116</v>
      </c>
      <c r="G6" s="173">
        <v>38268</v>
      </c>
      <c r="H6" s="171" t="s">
        <v>393</v>
      </c>
      <c r="I6" s="174">
        <v>0.33</v>
      </c>
      <c r="J6" s="174">
        <v>0.23</v>
      </c>
      <c r="K6" s="171" t="s">
        <v>393</v>
      </c>
      <c r="L6" s="171" t="s">
        <v>439</v>
      </c>
      <c r="M6" s="171" t="s">
        <v>13</v>
      </c>
      <c r="N6" s="175" t="s">
        <v>13</v>
      </c>
      <c r="O6" s="175" t="s">
        <v>13</v>
      </c>
      <c r="P6" s="171" t="s">
        <v>1117</v>
      </c>
      <c r="Q6" s="100">
        <f>2819+6450</f>
        <v>9269</v>
      </c>
      <c r="R6" s="96">
        <f>54+8</f>
        <v>62</v>
      </c>
      <c r="S6" s="511"/>
      <c r="T6" s="4"/>
      <c r="U6" s="5"/>
      <c r="V6" s="5"/>
      <c r="W6" s="5"/>
      <c r="X6" s="5"/>
      <c r="Y6" s="5"/>
      <c r="Z6" s="5"/>
    </row>
    <row r="7" spans="1:26" ht="15.75" customHeight="1" x14ac:dyDescent="0.25">
      <c r="A7" s="171" t="s">
        <v>144</v>
      </c>
      <c r="B7" s="171" t="s">
        <v>1110</v>
      </c>
      <c r="C7" s="171" t="s">
        <v>658</v>
      </c>
      <c r="D7" s="171" t="s">
        <v>148</v>
      </c>
      <c r="E7" s="172" t="s">
        <v>1114</v>
      </c>
      <c r="F7" s="171" t="s">
        <v>1118</v>
      </c>
      <c r="G7" s="173" t="s">
        <v>439</v>
      </c>
      <c r="H7" s="171" t="s">
        <v>393</v>
      </c>
      <c r="I7" s="174" t="s">
        <v>439</v>
      </c>
      <c r="J7" s="174" t="s">
        <v>439</v>
      </c>
      <c r="K7" s="171" t="s">
        <v>393</v>
      </c>
      <c r="L7" s="171" t="s">
        <v>439</v>
      </c>
      <c r="M7" s="171" t="s">
        <v>16</v>
      </c>
      <c r="N7" s="175" t="s">
        <v>16</v>
      </c>
      <c r="O7" s="175" t="s">
        <v>16</v>
      </c>
      <c r="P7" s="171"/>
      <c r="Q7" s="100">
        <v>0</v>
      </c>
      <c r="R7" s="100">
        <v>0</v>
      </c>
      <c r="S7" s="511"/>
      <c r="T7" s="5"/>
      <c r="U7" s="5"/>
      <c r="V7" s="5"/>
      <c r="W7" s="5"/>
      <c r="X7" s="5"/>
      <c r="Y7" s="5"/>
      <c r="Z7" s="5"/>
    </row>
    <row r="8" spans="1:26" ht="15.75" customHeight="1" x14ac:dyDescent="0.25">
      <c r="A8" s="171" t="s">
        <v>144</v>
      </c>
      <c r="B8" s="171" t="s">
        <v>1110</v>
      </c>
      <c r="C8" s="171" t="s">
        <v>658</v>
      </c>
      <c r="D8" s="171" t="s">
        <v>148</v>
      </c>
      <c r="E8" s="172" t="s">
        <v>1114</v>
      </c>
      <c r="F8" s="171" t="s">
        <v>1119</v>
      </c>
      <c r="G8" s="173">
        <v>14823</v>
      </c>
      <c r="H8" s="171" t="s">
        <v>393</v>
      </c>
      <c r="I8" s="174">
        <v>0.18</v>
      </c>
      <c r="J8" s="174">
        <v>0.17</v>
      </c>
      <c r="K8" s="171" t="s">
        <v>393</v>
      </c>
      <c r="L8" s="171" t="s">
        <v>439</v>
      </c>
      <c r="M8" s="171" t="s">
        <v>16</v>
      </c>
      <c r="N8" s="175" t="s">
        <v>13</v>
      </c>
      <c r="O8" s="175" t="s">
        <v>13</v>
      </c>
      <c r="P8" s="171" t="s">
        <v>1120</v>
      </c>
      <c r="Q8" s="100">
        <v>7511</v>
      </c>
      <c r="R8" s="100">
        <v>13</v>
      </c>
      <c r="S8" s="511"/>
      <c r="T8" s="5"/>
      <c r="U8" s="5"/>
      <c r="V8" s="5"/>
      <c r="W8" s="5"/>
      <c r="X8" s="5"/>
      <c r="Y8" s="5"/>
      <c r="Z8" s="5"/>
    </row>
    <row r="9" spans="1:26" ht="15.75" customHeight="1" x14ac:dyDescent="0.25">
      <c r="A9" s="171" t="s">
        <v>144</v>
      </c>
      <c r="B9" s="171" t="s">
        <v>1110</v>
      </c>
      <c r="C9" s="171" t="s">
        <v>658</v>
      </c>
      <c r="D9" s="171" t="s">
        <v>148</v>
      </c>
      <c r="E9" s="172" t="s">
        <v>1121</v>
      </c>
      <c r="F9" s="171" t="s">
        <v>1112</v>
      </c>
      <c r="G9" s="173">
        <v>901</v>
      </c>
      <c r="H9" s="171" t="s">
        <v>393</v>
      </c>
      <c r="I9" s="174" t="s">
        <v>184</v>
      </c>
      <c r="J9" s="174">
        <v>0.76</v>
      </c>
      <c r="K9" s="171" t="s">
        <v>393</v>
      </c>
      <c r="L9" s="171" t="s">
        <v>439</v>
      </c>
      <c r="M9" s="171" t="s">
        <v>16</v>
      </c>
      <c r="N9" s="175" t="s">
        <v>13</v>
      </c>
      <c r="O9" s="171" t="s">
        <v>13</v>
      </c>
      <c r="P9" s="171"/>
      <c r="Q9" s="100">
        <v>3321</v>
      </c>
      <c r="R9" s="100">
        <v>3</v>
      </c>
      <c r="S9" s="511"/>
      <c r="T9" s="5"/>
      <c r="U9" s="5"/>
      <c r="V9" s="5"/>
      <c r="W9" s="5"/>
      <c r="X9" s="5"/>
      <c r="Y9" s="5"/>
      <c r="Z9" s="5"/>
    </row>
    <row r="10" spans="1:26" ht="15.75" customHeight="1" x14ac:dyDescent="0.25">
      <c r="A10" s="171" t="s">
        <v>144</v>
      </c>
      <c r="B10" s="171" t="s">
        <v>1110</v>
      </c>
      <c r="C10" s="171" t="s">
        <v>658</v>
      </c>
      <c r="D10" s="171" t="s">
        <v>148</v>
      </c>
      <c r="E10" s="172" t="s">
        <v>1122</v>
      </c>
      <c r="F10" s="171" t="s">
        <v>1123</v>
      </c>
      <c r="G10" s="173">
        <v>108</v>
      </c>
      <c r="H10" s="171" t="s">
        <v>393</v>
      </c>
      <c r="I10" s="174" t="s">
        <v>184</v>
      </c>
      <c r="J10" s="174">
        <v>0.2</v>
      </c>
      <c r="K10" s="171" t="s">
        <v>393</v>
      </c>
      <c r="L10" s="171" t="s">
        <v>444</v>
      </c>
      <c r="M10" s="171" t="s">
        <v>16</v>
      </c>
      <c r="N10" s="175" t="s">
        <v>16</v>
      </c>
      <c r="O10" s="175" t="s">
        <v>16</v>
      </c>
      <c r="P10" s="171"/>
      <c r="Q10" s="100">
        <v>26</v>
      </c>
      <c r="R10" s="100">
        <v>5</v>
      </c>
      <c r="S10" s="511"/>
      <c r="T10" s="5"/>
      <c r="U10" s="5"/>
      <c r="V10" s="5"/>
      <c r="W10" s="5"/>
      <c r="X10" s="5"/>
      <c r="Y10" s="5"/>
      <c r="Z10" s="5"/>
    </row>
    <row r="11" spans="1:26" ht="15.75" customHeight="1" x14ac:dyDescent="0.25">
      <c r="A11" s="171" t="s">
        <v>144</v>
      </c>
      <c r="B11" s="171" t="s">
        <v>1110</v>
      </c>
      <c r="C11" s="171" t="s">
        <v>658</v>
      </c>
      <c r="D11" s="171" t="s">
        <v>148</v>
      </c>
      <c r="E11" s="172" t="s">
        <v>927</v>
      </c>
      <c r="F11" s="171" t="s">
        <v>1115</v>
      </c>
      <c r="G11" s="173">
        <v>704</v>
      </c>
      <c r="H11" s="171" t="s">
        <v>393</v>
      </c>
      <c r="I11" s="174">
        <v>0.16</v>
      </c>
      <c r="J11" s="174">
        <v>0.13</v>
      </c>
      <c r="K11" s="171" t="s">
        <v>393</v>
      </c>
      <c r="L11" s="171" t="s">
        <v>439</v>
      </c>
      <c r="M11" s="171" t="s">
        <v>16</v>
      </c>
      <c r="N11" s="175" t="s">
        <v>13</v>
      </c>
      <c r="O11" s="175" t="s">
        <v>13</v>
      </c>
      <c r="P11" s="171"/>
      <c r="Q11" s="100">
        <v>367</v>
      </c>
      <c r="R11" s="100">
        <v>14</v>
      </c>
      <c r="S11" s="511"/>
      <c r="T11" s="5"/>
      <c r="U11" s="5"/>
      <c r="V11" s="5"/>
      <c r="W11" s="5"/>
      <c r="X11" s="5"/>
      <c r="Y11" s="5"/>
      <c r="Z11" s="5"/>
    </row>
    <row r="12" spans="1:26" ht="15.75" customHeight="1" x14ac:dyDescent="0.25">
      <c r="A12" s="171" t="s">
        <v>144</v>
      </c>
      <c r="B12" s="171" t="s">
        <v>1110</v>
      </c>
      <c r="C12" s="171" t="s">
        <v>658</v>
      </c>
      <c r="D12" s="171" t="s">
        <v>148</v>
      </c>
      <c r="E12" s="172" t="s">
        <v>927</v>
      </c>
      <c r="F12" s="171" t="s">
        <v>1124</v>
      </c>
      <c r="G12" s="173">
        <v>869</v>
      </c>
      <c r="H12" s="171" t="s">
        <v>393</v>
      </c>
      <c r="I12" s="174">
        <v>0.23</v>
      </c>
      <c r="J12" s="174">
        <v>0.14000000000000001</v>
      </c>
      <c r="K12" s="171" t="s">
        <v>393</v>
      </c>
      <c r="L12" s="171" t="s">
        <v>439</v>
      </c>
      <c r="M12" s="171" t="s">
        <v>16</v>
      </c>
      <c r="N12" s="175" t="s">
        <v>13</v>
      </c>
      <c r="O12" s="175" t="s">
        <v>13</v>
      </c>
      <c r="P12" s="171" t="s">
        <v>1125</v>
      </c>
      <c r="Q12" s="100">
        <v>128</v>
      </c>
      <c r="R12" s="96">
        <v>6</v>
      </c>
      <c r="S12" s="511"/>
      <c r="T12" s="4"/>
      <c r="U12" s="5"/>
      <c r="V12" s="5"/>
      <c r="W12" s="5"/>
      <c r="X12" s="5"/>
      <c r="Y12" s="5"/>
      <c r="Z12" s="5"/>
    </row>
    <row r="13" spans="1:26" ht="15.75" customHeight="1" x14ac:dyDescent="0.25">
      <c r="A13" s="171" t="s">
        <v>144</v>
      </c>
      <c r="B13" s="171" t="s">
        <v>1110</v>
      </c>
      <c r="C13" s="171" t="s">
        <v>658</v>
      </c>
      <c r="D13" s="171" t="s">
        <v>148</v>
      </c>
      <c r="E13" s="172" t="s">
        <v>1126</v>
      </c>
      <c r="F13" s="171" t="s">
        <v>1112</v>
      </c>
      <c r="G13" s="173">
        <v>2</v>
      </c>
      <c r="H13" s="171" t="s">
        <v>393</v>
      </c>
      <c r="I13" s="174" t="s">
        <v>184</v>
      </c>
      <c r="J13" s="174">
        <v>0</v>
      </c>
      <c r="K13" s="171" t="s">
        <v>393</v>
      </c>
      <c r="L13" s="171" t="s">
        <v>444</v>
      </c>
      <c r="M13" s="171" t="s">
        <v>16</v>
      </c>
      <c r="N13" s="175" t="s">
        <v>13</v>
      </c>
      <c r="O13" s="171" t="s">
        <v>16</v>
      </c>
      <c r="P13" s="171"/>
      <c r="Q13" s="100">
        <v>237</v>
      </c>
      <c r="R13" s="100">
        <v>13</v>
      </c>
      <c r="S13" s="511"/>
      <c r="T13" s="5"/>
      <c r="U13" s="5"/>
      <c r="V13" s="5"/>
      <c r="W13" s="5"/>
      <c r="X13" s="5"/>
      <c r="Y13" s="5"/>
      <c r="Z13" s="5"/>
    </row>
    <row r="14" spans="1:26" ht="15.75" customHeight="1" x14ac:dyDescent="0.25">
      <c r="A14" s="171" t="s">
        <v>144</v>
      </c>
      <c r="B14" s="171" t="s">
        <v>1110</v>
      </c>
      <c r="C14" s="171" t="s">
        <v>658</v>
      </c>
      <c r="D14" s="171" t="s">
        <v>148</v>
      </c>
      <c r="E14" s="172" t="s">
        <v>1127</v>
      </c>
      <c r="F14" s="171" t="s">
        <v>1123</v>
      </c>
      <c r="G14" s="173">
        <v>89</v>
      </c>
      <c r="H14" s="171" t="s">
        <v>393</v>
      </c>
      <c r="I14" s="174" t="s">
        <v>184</v>
      </c>
      <c r="J14" s="174">
        <v>0.03</v>
      </c>
      <c r="K14" s="171" t="s">
        <v>393</v>
      </c>
      <c r="L14" s="171" t="s">
        <v>444</v>
      </c>
      <c r="M14" s="171" t="s">
        <v>16</v>
      </c>
      <c r="N14" s="175" t="s">
        <v>16</v>
      </c>
      <c r="O14" s="175" t="s">
        <v>16</v>
      </c>
      <c r="P14" s="171"/>
      <c r="Q14" s="100">
        <v>101</v>
      </c>
      <c r="R14" s="100">
        <v>5</v>
      </c>
      <c r="S14" s="511"/>
      <c r="T14" s="5"/>
      <c r="U14" s="5"/>
      <c r="V14" s="5"/>
      <c r="W14" s="5"/>
      <c r="X14" s="5"/>
      <c r="Y14" s="5"/>
      <c r="Z14" s="5"/>
    </row>
    <row r="15" spans="1:26" ht="15.75" customHeight="1" x14ac:dyDescent="0.25">
      <c r="A15" s="171" t="s">
        <v>144</v>
      </c>
      <c r="B15" s="171" t="s">
        <v>1110</v>
      </c>
      <c r="C15" s="171" t="s">
        <v>658</v>
      </c>
      <c r="D15" s="171" t="s">
        <v>148</v>
      </c>
      <c r="E15" s="172" t="s">
        <v>1128</v>
      </c>
      <c r="F15" s="171" t="s">
        <v>1112</v>
      </c>
      <c r="G15" s="173">
        <v>136</v>
      </c>
      <c r="H15" s="171" t="s">
        <v>393</v>
      </c>
      <c r="I15" s="174" t="s">
        <v>184</v>
      </c>
      <c r="J15" s="174">
        <v>0.01</v>
      </c>
      <c r="K15" s="171" t="s">
        <v>393</v>
      </c>
      <c r="L15" s="171" t="s">
        <v>444</v>
      </c>
      <c r="M15" s="171" t="s">
        <v>16</v>
      </c>
      <c r="N15" s="175" t="s">
        <v>13</v>
      </c>
      <c r="O15" s="175" t="s">
        <v>16</v>
      </c>
      <c r="P15" s="171"/>
      <c r="Q15" s="100">
        <f>867+25</f>
        <v>892</v>
      </c>
      <c r="R15" s="96">
        <f>15+4</f>
        <v>19</v>
      </c>
      <c r="S15" s="511"/>
      <c r="T15" s="4"/>
      <c r="U15" s="5"/>
      <c r="V15" s="5"/>
      <c r="W15" s="5"/>
      <c r="X15" s="5"/>
      <c r="Y15" s="5"/>
      <c r="Z15" s="5"/>
    </row>
    <row r="16" spans="1:26" ht="15.75" customHeight="1" x14ac:dyDescent="0.25">
      <c r="A16" s="171" t="s">
        <v>144</v>
      </c>
      <c r="B16" s="171" t="s">
        <v>1110</v>
      </c>
      <c r="C16" s="171" t="s">
        <v>658</v>
      </c>
      <c r="D16" s="171" t="s">
        <v>148</v>
      </c>
      <c r="E16" s="172" t="s">
        <v>948</v>
      </c>
      <c r="F16" s="171" t="s">
        <v>1129</v>
      </c>
      <c r="G16" s="173">
        <v>17</v>
      </c>
      <c r="H16" s="171" t="s">
        <v>393</v>
      </c>
      <c r="I16" s="174">
        <v>0.05</v>
      </c>
      <c r="J16" s="174">
        <v>0.01</v>
      </c>
      <c r="K16" s="171" t="s">
        <v>393</v>
      </c>
      <c r="L16" s="171" t="s">
        <v>444</v>
      </c>
      <c r="M16" s="171" t="s">
        <v>16</v>
      </c>
      <c r="N16" s="175" t="s">
        <v>13</v>
      </c>
      <c r="O16" s="175" t="s">
        <v>16</v>
      </c>
      <c r="P16" s="171"/>
      <c r="Q16" s="100">
        <v>305</v>
      </c>
      <c r="R16" s="100">
        <v>13</v>
      </c>
      <c r="S16" s="511"/>
      <c r="T16" s="5"/>
      <c r="U16" s="5"/>
      <c r="V16" s="5"/>
      <c r="W16" s="5"/>
      <c r="X16" s="5"/>
      <c r="Y16" s="5"/>
      <c r="Z16" s="5"/>
    </row>
    <row r="17" spans="1:20" ht="15.75" customHeight="1" x14ac:dyDescent="0.25">
      <c r="A17" s="171" t="s">
        <v>144</v>
      </c>
      <c r="B17" s="171" t="s">
        <v>1110</v>
      </c>
      <c r="C17" s="171" t="s">
        <v>658</v>
      </c>
      <c r="D17" s="171" t="s">
        <v>148</v>
      </c>
      <c r="E17" s="172" t="s">
        <v>948</v>
      </c>
      <c r="F17" s="171" t="s">
        <v>1130</v>
      </c>
      <c r="G17" s="173">
        <v>16</v>
      </c>
      <c r="H17" s="171" t="s">
        <v>393</v>
      </c>
      <c r="I17" s="174">
        <v>0.05</v>
      </c>
      <c r="J17" s="174">
        <v>0.01</v>
      </c>
      <c r="K17" s="171" t="s">
        <v>393</v>
      </c>
      <c r="L17" s="171" t="s">
        <v>444</v>
      </c>
      <c r="M17" s="171" t="s">
        <v>16</v>
      </c>
      <c r="N17" s="175" t="s">
        <v>13</v>
      </c>
      <c r="O17" s="175" t="s">
        <v>16</v>
      </c>
      <c r="P17" s="171"/>
      <c r="Q17" s="100">
        <v>4</v>
      </c>
      <c r="R17" s="100">
        <v>1</v>
      </c>
      <c r="S17" s="511"/>
    </row>
    <row r="18" spans="1:20" ht="15.75" customHeight="1" x14ac:dyDescent="0.25">
      <c r="A18" s="171" t="s">
        <v>144</v>
      </c>
      <c r="B18" s="171" t="s">
        <v>1110</v>
      </c>
      <c r="C18" s="171" t="s">
        <v>658</v>
      </c>
      <c r="D18" s="171" t="s">
        <v>148</v>
      </c>
      <c r="E18" s="172" t="s">
        <v>1131</v>
      </c>
      <c r="F18" s="171" t="s">
        <v>1132</v>
      </c>
      <c r="G18" s="173">
        <v>171</v>
      </c>
      <c r="H18" s="171" t="s">
        <v>393</v>
      </c>
      <c r="I18" s="174">
        <v>0.28000000000000003</v>
      </c>
      <c r="J18" s="174">
        <v>0.41</v>
      </c>
      <c r="K18" s="171" t="s">
        <v>393</v>
      </c>
      <c r="L18" s="171" t="s">
        <v>439</v>
      </c>
      <c r="M18" s="171" t="s">
        <v>16</v>
      </c>
      <c r="N18" s="175" t="s">
        <v>13</v>
      </c>
      <c r="O18" s="175" t="s">
        <v>13</v>
      </c>
      <c r="P18" s="171"/>
      <c r="Q18" s="100">
        <v>0</v>
      </c>
      <c r="R18" s="100">
        <v>0</v>
      </c>
      <c r="S18" s="515" t="s">
        <v>1133</v>
      </c>
    </row>
    <row r="19" spans="1:20" ht="15.75" customHeight="1" x14ac:dyDescent="0.25">
      <c r="A19" s="171" t="s">
        <v>144</v>
      </c>
      <c r="B19" s="171" t="s">
        <v>1110</v>
      </c>
      <c r="C19" s="171" t="s">
        <v>658</v>
      </c>
      <c r="D19" s="171" t="s">
        <v>148</v>
      </c>
      <c r="E19" s="172" t="s">
        <v>1131</v>
      </c>
      <c r="F19" s="171">
        <v>32</v>
      </c>
      <c r="G19" s="173" t="s">
        <v>439</v>
      </c>
      <c r="H19" s="171" t="s">
        <v>393</v>
      </c>
      <c r="I19" s="174" t="s">
        <v>439</v>
      </c>
      <c r="J19" s="174" t="s">
        <v>439</v>
      </c>
      <c r="K19" s="171" t="s">
        <v>393</v>
      </c>
      <c r="L19" s="171" t="s">
        <v>439</v>
      </c>
      <c r="M19" s="171" t="s">
        <v>16</v>
      </c>
      <c r="N19" s="171" t="s">
        <v>16</v>
      </c>
      <c r="O19" s="171" t="s">
        <v>16</v>
      </c>
      <c r="P19" s="171"/>
      <c r="Q19" s="100">
        <v>0</v>
      </c>
      <c r="R19" s="100">
        <v>0</v>
      </c>
      <c r="S19" s="515" t="s">
        <v>1133</v>
      </c>
    </row>
    <row r="20" spans="1:20" ht="15.75" customHeight="1" x14ac:dyDescent="0.25">
      <c r="A20" s="171" t="s">
        <v>144</v>
      </c>
      <c r="B20" s="171" t="s">
        <v>1110</v>
      </c>
      <c r="C20" s="171" t="s">
        <v>658</v>
      </c>
      <c r="D20" s="171" t="s">
        <v>148</v>
      </c>
      <c r="E20" s="172" t="s">
        <v>1134</v>
      </c>
      <c r="F20" s="171" t="s">
        <v>1112</v>
      </c>
      <c r="G20" s="173">
        <v>9</v>
      </c>
      <c r="H20" s="171" t="s">
        <v>393</v>
      </c>
      <c r="I20" s="174" t="s">
        <v>184</v>
      </c>
      <c r="J20" s="174">
        <v>0.04</v>
      </c>
      <c r="K20" s="171" t="s">
        <v>393</v>
      </c>
      <c r="L20" s="171" t="s">
        <v>439</v>
      </c>
      <c r="M20" s="171" t="s">
        <v>16</v>
      </c>
      <c r="N20" s="175" t="s">
        <v>13</v>
      </c>
      <c r="O20" s="175" t="s">
        <v>13</v>
      </c>
      <c r="P20" s="171"/>
      <c r="Q20" s="100">
        <v>4</v>
      </c>
      <c r="R20" s="100">
        <v>2</v>
      </c>
      <c r="S20" s="515" t="s">
        <v>1133</v>
      </c>
    </row>
    <row r="21" spans="1:20" ht="15.75" customHeight="1" x14ac:dyDescent="0.25">
      <c r="A21" s="171" t="s">
        <v>144</v>
      </c>
      <c r="B21" s="171" t="s">
        <v>1110</v>
      </c>
      <c r="C21" s="171" t="s">
        <v>658</v>
      </c>
      <c r="D21" s="171" t="s">
        <v>148</v>
      </c>
      <c r="E21" s="172" t="s">
        <v>1135</v>
      </c>
      <c r="F21" s="171" t="s">
        <v>1123</v>
      </c>
      <c r="G21" s="173">
        <v>3</v>
      </c>
      <c r="H21" s="171" t="s">
        <v>393</v>
      </c>
      <c r="I21" s="174" t="s">
        <v>184</v>
      </c>
      <c r="J21" s="174">
        <v>0</v>
      </c>
      <c r="K21" s="171" t="s">
        <v>393</v>
      </c>
      <c r="L21" s="171" t="s">
        <v>444</v>
      </c>
      <c r="M21" s="171" t="s">
        <v>16</v>
      </c>
      <c r="N21" s="175" t="s">
        <v>16</v>
      </c>
      <c r="O21" s="175" t="s">
        <v>16</v>
      </c>
      <c r="P21" s="171"/>
      <c r="Q21" s="100">
        <v>0</v>
      </c>
      <c r="R21" s="100">
        <v>0</v>
      </c>
      <c r="S21" s="511"/>
    </row>
    <row r="22" spans="1:20" ht="15.75" customHeight="1" x14ac:dyDescent="0.25">
      <c r="A22" s="171" t="s">
        <v>144</v>
      </c>
      <c r="B22" s="171" t="s">
        <v>1110</v>
      </c>
      <c r="C22" s="171" t="s">
        <v>658</v>
      </c>
      <c r="D22" s="171" t="s">
        <v>148</v>
      </c>
      <c r="E22" s="172" t="s">
        <v>1136</v>
      </c>
      <c r="F22" s="171" t="s">
        <v>1112</v>
      </c>
      <c r="G22" s="173">
        <v>17</v>
      </c>
      <c r="H22" s="171" t="s">
        <v>393</v>
      </c>
      <c r="I22" s="174" t="s">
        <v>184</v>
      </c>
      <c r="J22" s="174">
        <v>7.0000000000000007E-2</v>
      </c>
      <c r="K22" s="171" t="s">
        <v>393</v>
      </c>
      <c r="L22" s="171" t="s">
        <v>444</v>
      </c>
      <c r="M22" s="171" t="s">
        <v>16</v>
      </c>
      <c r="N22" s="175" t="s">
        <v>13</v>
      </c>
      <c r="O22" s="171" t="s">
        <v>16</v>
      </c>
      <c r="P22" s="171"/>
      <c r="Q22" s="100">
        <f>28+1</f>
        <v>29</v>
      </c>
      <c r="R22" s="100">
        <v>11</v>
      </c>
      <c r="S22" s="511"/>
      <c r="T22" s="4"/>
    </row>
    <row r="23" spans="1:20" ht="15.75" customHeight="1" x14ac:dyDescent="0.25">
      <c r="A23" s="171" t="s">
        <v>144</v>
      </c>
      <c r="B23" s="171" t="s">
        <v>1110</v>
      </c>
      <c r="C23" s="171" t="s">
        <v>658</v>
      </c>
      <c r="D23" s="171" t="s">
        <v>148</v>
      </c>
      <c r="E23" s="172" t="s">
        <v>1137</v>
      </c>
      <c r="F23" s="171" t="s">
        <v>1112</v>
      </c>
      <c r="G23" s="173">
        <v>1</v>
      </c>
      <c r="H23" s="171" t="s">
        <v>393</v>
      </c>
      <c r="I23" s="174" t="s">
        <v>184</v>
      </c>
      <c r="J23" s="174">
        <v>0.02</v>
      </c>
      <c r="K23" s="171" t="s">
        <v>393</v>
      </c>
      <c r="L23" s="171" t="s">
        <v>444</v>
      </c>
      <c r="M23" s="171" t="s">
        <v>16</v>
      </c>
      <c r="N23" s="175" t="s">
        <v>13</v>
      </c>
      <c r="O23" s="171" t="s">
        <v>16</v>
      </c>
      <c r="P23" s="171"/>
      <c r="Q23" s="100">
        <v>109</v>
      </c>
      <c r="R23" s="100">
        <v>11</v>
      </c>
      <c r="S23" s="511"/>
    </row>
    <row r="24" spans="1:20" ht="15.75" customHeight="1" x14ac:dyDescent="0.25">
      <c r="A24" s="171" t="s">
        <v>144</v>
      </c>
      <c r="B24" s="171" t="s">
        <v>1110</v>
      </c>
      <c r="C24" s="171" t="s">
        <v>658</v>
      </c>
      <c r="D24" s="171" t="s">
        <v>148</v>
      </c>
      <c r="E24" s="172" t="s">
        <v>1138</v>
      </c>
      <c r="F24" s="171" t="s">
        <v>1139</v>
      </c>
      <c r="G24" s="173">
        <v>13</v>
      </c>
      <c r="H24" s="171" t="s">
        <v>393</v>
      </c>
      <c r="I24" s="174">
        <v>0.03</v>
      </c>
      <c r="J24" s="174">
        <v>0.03</v>
      </c>
      <c r="K24" s="171" t="s">
        <v>393</v>
      </c>
      <c r="L24" s="171" t="s">
        <v>444</v>
      </c>
      <c r="M24" s="171" t="s">
        <v>16</v>
      </c>
      <c r="N24" s="175" t="s">
        <v>13</v>
      </c>
      <c r="O24" s="171" t="s">
        <v>16</v>
      </c>
      <c r="P24" s="171"/>
      <c r="Q24" s="100">
        <v>179</v>
      </c>
      <c r="R24" s="100">
        <v>18</v>
      </c>
      <c r="S24" s="511"/>
    </row>
    <row r="25" spans="1:20" ht="15.75" customHeight="1" x14ac:dyDescent="0.25">
      <c r="A25" s="171" t="s">
        <v>144</v>
      </c>
      <c r="B25" s="171" t="s">
        <v>1110</v>
      </c>
      <c r="C25" s="171" t="s">
        <v>658</v>
      </c>
      <c r="D25" s="171" t="s">
        <v>148</v>
      </c>
      <c r="E25" s="172" t="s">
        <v>1140</v>
      </c>
      <c r="F25" s="171" t="s">
        <v>1112</v>
      </c>
      <c r="G25" s="173">
        <v>45090</v>
      </c>
      <c r="H25" s="171" t="s">
        <v>393</v>
      </c>
      <c r="I25" s="174">
        <v>0.19</v>
      </c>
      <c r="J25" s="174">
        <v>0.18</v>
      </c>
      <c r="K25" s="171" t="s">
        <v>393</v>
      </c>
      <c r="L25" s="171" t="s">
        <v>439</v>
      </c>
      <c r="M25" s="171" t="s">
        <v>13</v>
      </c>
      <c r="N25" s="175" t="s">
        <v>13</v>
      </c>
      <c r="O25" s="171" t="s">
        <v>13</v>
      </c>
      <c r="P25" s="171" t="s">
        <v>1141</v>
      </c>
      <c r="Q25" s="100">
        <f>4391+13815</f>
        <v>18206</v>
      </c>
      <c r="R25" s="96">
        <f>53+8</f>
        <v>61</v>
      </c>
      <c r="S25" s="511"/>
      <c r="T25" s="4"/>
    </row>
    <row r="26" spans="1:20" ht="15.75" customHeight="1" x14ac:dyDescent="0.25">
      <c r="A26" s="171" t="s">
        <v>144</v>
      </c>
      <c r="B26" s="171" t="s">
        <v>1110</v>
      </c>
      <c r="C26" s="171" t="s">
        <v>659</v>
      </c>
      <c r="D26" s="171" t="s">
        <v>148</v>
      </c>
      <c r="E26" s="172" t="s">
        <v>1111</v>
      </c>
      <c r="F26" s="171" t="s">
        <v>1142</v>
      </c>
      <c r="G26" s="173" t="s">
        <v>439</v>
      </c>
      <c r="H26" s="171" t="s">
        <v>393</v>
      </c>
      <c r="I26" s="174" t="s">
        <v>184</v>
      </c>
      <c r="J26" s="174" t="s">
        <v>439</v>
      </c>
      <c r="K26" s="171" t="s">
        <v>393</v>
      </c>
      <c r="L26" s="171" t="s">
        <v>439</v>
      </c>
      <c r="M26" s="171" t="s">
        <v>16</v>
      </c>
      <c r="N26" s="171" t="s">
        <v>16</v>
      </c>
      <c r="O26" s="171" t="s">
        <v>16</v>
      </c>
      <c r="P26" s="171"/>
      <c r="Q26" s="100">
        <v>0</v>
      </c>
      <c r="R26" s="100">
        <v>0</v>
      </c>
      <c r="S26" s="511"/>
    </row>
    <row r="27" spans="1:20" ht="15.75" customHeight="1" x14ac:dyDescent="0.25">
      <c r="A27" s="171" t="s">
        <v>144</v>
      </c>
      <c r="B27" s="171" t="s">
        <v>1110</v>
      </c>
      <c r="C27" s="171" t="s">
        <v>659</v>
      </c>
      <c r="D27" s="171" t="s">
        <v>148</v>
      </c>
      <c r="E27" s="172" t="s">
        <v>1143</v>
      </c>
      <c r="F27" s="171" t="s">
        <v>1142</v>
      </c>
      <c r="G27" s="173" t="s">
        <v>439</v>
      </c>
      <c r="H27" s="171" t="s">
        <v>393</v>
      </c>
      <c r="I27" s="174" t="s">
        <v>439</v>
      </c>
      <c r="J27" s="174" t="s">
        <v>439</v>
      </c>
      <c r="K27" s="171" t="s">
        <v>393</v>
      </c>
      <c r="L27" s="171" t="s">
        <v>439</v>
      </c>
      <c r="M27" s="171" t="s">
        <v>16</v>
      </c>
      <c r="N27" s="171" t="s">
        <v>16</v>
      </c>
      <c r="O27" s="171" t="s">
        <v>16</v>
      </c>
      <c r="P27" s="171"/>
      <c r="Q27" s="100">
        <v>0</v>
      </c>
      <c r="R27" s="100">
        <v>0</v>
      </c>
      <c r="S27" s="511"/>
    </row>
    <row r="28" spans="1:20" ht="15.75" customHeight="1" x14ac:dyDescent="0.25">
      <c r="A28" s="171" t="s">
        <v>144</v>
      </c>
      <c r="B28" s="171" t="s">
        <v>1110</v>
      </c>
      <c r="C28" s="171" t="s">
        <v>659</v>
      </c>
      <c r="D28" s="171" t="s">
        <v>148</v>
      </c>
      <c r="E28" s="172" t="s">
        <v>1144</v>
      </c>
      <c r="F28" s="171" t="s">
        <v>1142</v>
      </c>
      <c r="G28" s="173" t="s">
        <v>439</v>
      </c>
      <c r="H28" s="171" t="s">
        <v>393</v>
      </c>
      <c r="I28" s="174" t="s">
        <v>439</v>
      </c>
      <c r="J28" s="174" t="s">
        <v>439</v>
      </c>
      <c r="K28" s="171" t="s">
        <v>393</v>
      </c>
      <c r="L28" s="171" t="s">
        <v>439</v>
      </c>
      <c r="M28" s="171" t="s">
        <v>16</v>
      </c>
      <c r="N28" s="171" t="s">
        <v>16</v>
      </c>
      <c r="O28" s="171" t="s">
        <v>16</v>
      </c>
      <c r="P28" s="171"/>
      <c r="Q28" s="100">
        <v>0</v>
      </c>
      <c r="R28" s="100">
        <v>0</v>
      </c>
      <c r="S28" s="511"/>
    </row>
    <row r="29" spans="1:20" ht="15.75" customHeight="1" x14ac:dyDescent="0.25">
      <c r="A29" s="171" t="s">
        <v>144</v>
      </c>
      <c r="B29" s="171" t="s">
        <v>1110</v>
      </c>
      <c r="C29" s="171" t="s">
        <v>659</v>
      </c>
      <c r="D29" s="171" t="s">
        <v>148</v>
      </c>
      <c r="E29" s="172" t="s">
        <v>1114</v>
      </c>
      <c r="F29" s="171" t="s">
        <v>1142</v>
      </c>
      <c r="G29" s="173">
        <v>1398</v>
      </c>
      <c r="H29" s="171" t="s">
        <v>393</v>
      </c>
      <c r="I29" s="174">
        <v>0.13</v>
      </c>
      <c r="J29" s="174">
        <v>0.05</v>
      </c>
      <c r="K29" s="171" t="s">
        <v>393</v>
      </c>
      <c r="L29" s="171" t="s">
        <v>439</v>
      </c>
      <c r="M29" s="171" t="s">
        <v>16</v>
      </c>
      <c r="N29" s="171" t="s">
        <v>16</v>
      </c>
      <c r="O29" s="171" t="s">
        <v>16</v>
      </c>
      <c r="P29" s="171" t="s">
        <v>1145</v>
      </c>
      <c r="Q29" s="100">
        <v>0</v>
      </c>
      <c r="R29" s="100">
        <v>0</v>
      </c>
      <c r="S29" s="511"/>
    </row>
    <row r="30" spans="1:20" ht="15.75" customHeight="1" x14ac:dyDescent="0.25">
      <c r="A30" s="171" t="s">
        <v>144</v>
      </c>
      <c r="B30" s="171" t="s">
        <v>1110</v>
      </c>
      <c r="C30" s="171" t="s">
        <v>659</v>
      </c>
      <c r="D30" s="171" t="s">
        <v>148</v>
      </c>
      <c r="E30" s="172" t="s">
        <v>927</v>
      </c>
      <c r="F30" s="171" t="s">
        <v>1142</v>
      </c>
      <c r="G30" s="173">
        <v>0</v>
      </c>
      <c r="H30" s="171" t="s">
        <v>393</v>
      </c>
      <c r="I30" s="174" t="s">
        <v>439</v>
      </c>
      <c r="J30" s="174">
        <v>0</v>
      </c>
      <c r="K30" s="171" t="s">
        <v>393</v>
      </c>
      <c r="L30" s="171" t="s">
        <v>444</v>
      </c>
      <c r="M30" s="171" t="s">
        <v>16</v>
      </c>
      <c r="N30" s="171" t="s">
        <v>16</v>
      </c>
      <c r="O30" s="171" t="s">
        <v>16</v>
      </c>
      <c r="P30" s="171"/>
      <c r="Q30" s="100">
        <v>0</v>
      </c>
      <c r="R30" s="100">
        <v>0</v>
      </c>
      <c r="S30" s="511"/>
    </row>
    <row r="31" spans="1:20" ht="15.75" customHeight="1" x14ac:dyDescent="0.25">
      <c r="A31" s="171" t="s">
        <v>144</v>
      </c>
      <c r="B31" s="171" t="s">
        <v>1110</v>
      </c>
      <c r="C31" s="171" t="s">
        <v>659</v>
      </c>
      <c r="D31" s="171" t="s">
        <v>148</v>
      </c>
      <c r="E31" s="172" t="s">
        <v>1146</v>
      </c>
      <c r="F31" s="171" t="s">
        <v>1142</v>
      </c>
      <c r="G31" s="173" t="s">
        <v>439</v>
      </c>
      <c r="H31" s="171" t="s">
        <v>393</v>
      </c>
      <c r="I31" s="174" t="s">
        <v>184</v>
      </c>
      <c r="J31" s="174" t="s">
        <v>439</v>
      </c>
      <c r="K31" s="171" t="s">
        <v>393</v>
      </c>
      <c r="L31" s="171" t="s">
        <v>439</v>
      </c>
      <c r="M31" s="171" t="s">
        <v>16</v>
      </c>
      <c r="N31" s="171" t="s">
        <v>16</v>
      </c>
      <c r="O31" s="171" t="s">
        <v>16</v>
      </c>
      <c r="P31" s="171"/>
      <c r="Q31" s="100">
        <v>0</v>
      </c>
      <c r="R31" s="100">
        <v>0</v>
      </c>
      <c r="S31" s="511"/>
    </row>
    <row r="32" spans="1:20" ht="15.75" customHeight="1" x14ac:dyDescent="0.25">
      <c r="A32" s="171" t="s">
        <v>144</v>
      </c>
      <c r="B32" s="171" t="s">
        <v>1110</v>
      </c>
      <c r="C32" s="171" t="s">
        <v>659</v>
      </c>
      <c r="D32" s="171" t="s">
        <v>148</v>
      </c>
      <c r="E32" s="172" t="s">
        <v>1147</v>
      </c>
      <c r="F32" s="171" t="s">
        <v>1142</v>
      </c>
      <c r="G32" s="173" t="s">
        <v>439</v>
      </c>
      <c r="H32" s="171" t="s">
        <v>393</v>
      </c>
      <c r="I32" s="174" t="s">
        <v>184</v>
      </c>
      <c r="J32" s="174" t="s">
        <v>439</v>
      </c>
      <c r="K32" s="171" t="s">
        <v>393</v>
      </c>
      <c r="L32" s="171" t="s">
        <v>439</v>
      </c>
      <c r="M32" s="171" t="s">
        <v>16</v>
      </c>
      <c r="N32" s="171" t="s">
        <v>16</v>
      </c>
      <c r="O32" s="171" t="s">
        <v>16</v>
      </c>
      <c r="P32" s="171"/>
      <c r="Q32" s="100">
        <v>0</v>
      </c>
      <c r="R32" s="100">
        <v>0</v>
      </c>
      <c r="S32" s="511"/>
    </row>
    <row r="33" spans="1:19" ht="15.75" customHeight="1" x14ac:dyDescent="0.25">
      <c r="A33" s="171" t="s">
        <v>144</v>
      </c>
      <c r="B33" s="171" t="s">
        <v>1110</v>
      </c>
      <c r="C33" s="171" t="s">
        <v>659</v>
      </c>
      <c r="D33" s="171" t="s">
        <v>148</v>
      </c>
      <c r="E33" s="172" t="s">
        <v>1148</v>
      </c>
      <c r="F33" s="171" t="s">
        <v>1142</v>
      </c>
      <c r="G33" s="173" t="s">
        <v>439</v>
      </c>
      <c r="H33" s="171" t="s">
        <v>393</v>
      </c>
      <c r="I33" s="174" t="s">
        <v>439</v>
      </c>
      <c r="J33" s="174" t="s">
        <v>439</v>
      </c>
      <c r="K33" s="171" t="s">
        <v>393</v>
      </c>
      <c r="L33" s="171" t="s">
        <v>439</v>
      </c>
      <c r="M33" s="171" t="s">
        <v>16</v>
      </c>
      <c r="N33" s="171" t="s">
        <v>16</v>
      </c>
      <c r="O33" s="171" t="s">
        <v>16</v>
      </c>
      <c r="P33" s="171"/>
      <c r="Q33" s="100">
        <v>0</v>
      </c>
      <c r="R33" s="100">
        <v>0</v>
      </c>
      <c r="S33" s="511"/>
    </row>
    <row r="34" spans="1:19" ht="15.75" customHeight="1" x14ac:dyDescent="0.25">
      <c r="A34" s="171" t="s">
        <v>144</v>
      </c>
      <c r="B34" s="171" t="s">
        <v>1110</v>
      </c>
      <c r="C34" s="171" t="s">
        <v>659</v>
      </c>
      <c r="D34" s="171" t="s">
        <v>148</v>
      </c>
      <c r="E34" s="172" t="s">
        <v>1149</v>
      </c>
      <c r="F34" s="171" t="s">
        <v>1142</v>
      </c>
      <c r="G34" s="173" t="s">
        <v>439</v>
      </c>
      <c r="H34" s="171" t="s">
        <v>393</v>
      </c>
      <c r="I34" s="174" t="s">
        <v>439</v>
      </c>
      <c r="J34" s="174" t="s">
        <v>439</v>
      </c>
      <c r="K34" s="171" t="s">
        <v>393</v>
      </c>
      <c r="L34" s="171" t="s">
        <v>439</v>
      </c>
      <c r="M34" s="171" t="s">
        <v>16</v>
      </c>
      <c r="N34" s="171" t="s">
        <v>16</v>
      </c>
      <c r="O34" s="171" t="s">
        <v>16</v>
      </c>
      <c r="P34" s="171"/>
      <c r="Q34" s="100">
        <v>0</v>
      </c>
      <c r="R34" s="100">
        <v>0</v>
      </c>
      <c r="S34" s="511"/>
    </row>
    <row r="35" spans="1:19" ht="15.75" customHeight="1" x14ac:dyDescent="0.25">
      <c r="A35" s="171" t="s">
        <v>144</v>
      </c>
      <c r="B35" s="171" t="s">
        <v>1110</v>
      </c>
      <c r="C35" s="171" t="s">
        <v>659</v>
      </c>
      <c r="D35" s="171" t="s">
        <v>148</v>
      </c>
      <c r="E35" s="172" t="s">
        <v>1150</v>
      </c>
      <c r="F35" s="171" t="s">
        <v>1142</v>
      </c>
      <c r="G35" s="173">
        <v>0</v>
      </c>
      <c r="H35" s="171" t="s">
        <v>393</v>
      </c>
      <c r="I35" s="174">
        <v>0.04</v>
      </c>
      <c r="J35" s="174">
        <v>0</v>
      </c>
      <c r="K35" s="171" t="s">
        <v>393</v>
      </c>
      <c r="L35" s="171" t="s">
        <v>444</v>
      </c>
      <c r="M35" s="171" t="s">
        <v>16</v>
      </c>
      <c r="N35" s="171" t="s">
        <v>16</v>
      </c>
      <c r="O35" s="171" t="s">
        <v>16</v>
      </c>
      <c r="P35" s="171"/>
      <c r="Q35" s="100">
        <v>0</v>
      </c>
      <c r="R35" s="100">
        <v>0</v>
      </c>
      <c r="S35" s="511"/>
    </row>
    <row r="36" spans="1:19" ht="15.75" customHeight="1" x14ac:dyDescent="0.25">
      <c r="A36" s="171" t="s">
        <v>144</v>
      </c>
      <c r="B36" s="171" t="s">
        <v>1110</v>
      </c>
      <c r="C36" s="171" t="s">
        <v>659</v>
      </c>
      <c r="D36" s="171" t="s">
        <v>148</v>
      </c>
      <c r="E36" s="172" t="s">
        <v>1151</v>
      </c>
      <c r="F36" s="171">
        <v>2</v>
      </c>
      <c r="G36" s="173" t="s">
        <v>439</v>
      </c>
      <c r="H36" s="171" t="s">
        <v>393</v>
      </c>
      <c r="I36" s="174" t="s">
        <v>439</v>
      </c>
      <c r="J36" s="174" t="s">
        <v>439</v>
      </c>
      <c r="K36" s="171" t="s">
        <v>393</v>
      </c>
      <c r="L36" s="171" t="s">
        <v>439</v>
      </c>
      <c r="M36" s="171" t="s">
        <v>16</v>
      </c>
      <c r="N36" s="171" t="s">
        <v>16</v>
      </c>
      <c r="O36" s="171" t="s">
        <v>16</v>
      </c>
      <c r="P36" s="171"/>
      <c r="Q36" s="100">
        <v>0</v>
      </c>
      <c r="R36" s="100">
        <v>0</v>
      </c>
      <c r="S36" s="511"/>
    </row>
    <row r="37" spans="1:19" ht="15.75" customHeight="1" x14ac:dyDescent="0.25">
      <c r="A37" s="171" t="s">
        <v>144</v>
      </c>
      <c r="B37" s="171" t="s">
        <v>1110</v>
      </c>
      <c r="C37" s="171" t="s">
        <v>659</v>
      </c>
      <c r="D37" s="171" t="s">
        <v>148</v>
      </c>
      <c r="E37" s="172" t="s">
        <v>1152</v>
      </c>
      <c r="F37" s="171" t="s">
        <v>1142</v>
      </c>
      <c r="G37" s="173" t="s">
        <v>439</v>
      </c>
      <c r="H37" s="171" t="s">
        <v>393</v>
      </c>
      <c r="I37" s="174" t="s">
        <v>439</v>
      </c>
      <c r="J37" s="174" t="s">
        <v>439</v>
      </c>
      <c r="K37" s="171" t="s">
        <v>393</v>
      </c>
      <c r="L37" s="171" t="s">
        <v>439</v>
      </c>
      <c r="M37" s="171" t="s">
        <v>16</v>
      </c>
      <c r="N37" s="171" t="s">
        <v>16</v>
      </c>
      <c r="O37" s="171" t="s">
        <v>16</v>
      </c>
      <c r="P37" s="171"/>
      <c r="Q37" s="100">
        <v>0</v>
      </c>
      <c r="R37" s="100">
        <v>0</v>
      </c>
      <c r="S37" s="511"/>
    </row>
    <row r="38" spans="1:19" ht="15.75" customHeight="1" x14ac:dyDescent="0.25">
      <c r="A38" s="171" t="s">
        <v>144</v>
      </c>
      <c r="B38" s="171" t="s">
        <v>1110</v>
      </c>
      <c r="C38" s="171" t="s">
        <v>659</v>
      </c>
      <c r="D38" s="171" t="s">
        <v>148</v>
      </c>
      <c r="E38" s="172" t="s">
        <v>1153</v>
      </c>
      <c r="F38" s="171" t="s">
        <v>1142</v>
      </c>
      <c r="G38" s="173" t="s">
        <v>439</v>
      </c>
      <c r="H38" s="171" t="s">
        <v>393</v>
      </c>
      <c r="I38" s="171" t="s">
        <v>439</v>
      </c>
      <c r="J38" s="171" t="s">
        <v>439</v>
      </c>
      <c r="K38" s="171" t="s">
        <v>393</v>
      </c>
      <c r="L38" s="171" t="s">
        <v>439</v>
      </c>
      <c r="M38" s="171" t="s">
        <v>16</v>
      </c>
      <c r="N38" s="171" t="s">
        <v>16</v>
      </c>
      <c r="O38" s="171" t="s">
        <v>16</v>
      </c>
      <c r="P38" s="171"/>
      <c r="Q38" s="100">
        <v>0</v>
      </c>
      <c r="R38" s="100">
        <v>0</v>
      </c>
      <c r="S38" s="511"/>
    </row>
    <row r="39" spans="1:19" ht="15.75" customHeight="1" x14ac:dyDescent="0.25">
      <c r="A39" s="171" t="s">
        <v>144</v>
      </c>
      <c r="B39" s="171" t="s">
        <v>1110</v>
      </c>
      <c r="C39" s="171" t="s">
        <v>659</v>
      </c>
      <c r="D39" s="171" t="s">
        <v>148</v>
      </c>
      <c r="E39" s="172" t="s">
        <v>1154</v>
      </c>
      <c r="F39" s="171" t="s">
        <v>1142</v>
      </c>
      <c r="G39" s="173" t="s">
        <v>439</v>
      </c>
      <c r="H39" s="171" t="s">
        <v>393</v>
      </c>
      <c r="I39" s="176">
        <v>0.03</v>
      </c>
      <c r="J39" s="171" t="s">
        <v>439</v>
      </c>
      <c r="K39" s="171" t="s">
        <v>393</v>
      </c>
      <c r="L39" s="171" t="s">
        <v>439</v>
      </c>
      <c r="M39" s="171" t="s">
        <v>16</v>
      </c>
      <c r="N39" s="171" t="s">
        <v>16</v>
      </c>
      <c r="O39" s="171" t="s">
        <v>16</v>
      </c>
      <c r="P39" s="171"/>
      <c r="Q39" s="100">
        <v>0</v>
      </c>
      <c r="R39" s="100">
        <v>0</v>
      </c>
      <c r="S39" s="511"/>
    </row>
    <row r="40" spans="1:19" ht="15.75" customHeight="1" x14ac:dyDescent="0.25">
      <c r="A40" s="171" t="s">
        <v>144</v>
      </c>
      <c r="B40" s="171" t="s">
        <v>1110</v>
      </c>
      <c r="C40" s="171" t="s">
        <v>659</v>
      </c>
      <c r="D40" s="171" t="s">
        <v>148</v>
      </c>
      <c r="E40" s="172" t="s">
        <v>951</v>
      </c>
      <c r="F40" s="171" t="s">
        <v>1142</v>
      </c>
      <c r="G40" s="173">
        <v>1</v>
      </c>
      <c r="H40" s="171" t="s">
        <v>393</v>
      </c>
      <c r="I40" s="176">
        <v>0</v>
      </c>
      <c r="J40" s="176">
        <v>0</v>
      </c>
      <c r="K40" s="171" t="s">
        <v>393</v>
      </c>
      <c r="L40" s="171" t="s">
        <v>444</v>
      </c>
      <c r="M40" s="171" t="s">
        <v>16</v>
      </c>
      <c r="N40" s="171" t="s">
        <v>16</v>
      </c>
      <c r="O40" s="171" t="s">
        <v>16</v>
      </c>
      <c r="P40" s="171"/>
      <c r="Q40" s="100">
        <v>0</v>
      </c>
      <c r="R40" s="100">
        <v>0</v>
      </c>
      <c r="S40" s="511"/>
    </row>
    <row r="41" spans="1:19" ht="15.75" customHeight="1" x14ac:dyDescent="0.25">
      <c r="A41" s="171" t="s">
        <v>144</v>
      </c>
      <c r="B41" s="171" t="s">
        <v>1110</v>
      </c>
      <c r="C41" s="171" t="s">
        <v>659</v>
      </c>
      <c r="D41" s="171" t="s">
        <v>148</v>
      </c>
      <c r="E41" s="172" t="s">
        <v>1155</v>
      </c>
      <c r="F41" s="171" t="s">
        <v>1142</v>
      </c>
      <c r="G41" s="173" t="s">
        <v>439</v>
      </c>
      <c r="H41" s="171" t="s">
        <v>393</v>
      </c>
      <c r="I41" s="171" t="s">
        <v>439</v>
      </c>
      <c r="J41" s="171" t="s">
        <v>439</v>
      </c>
      <c r="K41" s="171" t="s">
        <v>393</v>
      </c>
      <c r="L41" s="171" t="s">
        <v>439</v>
      </c>
      <c r="M41" s="171" t="s">
        <v>16</v>
      </c>
      <c r="N41" s="171" t="s">
        <v>16</v>
      </c>
      <c r="O41" s="171" t="s">
        <v>16</v>
      </c>
      <c r="P41" s="171"/>
      <c r="Q41" s="100">
        <v>0</v>
      </c>
      <c r="R41" s="100">
        <v>0</v>
      </c>
      <c r="S41" s="511"/>
    </row>
    <row r="42" spans="1:19" ht="15.75" customHeight="1" x14ac:dyDescent="0.25">
      <c r="A42" s="171" t="s">
        <v>144</v>
      </c>
      <c r="B42" s="171" t="s">
        <v>1110</v>
      </c>
      <c r="C42" s="171" t="s">
        <v>659</v>
      </c>
      <c r="D42" s="171" t="s">
        <v>148</v>
      </c>
      <c r="E42" s="172" t="s">
        <v>1131</v>
      </c>
      <c r="F42" s="171" t="s">
        <v>1142</v>
      </c>
      <c r="G42" s="173" t="s">
        <v>439</v>
      </c>
      <c r="H42" s="171" t="s">
        <v>393</v>
      </c>
      <c r="I42" s="171" t="s">
        <v>184</v>
      </c>
      <c r="J42" s="171" t="s">
        <v>439</v>
      </c>
      <c r="K42" s="171" t="s">
        <v>393</v>
      </c>
      <c r="L42" s="171" t="s">
        <v>439</v>
      </c>
      <c r="M42" s="171" t="s">
        <v>16</v>
      </c>
      <c r="N42" s="171" t="s">
        <v>16</v>
      </c>
      <c r="O42" s="171" t="s">
        <v>16</v>
      </c>
      <c r="P42" s="171"/>
      <c r="Q42" s="100">
        <v>0</v>
      </c>
      <c r="R42" s="100">
        <v>0</v>
      </c>
      <c r="S42" s="511"/>
    </row>
    <row r="43" spans="1:19" ht="15.75" customHeight="1" x14ac:dyDescent="0.25">
      <c r="A43" s="171" t="s">
        <v>144</v>
      </c>
      <c r="B43" s="171" t="s">
        <v>1110</v>
      </c>
      <c r="C43" s="171" t="s">
        <v>659</v>
      </c>
      <c r="D43" s="171" t="s">
        <v>148</v>
      </c>
      <c r="E43" s="172" t="s">
        <v>1134</v>
      </c>
      <c r="F43" s="171" t="s">
        <v>1142</v>
      </c>
      <c r="G43" s="173" t="s">
        <v>439</v>
      </c>
      <c r="H43" s="171" t="s">
        <v>393</v>
      </c>
      <c r="I43" s="171" t="s">
        <v>439</v>
      </c>
      <c r="J43" s="171" t="s">
        <v>439</v>
      </c>
      <c r="K43" s="171" t="s">
        <v>393</v>
      </c>
      <c r="L43" s="171" t="s">
        <v>439</v>
      </c>
      <c r="M43" s="171" t="s">
        <v>16</v>
      </c>
      <c r="N43" s="171" t="s">
        <v>16</v>
      </c>
      <c r="O43" s="171" t="s">
        <v>16</v>
      </c>
      <c r="P43" s="171"/>
      <c r="Q43" s="100">
        <v>0</v>
      </c>
      <c r="R43" s="100">
        <v>0</v>
      </c>
      <c r="S43" s="511"/>
    </row>
    <row r="44" spans="1:19" ht="15.75" customHeight="1" x14ac:dyDescent="0.25">
      <c r="A44" s="171" t="s">
        <v>144</v>
      </c>
      <c r="B44" s="171" t="s">
        <v>1110</v>
      </c>
      <c r="C44" s="171" t="s">
        <v>659</v>
      </c>
      <c r="D44" s="171" t="s">
        <v>148</v>
      </c>
      <c r="E44" s="172" t="s">
        <v>1156</v>
      </c>
      <c r="F44" s="171">
        <v>2</v>
      </c>
      <c r="G44" s="171">
        <v>377</v>
      </c>
      <c r="H44" s="171" t="s">
        <v>393</v>
      </c>
      <c r="I44" s="176">
        <v>0.17</v>
      </c>
      <c r="J44" s="176">
        <v>0.37</v>
      </c>
      <c r="K44" s="171" t="s">
        <v>393</v>
      </c>
      <c r="L44" s="171" t="s">
        <v>439</v>
      </c>
      <c r="M44" s="171" t="s">
        <v>16</v>
      </c>
      <c r="N44" s="171" t="s">
        <v>16</v>
      </c>
      <c r="O44" s="171" t="s">
        <v>16</v>
      </c>
      <c r="P44" s="171" t="s">
        <v>1157</v>
      </c>
      <c r="Q44" s="100">
        <v>0</v>
      </c>
      <c r="R44" s="100">
        <v>0</v>
      </c>
      <c r="S44" s="511"/>
    </row>
    <row r="45" spans="1:19" ht="15.75" customHeight="1" x14ac:dyDescent="0.25">
      <c r="A45" s="171" t="s">
        <v>144</v>
      </c>
      <c r="B45" s="171" t="s">
        <v>1110</v>
      </c>
      <c r="C45" s="171" t="s">
        <v>659</v>
      </c>
      <c r="D45" s="171" t="s">
        <v>148</v>
      </c>
      <c r="E45" s="172" t="s">
        <v>1158</v>
      </c>
      <c r="F45" s="171" t="s">
        <v>1142</v>
      </c>
      <c r="G45" s="171" t="s">
        <v>439</v>
      </c>
      <c r="H45" s="171" t="s">
        <v>393</v>
      </c>
      <c r="I45" s="171" t="s">
        <v>439</v>
      </c>
      <c r="J45" s="171" t="s">
        <v>439</v>
      </c>
      <c r="K45" s="171" t="s">
        <v>393</v>
      </c>
      <c r="L45" s="171" t="s">
        <v>439</v>
      </c>
      <c r="M45" s="171" t="s">
        <v>16</v>
      </c>
      <c r="N45" s="171" t="s">
        <v>16</v>
      </c>
      <c r="O45" s="171" t="s">
        <v>16</v>
      </c>
      <c r="P45" s="171"/>
      <c r="Q45" s="100">
        <v>0</v>
      </c>
      <c r="R45" s="100">
        <v>0</v>
      </c>
      <c r="S45" s="511"/>
    </row>
    <row r="46" spans="1:19" ht="15.75" customHeight="1" x14ac:dyDescent="0.25">
      <c r="A46" s="171" t="s">
        <v>144</v>
      </c>
      <c r="B46" s="171" t="s">
        <v>1110</v>
      </c>
      <c r="C46" s="171" t="s">
        <v>659</v>
      </c>
      <c r="D46" s="171" t="s">
        <v>148</v>
      </c>
      <c r="E46" s="172" t="s">
        <v>1159</v>
      </c>
      <c r="F46" s="171" t="s">
        <v>1142</v>
      </c>
      <c r="G46" s="171" t="s">
        <v>439</v>
      </c>
      <c r="H46" s="171" t="s">
        <v>393</v>
      </c>
      <c r="I46" s="171" t="s">
        <v>439</v>
      </c>
      <c r="J46" s="171" t="s">
        <v>439</v>
      </c>
      <c r="K46" s="171" t="s">
        <v>393</v>
      </c>
      <c r="L46" s="171" t="s">
        <v>439</v>
      </c>
      <c r="M46" s="171" t="s">
        <v>16</v>
      </c>
      <c r="N46" s="171" t="s">
        <v>16</v>
      </c>
      <c r="O46" s="171" t="s">
        <v>16</v>
      </c>
      <c r="P46" s="171"/>
      <c r="Q46" s="100">
        <v>0</v>
      </c>
      <c r="R46" s="100">
        <v>0</v>
      </c>
      <c r="S46" s="511"/>
    </row>
    <row r="47" spans="1:19" ht="15.75" customHeight="1" x14ac:dyDescent="0.25">
      <c r="A47" s="171" t="s">
        <v>144</v>
      </c>
      <c r="B47" s="171" t="s">
        <v>1110</v>
      </c>
      <c r="C47" s="171" t="s">
        <v>659</v>
      </c>
      <c r="D47" s="171" t="s">
        <v>148</v>
      </c>
      <c r="E47" s="172" t="s">
        <v>1160</v>
      </c>
      <c r="F47" s="171" t="s">
        <v>1142</v>
      </c>
      <c r="G47" s="171" t="s">
        <v>439</v>
      </c>
      <c r="H47" s="171" t="s">
        <v>393</v>
      </c>
      <c r="I47" s="171" t="s">
        <v>439</v>
      </c>
      <c r="J47" s="171" t="s">
        <v>439</v>
      </c>
      <c r="K47" s="171" t="s">
        <v>393</v>
      </c>
      <c r="L47" s="171" t="s">
        <v>439</v>
      </c>
      <c r="M47" s="171" t="s">
        <v>16</v>
      </c>
      <c r="N47" s="171" t="s">
        <v>16</v>
      </c>
      <c r="O47" s="171" t="s">
        <v>16</v>
      </c>
      <c r="P47" s="171"/>
      <c r="Q47" s="100">
        <v>0</v>
      </c>
      <c r="R47" s="100">
        <v>0</v>
      </c>
      <c r="S47" s="511"/>
    </row>
    <row r="48" spans="1:19" ht="15.75" customHeight="1" x14ac:dyDescent="0.25">
      <c r="A48" s="171" t="s">
        <v>144</v>
      </c>
      <c r="B48" s="171" t="s">
        <v>1110</v>
      </c>
      <c r="C48" s="171" t="s">
        <v>659</v>
      </c>
      <c r="D48" s="171" t="s">
        <v>148</v>
      </c>
      <c r="E48" s="172" t="s">
        <v>1161</v>
      </c>
      <c r="F48" s="171" t="s">
        <v>1162</v>
      </c>
      <c r="G48" s="171" t="s">
        <v>439</v>
      </c>
      <c r="H48" s="171" t="s">
        <v>393</v>
      </c>
      <c r="I48" s="176">
        <v>0.01</v>
      </c>
      <c r="J48" s="171" t="s">
        <v>439</v>
      </c>
      <c r="K48" s="171" t="s">
        <v>393</v>
      </c>
      <c r="L48" s="171" t="s">
        <v>439</v>
      </c>
      <c r="M48" s="171" t="s">
        <v>16</v>
      </c>
      <c r="N48" s="171" t="s">
        <v>16</v>
      </c>
      <c r="O48" s="171" t="s">
        <v>16</v>
      </c>
      <c r="P48" s="171"/>
      <c r="Q48" s="100">
        <v>0</v>
      </c>
      <c r="R48" s="100">
        <v>0</v>
      </c>
      <c r="S48" s="511"/>
    </row>
    <row r="49" spans="1:19" ht="15.75" customHeight="1" x14ac:dyDescent="0.25">
      <c r="A49" s="171" t="s">
        <v>144</v>
      </c>
      <c r="B49" s="171" t="s">
        <v>1110</v>
      </c>
      <c r="C49" s="171" t="s">
        <v>659</v>
      </c>
      <c r="D49" s="171" t="s">
        <v>148</v>
      </c>
      <c r="E49" s="172" t="s">
        <v>1163</v>
      </c>
      <c r="F49" s="171" t="s">
        <v>1164</v>
      </c>
      <c r="G49" s="171">
        <v>17822</v>
      </c>
      <c r="H49" s="171" t="s">
        <v>393</v>
      </c>
      <c r="I49" s="176">
        <v>0.03</v>
      </c>
      <c r="J49" s="176">
        <v>0.11</v>
      </c>
      <c r="K49" s="171" t="s">
        <v>393</v>
      </c>
      <c r="L49" s="171" t="s">
        <v>441</v>
      </c>
      <c r="M49" s="171" t="s">
        <v>16</v>
      </c>
      <c r="N49" s="171" t="s">
        <v>16</v>
      </c>
      <c r="O49" s="171" t="s">
        <v>16</v>
      </c>
      <c r="P49" s="171"/>
      <c r="Q49" s="100">
        <v>0</v>
      </c>
      <c r="R49" s="100">
        <v>0</v>
      </c>
      <c r="S49" s="511"/>
    </row>
    <row r="50" spans="1:19" ht="15.75" customHeight="1" x14ac:dyDescent="0.25">
      <c r="A50" s="171" t="s">
        <v>144</v>
      </c>
      <c r="B50" s="171" t="s">
        <v>1110</v>
      </c>
      <c r="C50" s="171" t="s">
        <v>659</v>
      </c>
      <c r="D50" s="171" t="s">
        <v>148</v>
      </c>
      <c r="E50" s="172" t="s">
        <v>1165</v>
      </c>
      <c r="F50" s="171">
        <v>4</v>
      </c>
      <c r="G50" s="171">
        <v>20</v>
      </c>
      <c r="H50" s="171" t="s">
        <v>393</v>
      </c>
      <c r="I50" s="171" t="s">
        <v>184</v>
      </c>
      <c r="J50" s="176">
        <v>0.04</v>
      </c>
      <c r="K50" s="171" t="s">
        <v>393</v>
      </c>
      <c r="L50" s="171" t="s">
        <v>444</v>
      </c>
      <c r="M50" s="171" t="s">
        <v>16</v>
      </c>
      <c r="N50" s="171" t="s">
        <v>16</v>
      </c>
      <c r="O50" s="171" t="s">
        <v>16</v>
      </c>
      <c r="P50" s="171"/>
      <c r="Q50" s="100">
        <v>0</v>
      </c>
      <c r="R50" s="100">
        <v>0</v>
      </c>
      <c r="S50" s="511"/>
    </row>
    <row r="51" spans="1:19" ht="15.75" customHeight="1" x14ac:dyDescent="0.25">
      <c r="A51" s="171" t="s">
        <v>144</v>
      </c>
      <c r="B51" s="171" t="s">
        <v>1110</v>
      </c>
      <c r="C51" s="171" t="s">
        <v>659</v>
      </c>
      <c r="D51" s="171" t="s">
        <v>148</v>
      </c>
      <c r="E51" s="172" t="s">
        <v>1111</v>
      </c>
      <c r="F51" s="171" t="s">
        <v>1166</v>
      </c>
      <c r="G51" s="171">
        <v>0</v>
      </c>
      <c r="H51" s="171" t="s">
        <v>393</v>
      </c>
      <c r="I51" s="171" t="s">
        <v>184</v>
      </c>
      <c r="J51" s="176">
        <v>0</v>
      </c>
      <c r="K51" s="171" t="s">
        <v>393</v>
      </c>
      <c r="L51" s="171" t="s">
        <v>439</v>
      </c>
      <c r="M51" s="171" t="s">
        <v>16</v>
      </c>
      <c r="N51" s="177" t="s">
        <v>13</v>
      </c>
      <c r="O51" s="171" t="s">
        <v>13</v>
      </c>
      <c r="P51" s="171" t="s">
        <v>1167</v>
      </c>
      <c r="Q51" s="100">
        <v>4</v>
      </c>
      <c r="R51" s="100">
        <v>3</v>
      </c>
      <c r="S51" s="511"/>
    </row>
    <row r="52" spans="1:19" ht="15.75" customHeight="1" x14ac:dyDescent="0.25">
      <c r="A52" s="171" t="s">
        <v>144</v>
      </c>
      <c r="B52" s="171" t="s">
        <v>1110</v>
      </c>
      <c r="C52" s="171" t="s">
        <v>659</v>
      </c>
      <c r="D52" s="171" t="s">
        <v>148</v>
      </c>
      <c r="E52" s="172" t="s">
        <v>1143</v>
      </c>
      <c r="F52" s="171" t="s">
        <v>1164</v>
      </c>
      <c r="G52" s="171" t="s">
        <v>439</v>
      </c>
      <c r="H52" s="171" t="s">
        <v>393</v>
      </c>
      <c r="I52" s="176">
        <v>0.03</v>
      </c>
      <c r="J52" s="171" t="s">
        <v>439</v>
      </c>
      <c r="K52" s="171" t="s">
        <v>393</v>
      </c>
      <c r="L52" s="171" t="s">
        <v>439</v>
      </c>
      <c r="M52" s="171" t="s">
        <v>16</v>
      </c>
      <c r="N52" s="177" t="s">
        <v>13</v>
      </c>
      <c r="O52" s="171" t="s">
        <v>16</v>
      </c>
      <c r="P52" s="171"/>
      <c r="Q52" s="100">
        <v>108</v>
      </c>
      <c r="R52" s="100">
        <v>2</v>
      </c>
      <c r="S52" s="511"/>
    </row>
    <row r="53" spans="1:19" ht="15.75" customHeight="1" x14ac:dyDescent="0.25">
      <c r="A53" s="171" t="s">
        <v>144</v>
      </c>
      <c r="B53" s="171" t="s">
        <v>1110</v>
      </c>
      <c r="C53" s="171" t="s">
        <v>659</v>
      </c>
      <c r="D53" s="171" t="s">
        <v>148</v>
      </c>
      <c r="E53" s="172" t="s">
        <v>1168</v>
      </c>
      <c r="F53" s="171">
        <v>4</v>
      </c>
      <c r="G53" s="171" t="s">
        <v>439</v>
      </c>
      <c r="H53" s="171" t="s">
        <v>393</v>
      </c>
      <c r="I53" s="176">
        <v>0.03</v>
      </c>
      <c r="J53" s="171" t="s">
        <v>439</v>
      </c>
      <c r="K53" s="171" t="s">
        <v>393</v>
      </c>
      <c r="L53" s="171" t="s">
        <v>439</v>
      </c>
      <c r="M53" s="171" t="s">
        <v>16</v>
      </c>
      <c r="N53" s="177" t="s">
        <v>16</v>
      </c>
      <c r="O53" s="171" t="s">
        <v>16</v>
      </c>
      <c r="P53" s="171"/>
      <c r="Q53" s="100">
        <v>0</v>
      </c>
      <c r="R53" s="100">
        <v>0</v>
      </c>
      <c r="S53" s="511"/>
    </row>
    <row r="54" spans="1:19" ht="15.6" customHeight="1" x14ac:dyDescent="0.25">
      <c r="A54" s="171" t="s">
        <v>144</v>
      </c>
      <c r="B54" s="171" t="s">
        <v>1110</v>
      </c>
      <c r="C54" s="171" t="s">
        <v>659</v>
      </c>
      <c r="D54" s="171" t="s">
        <v>148</v>
      </c>
      <c r="E54" s="172" t="s">
        <v>1169</v>
      </c>
      <c r="F54" s="171" t="s">
        <v>1170</v>
      </c>
      <c r="G54" s="171" t="s">
        <v>439</v>
      </c>
      <c r="H54" s="171" t="s">
        <v>393</v>
      </c>
      <c r="I54" s="171" t="s">
        <v>184</v>
      </c>
      <c r="J54" s="171" t="s">
        <v>439</v>
      </c>
      <c r="K54" s="171" t="s">
        <v>393</v>
      </c>
      <c r="L54" s="171" t="s">
        <v>439</v>
      </c>
      <c r="M54" s="171" t="s">
        <v>16</v>
      </c>
      <c r="N54" s="177" t="s">
        <v>13</v>
      </c>
      <c r="O54" s="171" t="s">
        <v>16</v>
      </c>
      <c r="P54" s="171"/>
      <c r="Q54" s="100">
        <v>0</v>
      </c>
      <c r="R54" s="100">
        <v>0</v>
      </c>
      <c r="S54" s="507" t="s">
        <v>1171</v>
      </c>
    </row>
    <row r="55" spans="1:19" ht="15.75" customHeight="1" x14ac:dyDescent="0.25">
      <c r="A55" s="171" t="s">
        <v>144</v>
      </c>
      <c r="B55" s="171" t="s">
        <v>1110</v>
      </c>
      <c r="C55" s="171" t="s">
        <v>659</v>
      </c>
      <c r="D55" s="171" t="s">
        <v>148</v>
      </c>
      <c r="E55" s="172" t="s">
        <v>1144</v>
      </c>
      <c r="F55" s="171" t="s">
        <v>1164</v>
      </c>
      <c r="G55" s="171">
        <v>3</v>
      </c>
      <c r="H55" s="171" t="s">
        <v>393</v>
      </c>
      <c r="I55" s="176">
        <v>0.03</v>
      </c>
      <c r="J55" s="176">
        <v>0.06</v>
      </c>
      <c r="K55" s="171" t="s">
        <v>393</v>
      </c>
      <c r="L55" s="171" t="s">
        <v>444</v>
      </c>
      <c r="M55" s="171" t="s">
        <v>16</v>
      </c>
      <c r="N55" s="175" t="s">
        <v>13</v>
      </c>
      <c r="O55" s="171" t="s">
        <v>16</v>
      </c>
      <c r="P55" s="171"/>
      <c r="Q55" s="100">
        <v>0</v>
      </c>
      <c r="R55" s="100">
        <v>0</v>
      </c>
      <c r="S55" s="507" t="s">
        <v>1171</v>
      </c>
    </row>
    <row r="56" spans="1:19" ht="15.75" customHeight="1" x14ac:dyDescent="0.25">
      <c r="A56" s="171" t="s">
        <v>144</v>
      </c>
      <c r="B56" s="171" t="s">
        <v>1110</v>
      </c>
      <c r="C56" s="171" t="s">
        <v>659</v>
      </c>
      <c r="D56" s="171" t="s">
        <v>148</v>
      </c>
      <c r="E56" s="172" t="s">
        <v>1114</v>
      </c>
      <c r="F56" s="171" t="s">
        <v>1166</v>
      </c>
      <c r="G56" s="171">
        <v>28510</v>
      </c>
      <c r="H56" s="171" t="s">
        <v>393</v>
      </c>
      <c r="I56" s="176">
        <v>0.06</v>
      </c>
      <c r="J56" s="176">
        <v>0.11</v>
      </c>
      <c r="K56" s="171" t="s">
        <v>393</v>
      </c>
      <c r="L56" s="171" t="s">
        <v>441</v>
      </c>
      <c r="M56" s="171" t="s">
        <v>16</v>
      </c>
      <c r="N56" s="177" t="s">
        <v>13</v>
      </c>
      <c r="O56" s="171" t="s">
        <v>13</v>
      </c>
      <c r="P56" s="171" t="s">
        <v>1172</v>
      </c>
      <c r="Q56" s="100">
        <v>2041</v>
      </c>
      <c r="R56" s="100">
        <v>46</v>
      </c>
      <c r="S56" s="505"/>
    </row>
    <row r="57" spans="1:19" ht="15.75" customHeight="1" x14ac:dyDescent="0.25">
      <c r="A57" s="171" t="s">
        <v>144</v>
      </c>
      <c r="B57" s="171" t="s">
        <v>1110</v>
      </c>
      <c r="C57" s="171" t="s">
        <v>659</v>
      </c>
      <c r="D57" s="171" t="s">
        <v>148</v>
      </c>
      <c r="E57" s="172" t="s">
        <v>1173</v>
      </c>
      <c r="F57" s="171" t="s">
        <v>1170</v>
      </c>
      <c r="G57" s="171">
        <v>0</v>
      </c>
      <c r="H57" s="171" t="s">
        <v>393</v>
      </c>
      <c r="I57" s="171" t="s">
        <v>439</v>
      </c>
      <c r="J57" s="176">
        <v>0.01</v>
      </c>
      <c r="K57" s="171" t="s">
        <v>393</v>
      </c>
      <c r="L57" s="171" t="s">
        <v>444</v>
      </c>
      <c r="M57" s="171" t="s">
        <v>16</v>
      </c>
      <c r="N57" s="177" t="s">
        <v>13</v>
      </c>
      <c r="O57" s="171" t="s">
        <v>16</v>
      </c>
      <c r="P57" s="171"/>
      <c r="Q57" s="100">
        <v>57</v>
      </c>
      <c r="R57" s="100">
        <v>2</v>
      </c>
      <c r="S57" s="505"/>
    </row>
    <row r="58" spans="1:19" ht="15.75" customHeight="1" x14ac:dyDescent="0.25">
      <c r="A58" s="171" t="s">
        <v>144</v>
      </c>
      <c r="B58" s="171" t="s">
        <v>1110</v>
      </c>
      <c r="C58" s="171" t="s">
        <v>659</v>
      </c>
      <c r="D58" s="171" t="s">
        <v>148</v>
      </c>
      <c r="E58" s="172" t="s">
        <v>1174</v>
      </c>
      <c r="F58" s="171" t="s">
        <v>1175</v>
      </c>
      <c r="G58" s="171" t="s">
        <v>439</v>
      </c>
      <c r="H58" s="171" t="s">
        <v>393</v>
      </c>
      <c r="I58" s="171" t="s">
        <v>184</v>
      </c>
      <c r="J58" s="171" t="s">
        <v>439</v>
      </c>
      <c r="K58" s="171" t="s">
        <v>393</v>
      </c>
      <c r="L58" s="171" t="s">
        <v>439</v>
      </c>
      <c r="M58" s="171" t="s">
        <v>16</v>
      </c>
      <c r="N58" s="177" t="s">
        <v>16</v>
      </c>
      <c r="O58" s="171" t="s">
        <v>16</v>
      </c>
      <c r="P58" s="171"/>
      <c r="Q58" s="100">
        <v>0</v>
      </c>
      <c r="R58" s="100">
        <v>0</v>
      </c>
      <c r="S58" s="505"/>
    </row>
    <row r="59" spans="1:19" ht="15.75" customHeight="1" x14ac:dyDescent="0.25">
      <c r="A59" s="171" t="s">
        <v>144</v>
      </c>
      <c r="B59" s="171" t="s">
        <v>1110</v>
      </c>
      <c r="C59" s="171" t="s">
        <v>659</v>
      </c>
      <c r="D59" s="171" t="s">
        <v>148</v>
      </c>
      <c r="E59" s="172" t="s">
        <v>1176</v>
      </c>
      <c r="F59" s="171" t="s">
        <v>1175</v>
      </c>
      <c r="G59" s="171" t="s">
        <v>439</v>
      </c>
      <c r="H59" s="171" t="s">
        <v>393</v>
      </c>
      <c r="I59" s="171" t="s">
        <v>184</v>
      </c>
      <c r="J59" s="171" t="s">
        <v>439</v>
      </c>
      <c r="K59" s="171" t="s">
        <v>393</v>
      </c>
      <c r="L59" s="171" t="s">
        <v>439</v>
      </c>
      <c r="M59" s="171" t="s">
        <v>16</v>
      </c>
      <c r="N59" s="177" t="s">
        <v>16</v>
      </c>
      <c r="O59" s="171" t="s">
        <v>16</v>
      </c>
      <c r="P59" s="171"/>
      <c r="Q59" s="100">
        <v>0</v>
      </c>
      <c r="R59" s="100">
        <v>0</v>
      </c>
      <c r="S59" s="505"/>
    </row>
    <row r="60" spans="1:19" ht="15.75" customHeight="1" x14ac:dyDescent="0.25">
      <c r="A60" s="171" t="s">
        <v>144</v>
      </c>
      <c r="B60" s="171" t="s">
        <v>1110</v>
      </c>
      <c r="C60" s="171" t="s">
        <v>659</v>
      </c>
      <c r="D60" s="171" t="s">
        <v>148</v>
      </c>
      <c r="E60" s="172" t="s">
        <v>1177</v>
      </c>
      <c r="F60" s="171" t="s">
        <v>1166</v>
      </c>
      <c r="G60" s="171">
        <v>30</v>
      </c>
      <c r="H60" s="171" t="s">
        <v>393</v>
      </c>
      <c r="I60" s="171" t="s">
        <v>184</v>
      </c>
      <c r="J60" s="176">
        <v>0.03</v>
      </c>
      <c r="K60" s="171" t="s">
        <v>393</v>
      </c>
      <c r="L60" s="171" t="s">
        <v>444</v>
      </c>
      <c r="M60" s="171" t="s">
        <v>16</v>
      </c>
      <c r="N60" s="177" t="s">
        <v>13</v>
      </c>
      <c r="O60" s="171" t="s">
        <v>16</v>
      </c>
      <c r="P60" s="171"/>
      <c r="Q60" s="100">
        <v>955</v>
      </c>
      <c r="R60" s="100">
        <v>28</v>
      </c>
      <c r="S60" s="505"/>
    </row>
    <row r="61" spans="1:19" ht="15.75" customHeight="1" x14ac:dyDescent="0.25">
      <c r="A61" s="171" t="s">
        <v>144</v>
      </c>
      <c r="B61" s="171" t="s">
        <v>1110</v>
      </c>
      <c r="C61" s="171" t="s">
        <v>659</v>
      </c>
      <c r="D61" s="171" t="s">
        <v>148</v>
      </c>
      <c r="E61" s="172" t="s">
        <v>927</v>
      </c>
      <c r="F61" s="171" t="s">
        <v>1178</v>
      </c>
      <c r="G61" s="171">
        <v>420</v>
      </c>
      <c r="H61" s="171" t="s">
        <v>393</v>
      </c>
      <c r="I61" s="176">
        <v>0.14000000000000001</v>
      </c>
      <c r="J61" s="176">
        <v>0.12</v>
      </c>
      <c r="K61" s="171" t="s">
        <v>393</v>
      </c>
      <c r="L61" s="171" t="s">
        <v>439</v>
      </c>
      <c r="M61" s="171" t="s">
        <v>16</v>
      </c>
      <c r="N61" s="177" t="s">
        <v>13</v>
      </c>
      <c r="O61" s="171" t="s">
        <v>13</v>
      </c>
      <c r="P61" s="171"/>
      <c r="Q61" s="100">
        <v>5126</v>
      </c>
      <c r="R61" s="100">
        <v>200</v>
      </c>
      <c r="S61" s="505"/>
    </row>
    <row r="62" spans="1:19" ht="15.75" customHeight="1" x14ac:dyDescent="0.25">
      <c r="A62" s="171" t="s">
        <v>144</v>
      </c>
      <c r="B62" s="171" t="s">
        <v>1110</v>
      </c>
      <c r="C62" s="171" t="s">
        <v>659</v>
      </c>
      <c r="D62" s="171" t="s">
        <v>148</v>
      </c>
      <c r="E62" s="172" t="s">
        <v>927</v>
      </c>
      <c r="F62" s="171" t="s">
        <v>1179</v>
      </c>
      <c r="G62" s="171">
        <v>22</v>
      </c>
      <c r="H62" s="171" t="s">
        <v>393</v>
      </c>
      <c r="I62" s="176">
        <v>0.37</v>
      </c>
      <c r="J62" s="176">
        <v>0.2</v>
      </c>
      <c r="K62" s="171" t="s">
        <v>393</v>
      </c>
      <c r="L62" s="171" t="s">
        <v>444</v>
      </c>
      <c r="M62" s="171" t="s">
        <v>16</v>
      </c>
      <c r="N62" s="177" t="s">
        <v>13</v>
      </c>
      <c r="O62" s="171" t="s">
        <v>13</v>
      </c>
      <c r="P62" s="171" t="s">
        <v>1180</v>
      </c>
      <c r="Q62" s="100">
        <v>271</v>
      </c>
      <c r="R62" s="100">
        <v>27</v>
      </c>
      <c r="S62" s="505"/>
    </row>
    <row r="63" spans="1:19" ht="15.75" customHeight="1" x14ac:dyDescent="0.25">
      <c r="A63" s="171" t="s">
        <v>144</v>
      </c>
      <c r="B63" s="171" t="s">
        <v>1110</v>
      </c>
      <c r="C63" s="171" t="s">
        <v>659</v>
      </c>
      <c r="D63" s="171" t="s">
        <v>148</v>
      </c>
      <c r="E63" s="172" t="s">
        <v>927</v>
      </c>
      <c r="F63" s="171" t="s">
        <v>1175</v>
      </c>
      <c r="G63" s="171">
        <v>326</v>
      </c>
      <c r="H63" s="171" t="s">
        <v>393</v>
      </c>
      <c r="I63" s="176">
        <v>0</v>
      </c>
      <c r="J63" s="176">
        <v>0.04</v>
      </c>
      <c r="K63" s="171" t="s">
        <v>393</v>
      </c>
      <c r="L63" s="171" t="s">
        <v>441</v>
      </c>
      <c r="M63" s="171" t="s">
        <v>16</v>
      </c>
      <c r="N63" s="177" t="s">
        <v>16</v>
      </c>
      <c r="O63" s="171" t="s">
        <v>16</v>
      </c>
      <c r="P63" s="171"/>
      <c r="Q63" s="100">
        <v>51</v>
      </c>
      <c r="R63" s="100">
        <v>1</v>
      </c>
      <c r="S63" s="505"/>
    </row>
    <row r="64" spans="1:19" ht="15.75" customHeight="1" x14ac:dyDescent="0.25">
      <c r="A64" s="171" t="s">
        <v>144</v>
      </c>
      <c r="B64" s="171" t="s">
        <v>1110</v>
      </c>
      <c r="C64" s="171" t="s">
        <v>659</v>
      </c>
      <c r="D64" s="171" t="s">
        <v>148</v>
      </c>
      <c r="E64" s="172" t="s">
        <v>1146</v>
      </c>
      <c r="F64" s="171" t="s">
        <v>1166</v>
      </c>
      <c r="G64" s="171" t="s">
        <v>439</v>
      </c>
      <c r="H64" s="171" t="s">
        <v>393</v>
      </c>
      <c r="I64" s="171" t="s">
        <v>184</v>
      </c>
      <c r="J64" s="171" t="s">
        <v>439</v>
      </c>
      <c r="K64" s="171" t="s">
        <v>393</v>
      </c>
      <c r="L64" s="171" t="s">
        <v>439</v>
      </c>
      <c r="M64" s="171" t="s">
        <v>16</v>
      </c>
      <c r="N64" s="177" t="s">
        <v>13</v>
      </c>
      <c r="O64" s="171" t="s">
        <v>16</v>
      </c>
      <c r="P64" s="171"/>
      <c r="Q64" s="100">
        <v>0</v>
      </c>
      <c r="R64" s="100">
        <v>0</v>
      </c>
      <c r="S64" s="510" t="s">
        <v>1171</v>
      </c>
    </row>
    <row r="65" spans="1:19" ht="15.75" customHeight="1" x14ac:dyDescent="0.25">
      <c r="A65" s="171" t="s">
        <v>144</v>
      </c>
      <c r="B65" s="171" t="s">
        <v>1110</v>
      </c>
      <c r="C65" s="171" t="s">
        <v>659</v>
      </c>
      <c r="D65" s="171" t="s">
        <v>148</v>
      </c>
      <c r="E65" s="172" t="s">
        <v>1181</v>
      </c>
      <c r="F65" s="171" t="s">
        <v>1164</v>
      </c>
      <c r="G65" s="171">
        <v>123</v>
      </c>
      <c r="H65" s="171" t="s">
        <v>393</v>
      </c>
      <c r="I65" s="171" t="s">
        <v>184</v>
      </c>
      <c r="J65" s="176">
        <v>0.09</v>
      </c>
      <c r="K65" s="171" t="s">
        <v>393</v>
      </c>
      <c r="L65" s="171" t="s">
        <v>444</v>
      </c>
      <c r="M65" s="171" t="s">
        <v>16</v>
      </c>
      <c r="N65" s="177" t="s">
        <v>13</v>
      </c>
      <c r="O65" s="171" t="s">
        <v>16</v>
      </c>
      <c r="P65" s="171" t="s">
        <v>1182</v>
      </c>
      <c r="Q65" s="100">
        <v>2254</v>
      </c>
      <c r="R65" s="100">
        <v>26</v>
      </c>
      <c r="S65" s="505"/>
    </row>
    <row r="66" spans="1:19" ht="15.75" customHeight="1" x14ac:dyDescent="0.25">
      <c r="A66" s="171" t="s">
        <v>144</v>
      </c>
      <c r="B66" s="171" t="s">
        <v>1110</v>
      </c>
      <c r="C66" s="171" t="s">
        <v>659</v>
      </c>
      <c r="D66" s="171" t="s">
        <v>148</v>
      </c>
      <c r="E66" s="172" t="s">
        <v>1183</v>
      </c>
      <c r="F66" s="171">
        <v>4</v>
      </c>
      <c r="G66" s="171" t="s">
        <v>439</v>
      </c>
      <c r="H66" s="171" t="s">
        <v>393</v>
      </c>
      <c r="I66" s="171" t="s">
        <v>184</v>
      </c>
      <c r="J66" s="171" t="s">
        <v>439</v>
      </c>
      <c r="K66" s="171" t="s">
        <v>393</v>
      </c>
      <c r="L66" s="171" t="s">
        <v>439</v>
      </c>
      <c r="M66" s="171" t="s">
        <v>16</v>
      </c>
      <c r="N66" s="177" t="s">
        <v>16</v>
      </c>
      <c r="O66" s="171" t="s">
        <v>16</v>
      </c>
      <c r="P66" s="171"/>
      <c r="Q66" s="100">
        <v>3</v>
      </c>
      <c r="R66" s="100">
        <v>1</v>
      </c>
      <c r="S66" s="505"/>
    </row>
    <row r="67" spans="1:19" ht="15.75" customHeight="1" x14ac:dyDescent="0.25">
      <c r="A67" s="171" t="s">
        <v>144</v>
      </c>
      <c r="B67" s="171" t="s">
        <v>1110</v>
      </c>
      <c r="C67" s="171" t="s">
        <v>659</v>
      </c>
      <c r="D67" s="171" t="s">
        <v>148</v>
      </c>
      <c r="E67" s="172" t="s">
        <v>1184</v>
      </c>
      <c r="F67" s="171" t="s">
        <v>1175</v>
      </c>
      <c r="G67" s="171" t="s">
        <v>439</v>
      </c>
      <c r="H67" s="171" t="s">
        <v>393</v>
      </c>
      <c r="I67" s="171" t="s">
        <v>439</v>
      </c>
      <c r="J67" s="171" t="s">
        <v>439</v>
      </c>
      <c r="K67" s="171" t="s">
        <v>393</v>
      </c>
      <c r="L67" s="171" t="s">
        <v>439</v>
      </c>
      <c r="M67" s="171" t="s">
        <v>16</v>
      </c>
      <c r="N67" s="177" t="s">
        <v>16</v>
      </c>
      <c r="O67" s="171" t="s">
        <v>16</v>
      </c>
      <c r="P67" s="171"/>
      <c r="Q67" s="100">
        <v>0</v>
      </c>
      <c r="R67" s="100">
        <v>0</v>
      </c>
      <c r="S67" s="505"/>
    </row>
    <row r="68" spans="1:19" ht="15.75" customHeight="1" x14ac:dyDescent="0.25">
      <c r="A68" s="171" t="s">
        <v>144</v>
      </c>
      <c r="B68" s="171" t="s">
        <v>1110</v>
      </c>
      <c r="C68" s="171" t="s">
        <v>659</v>
      </c>
      <c r="D68" s="171" t="s">
        <v>148</v>
      </c>
      <c r="E68" s="172" t="s">
        <v>1185</v>
      </c>
      <c r="F68" s="171" t="s">
        <v>1175</v>
      </c>
      <c r="G68" s="171">
        <v>0</v>
      </c>
      <c r="H68" s="171" t="s">
        <v>393</v>
      </c>
      <c r="I68" s="171" t="s">
        <v>439</v>
      </c>
      <c r="J68" s="176">
        <v>0</v>
      </c>
      <c r="K68" s="171" t="s">
        <v>393</v>
      </c>
      <c r="L68" s="171" t="s">
        <v>444</v>
      </c>
      <c r="M68" s="171" t="s">
        <v>16</v>
      </c>
      <c r="N68" s="177" t="s">
        <v>16</v>
      </c>
      <c r="O68" s="171" t="s">
        <v>16</v>
      </c>
      <c r="P68" s="171"/>
      <c r="Q68" s="100">
        <v>0</v>
      </c>
      <c r="R68" s="100">
        <v>0</v>
      </c>
      <c r="S68" s="505"/>
    </row>
    <row r="69" spans="1:19" ht="15.75" customHeight="1" x14ac:dyDescent="0.25">
      <c r="A69" s="171" t="s">
        <v>144</v>
      </c>
      <c r="B69" s="171" t="s">
        <v>1110</v>
      </c>
      <c r="C69" s="171" t="s">
        <v>659</v>
      </c>
      <c r="D69" s="171" t="s">
        <v>148</v>
      </c>
      <c r="E69" s="172" t="s">
        <v>1186</v>
      </c>
      <c r="F69" s="171" t="s">
        <v>1164</v>
      </c>
      <c r="G69" s="171" t="s">
        <v>439</v>
      </c>
      <c r="H69" s="171" t="s">
        <v>393</v>
      </c>
      <c r="I69" s="171" t="s">
        <v>439</v>
      </c>
      <c r="J69" s="171" t="s">
        <v>439</v>
      </c>
      <c r="K69" s="171" t="s">
        <v>393</v>
      </c>
      <c r="L69" s="171" t="s">
        <v>439</v>
      </c>
      <c r="M69" s="171" t="s">
        <v>16</v>
      </c>
      <c r="N69" s="177" t="s">
        <v>13</v>
      </c>
      <c r="O69" s="171" t="s">
        <v>16</v>
      </c>
      <c r="P69" s="171"/>
      <c r="Q69" s="100">
        <v>0</v>
      </c>
      <c r="R69" s="100">
        <v>0</v>
      </c>
      <c r="S69" s="510" t="s">
        <v>1171</v>
      </c>
    </row>
    <row r="70" spans="1:19" ht="15.75" customHeight="1" x14ac:dyDescent="0.25">
      <c r="A70" s="171" t="s">
        <v>144</v>
      </c>
      <c r="B70" s="171" t="s">
        <v>1110</v>
      </c>
      <c r="C70" s="171" t="s">
        <v>659</v>
      </c>
      <c r="D70" s="171" t="s">
        <v>148</v>
      </c>
      <c r="E70" s="172" t="s">
        <v>1126</v>
      </c>
      <c r="F70" s="171" t="s">
        <v>1166</v>
      </c>
      <c r="G70" s="171">
        <v>3</v>
      </c>
      <c r="H70" s="171" t="s">
        <v>393</v>
      </c>
      <c r="I70" s="171" t="s">
        <v>439</v>
      </c>
      <c r="J70" s="176">
        <v>0</v>
      </c>
      <c r="K70" s="171" t="s">
        <v>393</v>
      </c>
      <c r="L70" s="171" t="s">
        <v>444</v>
      </c>
      <c r="M70" s="171" t="s">
        <v>16</v>
      </c>
      <c r="N70" s="177" t="s">
        <v>13</v>
      </c>
      <c r="O70" s="171" t="s">
        <v>16</v>
      </c>
      <c r="P70" s="171"/>
      <c r="Q70" s="100">
        <v>3506</v>
      </c>
      <c r="R70" s="100">
        <v>35</v>
      </c>
      <c r="S70" s="505"/>
    </row>
    <row r="71" spans="1:19" ht="15.75" customHeight="1" x14ac:dyDescent="0.25">
      <c r="A71" s="171" t="s">
        <v>144</v>
      </c>
      <c r="B71" s="171" t="s">
        <v>1110</v>
      </c>
      <c r="C71" s="171" t="s">
        <v>659</v>
      </c>
      <c r="D71" s="171" t="s">
        <v>148</v>
      </c>
      <c r="E71" s="172" t="s">
        <v>1187</v>
      </c>
      <c r="F71" s="171" t="s">
        <v>1166</v>
      </c>
      <c r="G71" s="171" t="s">
        <v>439</v>
      </c>
      <c r="H71" s="171" t="s">
        <v>393</v>
      </c>
      <c r="I71" s="171" t="s">
        <v>184</v>
      </c>
      <c r="J71" s="171" t="s">
        <v>439</v>
      </c>
      <c r="K71" s="171" t="s">
        <v>393</v>
      </c>
      <c r="L71" s="171" t="s">
        <v>439</v>
      </c>
      <c r="M71" s="171" t="s">
        <v>16</v>
      </c>
      <c r="N71" s="177" t="s">
        <v>13</v>
      </c>
      <c r="O71" s="171" t="s">
        <v>16</v>
      </c>
      <c r="P71" s="171"/>
      <c r="Q71" s="100">
        <v>0</v>
      </c>
      <c r="R71" s="100">
        <v>0</v>
      </c>
      <c r="S71" s="510" t="s">
        <v>1171</v>
      </c>
    </row>
    <row r="72" spans="1:19" ht="15.75" customHeight="1" x14ac:dyDescent="0.25">
      <c r="A72" s="171" t="s">
        <v>144</v>
      </c>
      <c r="B72" s="171" t="s">
        <v>1110</v>
      </c>
      <c r="C72" s="171" t="s">
        <v>659</v>
      </c>
      <c r="D72" s="171" t="s">
        <v>148</v>
      </c>
      <c r="E72" s="172" t="s">
        <v>1188</v>
      </c>
      <c r="F72" s="171" t="s">
        <v>1166</v>
      </c>
      <c r="G72" s="171">
        <v>134</v>
      </c>
      <c r="H72" s="171" t="s">
        <v>393</v>
      </c>
      <c r="I72" s="171" t="s">
        <v>439</v>
      </c>
      <c r="J72" s="176">
        <v>0.05</v>
      </c>
      <c r="K72" s="171" t="s">
        <v>393</v>
      </c>
      <c r="L72" s="171" t="s">
        <v>444</v>
      </c>
      <c r="M72" s="171" t="s">
        <v>16</v>
      </c>
      <c r="N72" s="177" t="s">
        <v>13</v>
      </c>
      <c r="O72" s="171" t="s">
        <v>16</v>
      </c>
      <c r="P72" s="171"/>
      <c r="Q72" s="100">
        <v>208</v>
      </c>
      <c r="R72" s="100">
        <v>20</v>
      </c>
      <c r="S72" s="505"/>
    </row>
    <row r="73" spans="1:19" ht="15.75" customHeight="1" x14ac:dyDescent="0.25">
      <c r="A73" s="171" t="s">
        <v>144</v>
      </c>
      <c r="B73" s="171" t="s">
        <v>1110</v>
      </c>
      <c r="C73" s="171" t="s">
        <v>659</v>
      </c>
      <c r="D73" s="171" t="s">
        <v>148</v>
      </c>
      <c r="E73" s="172" t="s">
        <v>1189</v>
      </c>
      <c r="F73" s="171">
        <v>4</v>
      </c>
      <c r="G73" s="171" t="s">
        <v>439</v>
      </c>
      <c r="H73" s="171" t="s">
        <v>393</v>
      </c>
      <c r="I73" s="171" t="s">
        <v>439</v>
      </c>
      <c r="J73" s="171" t="s">
        <v>439</v>
      </c>
      <c r="K73" s="171" t="s">
        <v>393</v>
      </c>
      <c r="L73" s="171" t="s">
        <v>439</v>
      </c>
      <c r="M73" s="171" t="s">
        <v>16</v>
      </c>
      <c r="N73" s="177" t="s">
        <v>16</v>
      </c>
      <c r="O73" s="171" t="s">
        <v>16</v>
      </c>
      <c r="P73" s="171"/>
      <c r="Q73" s="100">
        <v>0</v>
      </c>
      <c r="R73" s="100">
        <v>0</v>
      </c>
      <c r="S73" s="505"/>
    </row>
    <row r="74" spans="1:19" ht="15.75" customHeight="1" x14ac:dyDescent="0.25">
      <c r="A74" s="171" t="s">
        <v>144</v>
      </c>
      <c r="B74" s="171" t="s">
        <v>1110</v>
      </c>
      <c r="C74" s="171" t="s">
        <v>659</v>
      </c>
      <c r="D74" s="171" t="s">
        <v>148</v>
      </c>
      <c r="E74" s="172" t="s">
        <v>1149</v>
      </c>
      <c r="F74" s="171" t="s">
        <v>1164</v>
      </c>
      <c r="G74" s="171">
        <v>201</v>
      </c>
      <c r="H74" s="171" t="s">
        <v>393</v>
      </c>
      <c r="I74" s="171" t="s">
        <v>439</v>
      </c>
      <c r="J74" s="176">
        <v>7.0000000000000007E-2</v>
      </c>
      <c r="K74" s="171" t="s">
        <v>393</v>
      </c>
      <c r="L74" s="171" t="s">
        <v>439</v>
      </c>
      <c r="M74" s="171" t="s">
        <v>16</v>
      </c>
      <c r="N74" s="177" t="s">
        <v>13</v>
      </c>
      <c r="O74" s="171" t="s">
        <v>16</v>
      </c>
      <c r="P74" s="171"/>
      <c r="Q74" s="100">
        <v>4198</v>
      </c>
      <c r="R74" s="100">
        <v>33</v>
      </c>
      <c r="S74" s="505"/>
    </row>
    <row r="75" spans="1:19" ht="15.75" customHeight="1" x14ac:dyDescent="0.25">
      <c r="A75" s="171" t="s">
        <v>144</v>
      </c>
      <c r="B75" s="171" t="s">
        <v>1110</v>
      </c>
      <c r="C75" s="171" t="s">
        <v>659</v>
      </c>
      <c r="D75" s="171" t="s">
        <v>148</v>
      </c>
      <c r="E75" s="172" t="s">
        <v>947</v>
      </c>
      <c r="F75" s="171" t="s">
        <v>1166</v>
      </c>
      <c r="G75" s="171">
        <v>34</v>
      </c>
      <c r="H75" s="171" t="s">
        <v>393</v>
      </c>
      <c r="I75" s="176">
        <v>0.01</v>
      </c>
      <c r="J75" s="176">
        <v>0</v>
      </c>
      <c r="K75" s="171" t="s">
        <v>393</v>
      </c>
      <c r="L75" s="171" t="s">
        <v>444</v>
      </c>
      <c r="M75" s="171" t="s">
        <v>16</v>
      </c>
      <c r="N75" s="177" t="s">
        <v>13</v>
      </c>
      <c r="O75" s="171" t="s">
        <v>16</v>
      </c>
      <c r="P75" s="171"/>
      <c r="Q75" s="100">
        <v>2110</v>
      </c>
      <c r="R75" s="100">
        <v>43</v>
      </c>
      <c r="S75" s="505"/>
    </row>
    <row r="76" spans="1:19" ht="15.75" customHeight="1" x14ac:dyDescent="0.25">
      <c r="A76" s="171" t="s">
        <v>144</v>
      </c>
      <c r="B76" s="171" t="s">
        <v>1110</v>
      </c>
      <c r="C76" s="171" t="s">
        <v>659</v>
      </c>
      <c r="D76" s="171" t="s">
        <v>148</v>
      </c>
      <c r="E76" s="172" t="s">
        <v>1190</v>
      </c>
      <c r="F76" s="171" t="s">
        <v>1166</v>
      </c>
      <c r="G76" s="171">
        <v>89</v>
      </c>
      <c r="H76" s="171" t="s">
        <v>393</v>
      </c>
      <c r="I76" s="176">
        <v>0</v>
      </c>
      <c r="J76" s="176">
        <v>0.01</v>
      </c>
      <c r="K76" s="171" t="s">
        <v>393</v>
      </c>
      <c r="L76" s="171" t="s">
        <v>444</v>
      </c>
      <c r="M76" s="171" t="s">
        <v>16</v>
      </c>
      <c r="N76" s="177" t="s">
        <v>13</v>
      </c>
      <c r="O76" s="171" t="s">
        <v>16</v>
      </c>
      <c r="P76" s="171"/>
      <c r="Q76" s="100">
        <v>510</v>
      </c>
      <c r="R76" s="100">
        <v>30</v>
      </c>
      <c r="S76" s="505"/>
    </row>
    <row r="77" spans="1:19" ht="15.75" customHeight="1" x14ac:dyDescent="0.25">
      <c r="A77" s="171" t="s">
        <v>144</v>
      </c>
      <c r="B77" s="171" t="s">
        <v>1110</v>
      </c>
      <c r="C77" s="171" t="s">
        <v>659</v>
      </c>
      <c r="D77" s="171" t="s">
        <v>148</v>
      </c>
      <c r="E77" s="172" t="s">
        <v>1150</v>
      </c>
      <c r="F77" s="171" t="s">
        <v>1166</v>
      </c>
      <c r="G77" s="171">
        <v>28</v>
      </c>
      <c r="H77" s="171" t="s">
        <v>393</v>
      </c>
      <c r="I77" s="176">
        <v>0.04</v>
      </c>
      <c r="J77" s="176">
        <v>0.01</v>
      </c>
      <c r="K77" s="171" t="s">
        <v>393</v>
      </c>
      <c r="L77" s="171" t="s">
        <v>444</v>
      </c>
      <c r="M77" s="171" t="s">
        <v>16</v>
      </c>
      <c r="N77" s="177" t="s">
        <v>13</v>
      </c>
      <c r="O77" s="171" t="s">
        <v>16</v>
      </c>
      <c r="P77" s="171"/>
      <c r="Q77" s="100">
        <v>1010</v>
      </c>
      <c r="R77" s="100">
        <v>8</v>
      </c>
      <c r="S77" s="505"/>
    </row>
    <row r="78" spans="1:19" ht="15.75" customHeight="1" x14ac:dyDescent="0.25">
      <c r="A78" s="171" t="s">
        <v>144</v>
      </c>
      <c r="B78" s="171" t="s">
        <v>1110</v>
      </c>
      <c r="C78" s="171" t="s">
        <v>659</v>
      </c>
      <c r="D78" s="171" t="s">
        <v>148</v>
      </c>
      <c r="E78" s="172" t="s">
        <v>1191</v>
      </c>
      <c r="F78" s="171" t="s">
        <v>1175</v>
      </c>
      <c r="G78" s="171">
        <v>4</v>
      </c>
      <c r="H78" s="171" t="s">
        <v>393</v>
      </c>
      <c r="I78" s="171" t="s">
        <v>439</v>
      </c>
      <c r="J78" s="176">
        <v>0</v>
      </c>
      <c r="K78" s="171" t="s">
        <v>393</v>
      </c>
      <c r="L78" s="171" t="s">
        <v>444</v>
      </c>
      <c r="M78" s="171" t="s">
        <v>16</v>
      </c>
      <c r="N78" s="177" t="s">
        <v>16</v>
      </c>
      <c r="O78" s="171" t="s">
        <v>16</v>
      </c>
      <c r="P78" s="171"/>
      <c r="Q78" s="100">
        <v>0</v>
      </c>
      <c r="R78" s="100">
        <v>0</v>
      </c>
      <c r="S78" s="505"/>
    </row>
    <row r="79" spans="1:19" ht="15.75" customHeight="1" x14ac:dyDescent="0.25">
      <c r="A79" s="171" t="s">
        <v>144</v>
      </c>
      <c r="B79" s="171" t="s">
        <v>1110</v>
      </c>
      <c r="C79" s="171" t="s">
        <v>659</v>
      </c>
      <c r="D79" s="171" t="s">
        <v>148</v>
      </c>
      <c r="E79" s="172" t="s">
        <v>1151</v>
      </c>
      <c r="F79" s="171" t="s">
        <v>1164</v>
      </c>
      <c r="G79" s="171">
        <v>0</v>
      </c>
      <c r="H79" s="171" t="s">
        <v>393</v>
      </c>
      <c r="I79" s="171" t="s">
        <v>439</v>
      </c>
      <c r="J79" s="176">
        <v>0</v>
      </c>
      <c r="K79" s="171" t="s">
        <v>393</v>
      </c>
      <c r="L79" s="171" t="s">
        <v>444</v>
      </c>
      <c r="M79" s="171" t="s">
        <v>16</v>
      </c>
      <c r="N79" s="177" t="s">
        <v>13</v>
      </c>
      <c r="O79" s="171" t="s">
        <v>16</v>
      </c>
      <c r="P79" s="171"/>
      <c r="Q79" s="100">
        <v>0</v>
      </c>
      <c r="R79" s="100">
        <v>0</v>
      </c>
      <c r="S79" s="510" t="s">
        <v>1171</v>
      </c>
    </row>
    <row r="80" spans="1:19" ht="15.75" customHeight="1" x14ac:dyDescent="0.25">
      <c r="A80" s="171" t="s">
        <v>144</v>
      </c>
      <c r="B80" s="171" t="s">
        <v>1110</v>
      </c>
      <c r="C80" s="171" t="s">
        <v>659</v>
      </c>
      <c r="D80" s="171" t="s">
        <v>148</v>
      </c>
      <c r="E80" s="172" t="s">
        <v>1152</v>
      </c>
      <c r="F80" s="171" t="s">
        <v>1164</v>
      </c>
      <c r="G80" s="171">
        <v>53</v>
      </c>
      <c r="H80" s="171" t="s">
        <v>393</v>
      </c>
      <c r="I80" s="176">
        <v>0.01</v>
      </c>
      <c r="J80" s="176">
        <v>0.03</v>
      </c>
      <c r="K80" s="171" t="s">
        <v>393</v>
      </c>
      <c r="L80" s="171" t="s">
        <v>444</v>
      </c>
      <c r="M80" s="171" t="s">
        <v>16</v>
      </c>
      <c r="N80" s="177" t="s">
        <v>13</v>
      </c>
      <c r="O80" s="171" t="s">
        <v>16</v>
      </c>
      <c r="P80" s="171"/>
      <c r="Q80" s="100">
        <v>86</v>
      </c>
      <c r="R80" s="100">
        <v>22</v>
      </c>
      <c r="S80" s="505"/>
    </row>
    <row r="81" spans="1:19" ht="15.75" customHeight="1" x14ac:dyDescent="0.25">
      <c r="A81" s="171" t="s">
        <v>144</v>
      </c>
      <c r="B81" s="171" t="s">
        <v>1110</v>
      </c>
      <c r="C81" s="171" t="s">
        <v>659</v>
      </c>
      <c r="D81" s="171" t="s">
        <v>148</v>
      </c>
      <c r="E81" s="172" t="s">
        <v>1192</v>
      </c>
      <c r="F81" s="171" t="s">
        <v>1175</v>
      </c>
      <c r="G81" s="171" t="s">
        <v>439</v>
      </c>
      <c r="H81" s="171" t="s">
        <v>393</v>
      </c>
      <c r="I81" s="171" t="s">
        <v>184</v>
      </c>
      <c r="J81" s="171" t="s">
        <v>439</v>
      </c>
      <c r="K81" s="171" t="s">
        <v>393</v>
      </c>
      <c r="L81" s="171" t="s">
        <v>439</v>
      </c>
      <c r="M81" s="171" t="s">
        <v>16</v>
      </c>
      <c r="N81" s="177" t="s">
        <v>16</v>
      </c>
      <c r="O81" s="171" t="s">
        <v>16</v>
      </c>
      <c r="P81" s="171"/>
      <c r="Q81" s="100">
        <v>0</v>
      </c>
      <c r="R81" s="100">
        <v>0</v>
      </c>
      <c r="S81" s="505"/>
    </row>
    <row r="82" spans="1:19" ht="15.75" customHeight="1" x14ac:dyDescent="0.25">
      <c r="A82" s="171" t="s">
        <v>144</v>
      </c>
      <c r="B82" s="171" t="s">
        <v>1110</v>
      </c>
      <c r="C82" s="171" t="s">
        <v>659</v>
      </c>
      <c r="D82" s="171" t="s">
        <v>148</v>
      </c>
      <c r="E82" s="172" t="s">
        <v>1193</v>
      </c>
      <c r="F82" s="171" t="s">
        <v>1175</v>
      </c>
      <c r="G82" s="171" t="s">
        <v>439</v>
      </c>
      <c r="H82" s="171" t="s">
        <v>393</v>
      </c>
      <c r="I82" s="171" t="s">
        <v>184</v>
      </c>
      <c r="J82" s="171" t="s">
        <v>439</v>
      </c>
      <c r="K82" s="171" t="s">
        <v>393</v>
      </c>
      <c r="L82" s="171" t="s">
        <v>439</v>
      </c>
      <c r="M82" s="171" t="s">
        <v>16</v>
      </c>
      <c r="N82" s="177" t="s">
        <v>16</v>
      </c>
      <c r="O82" s="171" t="s">
        <v>16</v>
      </c>
      <c r="P82" s="171"/>
      <c r="Q82" s="100">
        <v>0</v>
      </c>
      <c r="R82" s="100">
        <v>0</v>
      </c>
      <c r="S82" s="505"/>
    </row>
    <row r="83" spans="1:19" ht="15.75" customHeight="1" x14ac:dyDescent="0.25">
      <c r="A83" s="171" t="s">
        <v>144</v>
      </c>
      <c r="B83" s="171" t="s">
        <v>1110</v>
      </c>
      <c r="C83" s="171" t="s">
        <v>659</v>
      </c>
      <c r="D83" s="171" t="s">
        <v>148</v>
      </c>
      <c r="E83" s="172" t="s">
        <v>1153</v>
      </c>
      <c r="F83" s="171" t="s">
        <v>1166</v>
      </c>
      <c r="G83" s="171" t="s">
        <v>439</v>
      </c>
      <c r="H83" s="171" t="s">
        <v>393</v>
      </c>
      <c r="I83" s="171" t="s">
        <v>439</v>
      </c>
      <c r="J83" s="171" t="s">
        <v>439</v>
      </c>
      <c r="K83" s="171" t="s">
        <v>393</v>
      </c>
      <c r="L83" s="171" t="s">
        <v>439</v>
      </c>
      <c r="M83" s="171" t="s">
        <v>16</v>
      </c>
      <c r="N83" s="177" t="s">
        <v>13</v>
      </c>
      <c r="O83" s="171" t="s">
        <v>16</v>
      </c>
      <c r="P83" s="171"/>
      <c r="Q83" s="100">
        <v>0</v>
      </c>
      <c r="R83" s="100">
        <v>0</v>
      </c>
      <c r="S83" s="510" t="s">
        <v>1171</v>
      </c>
    </row>
    <row r="84" spans="1:19" ht="15.75" customHeight="1" x14ac:dyDescent="0.25">
      <c r="A84" s="171" t="s">
        <v>144</v>
      </c>
      <c r="B84" s="171" t="s">
        <v>1110</v>
      </c>
      <c r="C84" s="171" t="s">
        <v>659</v>
      </c>
      <c r="D84" s="171" t="s">
        <v>148</v>
      </c>
      <c r="E84" s="172" t="s">
        <v>1194</v>
      </c>
      <c r="F84" s="171" t="s">
        <v>1195</v>
      </c>
      <c r="G84" s="171">
        <v>1861</v>
      </c>
      <c r="H84" s="171" t="s">
        <v>393</v>
      </c>
      <c r="I84" s="171" t="s">
        <v>439</v>
      </c>
      <c r="J84" s="176">
        <v>0.2</v>
      </c>
      <c r="K84" s="171" t="s">
        <v>393</v>
      </c>
      <c r="L84" s="171" t="s">
        <v>439</v>
      </c>
      <c r="M84" s="171" t="s">
        <v>16</v>
      </c>
      <c r="N84" s="177" t="s">
        <v>13</v>
      </c>
      <c r="O84" s="171" t="s">
        <v>13</v>
      </c>
      <c r="P84" s="171"/>
      <c r="Q84" s="100">
        <v>15435</v>
      </c>
      <c r="R84" s="100">
        <v>41</v>
      </c>
      <c r="S84" s="505"/>
    </row>
    <row r="85" spans="1:19" ht="15.75" customHeight="1" x14ac:dyDescent="0.25">
      <c r="A85" s="171" t="s">
        <v>144</v>
      </c>
      <c r="B85" s="171" t="s">
        <v>1110</v>
      </c>
      <c r="C85" s="171" t="s">
        <v>659</v>
      </c>
      <c r="D85" s="171" t="s">
        <v>148</v>
      </c>
      <c r="E85" s="172" t="s">
        <v>1154</v>
      </c>
      <c r="F85" s="171" t="s">
        <v>1164</v>
      </c>
      <c r="G85" s="171">
        <v>1166</v>
      </c>
      <c r="H85" s="171" t="s">
        <v>393</v>
      </c>
      <c r="I85" s="176">
        <v>0.35</v>
      </c>
      <c r="J85" s="176">
        <v>0.36</v>
      </c>
      <c r="K85" s="171" t="s">
        <v>393</v>
      </c>
      <c r="L85" s="171" t="s">
        <v>439</v>
      </c>
      <c r="M85" s="171" t="s">
        <v>16</v>
      </c>
      <c r="N85" s="177" t="s">
        <v>13</v>
      </c>
      <c r="O85" s="171" t="s">
        <v>13</v>
      </c>
      <c r="P85" s="171"/>
      <c r="Q85" s="100">
        <v>18248</v>
      </c>
      <c r="R85" s="100">
        <v>16</v>
      </c>
      <c r="S85" s="505"/>
    </row>
    <row r="86" spans="1:19" ht="15.75" customHeight="1" x14ac:dyDescent="0.25">
      <c r="A86" s="171" t="s">
        <v>144</v>
      </c>
      <c r="B86" s="171" t="s">
        <v>1110</v>
      </c>
      <c r="C86" s="171" t="s">
        <v>659</v>
      </c>
      <c r="D86" s="171" t="s">
        <v>148</v>
      </c>
      <c r="E86" s="172" t="s">
        <v>1196</v>
      </c>
      <c r="F86" s="171" t="s">
        <v>1175</v>
      </c>
      <c r="G86" s="171" t="s">
        <v>439</v>
      </c>
      <c r="H86" s="171" t="s">
        <v>393</v>
      </c>
      <c r="I86" s="171" t="s">
        <v>184</v>
      </c>
      <c r="J86" s="171" t="s">
        <v>439</v>
      </c>
      <c r="K86" s="171" t="s">
        <v>393</v>
      </c>
      <c r="L86" s="171" t="s">
        <v>439</v>
      </c>
      <c r="M86" s="171" t="s">
        <v>16</v>
      </c>
      <c r="N86" s="177" t="s">
        <v>16</v>
      </c>
      <c r="O86" s="171" t="s">
        <v>16</v>
      </c>
      <c r="P86" s="171"/>
      <c r="Q86" s="100">
        <v>0</v>
      </c>
      <c r="R86" s="100">
        <v>0</v>
      </c>
      <c r="S86" s="505"/>
    </row>
    <row r="87" spans="1:19" ht="15.75" customHeight="1" x14ac:dyDescent="0.25">
      <c r="A87" s="171" t="s">
        <v>144</v>
      </c>
      <c r="B87" s="171" t="s">
        <v>1110</v>
      </c>
      <c r="C87" s="171" t="s">
        <v>659</v>
      </c>
      <c r="D87" s="171" t="s">
        <v>148</v>
      </c>
      <c r="E87" s="172" t="s">
        <v>1197</v>
      </c>
      <c r="F87" s="171">
        <v>4</v>
      </c>
      <c r="G87" s="171" t="s">
        <v>439</v>
      </c>
      <c r="H87" s="171" t="s">
        <v>393</v>
      </c>
      <c r="I87" s="171" t="s">
        <v>439</v>
      </c>
      <c r="J87" s="171" t="s">
        <v>439</v>
      </c>
      <c r="K87" s="171" t="s">
        <v>393</v>
      </c>
      <c r="L87" s="171" t="s">
        <v>439</v>
      </c>
      <c r="M87" s="171" t="s">
        <v>16</v>
      </c>
      <c r="N87" s="177" t="s">
        <v>16</v>
      </c>
      <c r="O87" s="171" t="s">
        <v>16</v>
      </c>
      <c r="P87" s="171"/>
      <c r="Q87" s="100">
        <v>8</v>
      </c>
      <c r="R87" s="100">
        <v>1</v>
      </c>
      <c r="S87" s="505"/>
    </row>
    <row r="88" spans="1:19" ht="15.75" customHeight="1" x14ac:dyDescent="0.25">
      <c r="A88" s="171" t="s">
        <v>144</v>
      </c>
      <c r="B88" s="171" t="s">
        <v>1110</v>
      </c>
      <c r="C88" s="171" t="s">
        <v>659</v>
      </c>
      <c r="D88" s="171" t="s">
        <v>148</v>
      </c>
      <c r="E88" s="172" t="s">
        <v>1198</v>
      </c>
      <c r="F88" s="171">
        <v>4</v>
      </c>
      <c r="G88" s="171" t="s">
        <v>439</v>
      </c>
      <c r="H88" s="171" t="s">
        <v>393</v>
      </c>
      <c r="I88" s="171" t="s">
        <v>184</v>
      </c>
      <c r="J88" s="171" t="s">
        <v>439</v>
      </c>
      <c r="K88" s="171" t="s">
        <v>393</v>
      </c>
      <c r="L88" s="171" t="s">
        <v>439</v>
      </c>
      <c r="M88" s="171" t="s">
        <v>16</v>
      </c>
      <c r="N88" s="177" t="s">
        <v>16</v>
      </c>
      <c r="O88" s="171" t="s">
        <v>16</v>
      </c>
      <c r="P88" s="171"/>
      <c r="Q88" s="100">
        <v>0</v>
      </c>
      <c r="R88" s="100">
        <v>0</v>
      </c>
      <c r="S88" s="505"/>
    </row>
    <row r="89" spans="1:19" ht="15.75" customHeight="1" x14ac:dyDescent="0.25">
      <c r="A89" s="171" t="s">
        <v>144</v>
      </c>
      <c r="B89" s="171" t="s">
        <v>1110</v>
      </c>
      <c r="C89" s="171" t="s">
        <v>659</v>
      </c>
      <c r="D89" s="171" t="s">
        <v>148</v>
      </c>
      <c r="E89" s="172" t="s">
        <v>1128</v>
      </c>
      <c r="F89" s="171">
        <v>4</v>
      </c>
      <c r="G89" s="171">
        <v>0</v>
      </c>
      <c r="H89" s="171" t="s">
        <v>393</v>
      </c>
      <c r="I89" s="171" t="s">
        <v>439</v>
      </c>
      <c r="J89" s="176">
        <v>0</v>
      </c>
      <c r="K89" s="171" t="s">
        <v>393</v>
      </c>
      <c r="L89" s="171" t="s">
        <v>444</v>
      </c>
      <c r="M89" s="171" t="s">
        <v>16</v>
      </c>
      <c r="N89" s="177" t="s">
        <v>16</v>
      </c>
      <c r="O89" s="171" t="s">
        <v>16</v>
      </c>
      <c r="P89" s="171"/>
      <c r="Q89" s="100">
        <v>0</v>
      </c>
      <c r="R89" s="100">
        <v>0</v>
      </c>
      <c r="S89" s="505"/>
    </row>
    <row r="90" spans="1:19" ht="15.75" customHeight="1" x14ac:dyDescent="0.25">
      <c r="A90" s="171" t="s">
        <v>144</v>
      </c>
      <c r="B90" s="171" t="s">
        <v>1110</v>
      </c>
      <c r="C90" s="171" t="s">
        <v>659</v>
      </c>
      <c r="D90" s="171" t="s">
        <v>148</v>
      </c>
      <c r="E90" s="172" t="s">
        <v>948</v>
      </c>
      <c r="F90" s="171" t="s">
        <v>1178</v>
      </c>
      <c r="G90" s="171">
        <v>60</v>
      </c>
      <c r="H90" s="171" t="s">
        <v>393</v>
      </c>
      <c r="I90" s="176">
        <v>0.04</v>
      </c>
      <c r="J90" s="176">
        <v>0.01</v>
      </c>
      <c r="K90" s="171" t="s">
        <v>393</v>
      </c>
      <c r="L90" s="171" t="s">
        <v>444</v>
      </c>
      <c r="M90" s="171" t="s">
        <v>16</v>
      </c>
      <c r="N90" s="177" t="s">
        <v>13</v>
      </c>
      <c r="O90" s="171" t="s">
        <v>13</v>
      </c>
      <c r="P90" s="171" t="s">
        <v>1199</v>
      </c>
      <c r="Q90" s="100">
        <v>3008</v>
      </c>
      <c r="R90" s="100">
        <v>24</v>
      </c>
      <c r="S90" s="505"/>
    </row>
    <row r="91" spans="1:19" ht="15.75" customHeight="1" x14ac:dyDescent="0.25">
      <c r="A91" s="171" t="s">
        <v>144</v>
      </c>
      <c r="B91" s="171" t="s">
        <v>1110</v>
      </c>
      <c r="C91" s="171" t="s">
        <v>659</v>
      </c>
      <c r="D91" s="171" t="s">
        <v>148</v>
      </c>
      <c r="E91" s="172" t="s">
        <v>948</v>
      </c>
      <c r="F91" s="171" t="s">
        <v>1179</v>
      </c>
      <c r="G91" s="171">
        <v>33</v>
      </c>
      <c r="H91" s="171" t="s">
        <v>393</v>
      </c>
      <c r="I91" s="176">
        <v>0.1</v>
      </c>
      <c r="J91" s="176">
        <v>0.08</v>
      </c>
      <c r="K91" s="171" t="s">
        <v>393</v>
      </c>
      <c r="L91" s="171" t="s">
        <v>444</v>
      </c>
      <c r="M91" s="171" t="s">
        <v>16</v>
      </c>
      <c r="N91" s="177" t="s">
        <v>13</v>
      </c>
      <c r="O91" s="171" t="s">
        <v>13</v>
      </c>
      <c r="P91" s="171" t="s">
        <v>1199</v>
      </c>
      <c r="Q91" s="100">
        <v>2288</v>
      </c>
      <c r="R91" s="100">
        <v>15</v>
      </c>
      <c r="S91" s="505"/>
    </row>
    <row r="92" spans="1:19" ht="15.75" customHeight="1" x14ac:dyDescent="0.25">
      <c r="A92" s="171" t="s">
        <v>144</v>
      </c>
      <c r="B92" s="171" t="s">
        <v>1110</v>
      </c>
      <c r="C92" s="171" t="s">
        <v>659</v>
      </c>
      <c r="D92" s="171" t="s">
        <v>148</v>
      </c>
      <c r="E92" s="172" t="s">
        <v>948</v>
      </c>
      <c r="F92" s="171" t="s">
        <v>1175</v>
      </c>
      <c r="G92" s="171">
        <v>3</v>
      </c>
      <c r="H92" s="171" t="s">
        <v>393</v>
      </c>
      <c r="I92" s="171" t="s">
        <v>439</v>
      </c>
      <c r="J92" s="176">
        <v>0</v>
      </c>
      <c r="K92" s="171" t="s">
        <v>393</v>
      </c>
      <c r="L92" s="171" t="s">
        <v>444</v>
      </c>
      <c r="M92" s="171" t="s">
        <v>16</v>
      </c>
      <c r="N92" s="177" t="s">
        <v>16</v>
      </c>
      <c r="O92" s="171" t="s">
        <v>16</v>
      </c>
      <c r="P92" s="171"/>
      <c r="Q92" s="100">
        <v>3</v>
      </c>
      <c r="R92" s="100">
        <v>1</v>
      </c>
      <c r="S92" s="505"/>
    </row>
    <row r="93" spans="1:19" ht="15.75" customHeight="1" x14ac:dyDescent="0.25">
      <c r="A93" s="171" t="s">
        <v>144</v>
      </c>
      <c r="B93" s="171" t="s">
        <v>1110</v>
      </c>
      <c r="C93" s="171" t="s">
        <v>659</v>
      </c>
      <c r="D93" s="171" t="s">
        <v>148</v>
      </c>
      <c r="E93" s="172" t="s">
        <v>951</v>
      </c>
      <c r="F93" s="171" t="s">
        <v>1164</v>
      </c>
      <c r="G93" s="171">
        <v>1303</v>
      </c>
      <c r="H93" s="171" t="s">
        <v>393</v>
      </c>
      <c r="I93" s="176">
        <v>0.01</v>
      </c>
      <c r="J93" s="176">
        <v>0.05</v>
      </c>
      <c r="K93" s="171" t="s">
        <v>393</v>
      </c>
      <c r="L93" s="171" t="s">
        <v>441</v>
      </c>
      <c r="M93" s="171" t="s">
        <v>16</v>
      </c>
      <c r="N93" s="177" t="s">
        <v>13</v>
      </c>
      <c r="O93" s="171" t="s">
        <v>16</v>
      </c>
      <c r="P93" s="171"/>
      <c r="Q93" s="100">
        <v>632</v>
      </c>
      <c r="R93" s="100">
        <v>20</v>
      </c>
      <c r="S93" s="505"/>
    </row>
    <row r="94" spans="1:19" ht="15.75" customHeight="1" x14ac:dyDescent="0.25">
      <c r="A94" s="171" t="s">
        <v>144</v>
      </c>
      <c r="B94" s="171" t="s">
        <v>1110</v>
      </c>
      <c r="C94" s="171" t="s">
        <v>659</v>
      </c>
      <c r="D94" s="171" t="s">
        <v>148</v>
      </c>
      <c r="E94" s="172" t="s">
        <v>1200</v>
      </c>
      <c r="F94" s="171" t="s">
        <v>1166</v>
      </c>
      <c r="G94" s="171">
        <v>9</v>
      </c>
      <c r="H94" s="171" t="s">
        <v>393</v>
      </c>
      <c r="I94" s="171" t="s">
        <v>184</v>
      </c>
      <c r="J94" s="176">
        <v>0</v>
      </c>
      <c r="K94" s="171" t="s">
        <v>393</v>
      </c>
      <c r="L94" s="171" t="s">
        <v>444</v>
      </c>
      <c r="M94" s="171" t="s">
        <v>16</v>
      </c>
      <c r="N94" s="177" t="s">
        <v>13</v>
      </c>
      <c r="O94" s="171" t="s">
        <v>16</v>
      </c>
      <c r="P94" s="171"/>
      <c r="Q94" s="100">
        <v>112</v>
      </c>
      <c r="R94" s="100">
        <v>11</v>
      </c>
      <c r="S94" s="505"/>
    </row>
    <row r="95" spans="1:19" ht="15.75" customHeight="1" x14ac:dyDescent="0.25">
      <c r="A95" s="171" t="s">
        <v>144</v>
      </c>
      <c r="B95" s="171" t="s">
        <v>1110</v>
      </c>
      <c r="C95" s="171" t="s">
        <v>659</v>
      </c>
      <c r="D95" s="171" t="s">
        <v>148</v>
      </c>
      <c r="E95" s="172" t="s">
        <v>1201</v>
      </c>
      <c r="F95" s="171" t="s">
        <v>1202</v>
      </c>
      <c r="G95" s="171" t="s">
        <v>439</v>
      </c>
      <c r="H95" s="171" t="s">
        <v>393</v>
      </c>
      <c r="I95" s="171" t="s">
        <v>439</v>
      </c>
      <c r="J95" s="171" t="s">
        <v>439</v>
      </c>
      <c r="K95" s="171" t="s">
        <v>393</v>
      </c>
      <c r="L95" s="171" t="s">
        <v>439</v>
      </c>
      <c r="M95" s="171" t="s">
        <v>16</v>
      </c>
      <c r="N95" s="177" t="s">
        <v>16</v>
      </c>
      <c r="O95" s="171" t="s">
        <v>16</v>
      </c>
      <c r="P95" s="171"/>
      <c r="Q95" s="100">
        <v>0</v>
      </c>
      <c r="R95" s="100">
        <v>0</v>
      </c>
      <c r="S95" s="505"/>
    </row>
    <row r="96" spans="1:19" ht="15.75" customHeight="1" x14ac:dyDescent="0.25">
      <c r="A96" s="171" t="s">
        <v>144</v>
      </c>
      <c r="B96" s="171" t="s">
        <v>1110</v>
      </c>
      <c r="C96" s="171" t="s">
        <v>659</v>
      </c>
      <c r="D96" s="171" t="s">
        <v>148</v>
      </c>
      <c r="E96" s="172" t="s">
        <v>1203</v>
      </c>
      <c r="F96" s="171" t="s">
        <v>1166</v>
      </c>
      <c r="G96" s="171">
        <v>0</v>
      </c>
      <c r="H96" s="171" t="s">
        <v>393</v>
      </c>
      <c r="I96" s="171" t="s">
        <v>439</v>
      </c>
      <c r="J96" s="176">
        <v>0</v>
      </c>
      <c r="K96" s="171" t="s">
        <v>393</v>
      </c>
      <c r="L96" s="171" t="s">
        <v>444</v>
      </c>
      <c r="M96" s="171" t="s">
        <v>16</v>
      </c>
      <c r="N96" s="177" t="s">
        <v>13</v>
      </c>
      <c r="O96" s="171" t="s">
        <v>16</v>
      </c>
      <c r="P96" s="171"/>
      <c r="Q96" s="100">
        <v>47</v>
      </c>
      <c r="R96" s="100">
        <v>15</v>
      </c>
      <c r="S96" s="505"/>
    </row>
    <row r="97" spans="1:19" ht="15.75" customHeight="1" x14ac:dyDescent="0.25">
      <c r="A97" s="171" t="s">
        <v>144</v>
      </c>
      <c r="B97" s="171" t="s">
        <v>1110</v>
      </c>
      <c r="C97" s="171" t="s">
        <v>659</v>
      </c>
      <c r="D97" s="171" t="s">
        <v>148</v>
      </c>
      <c r="E97" s="172" t="s">
        <v>1204</v>
      </c>
      <c r="F97" s="171" t="s">
        <v>1205</v>
      </c>
      <c r="G97" s="171" t="s">
        <v>439</v>
      </c>
      <c r="H97" s="171" t="s">
        <v>393</v>
      </c>
      <c r="I97" s="171" t="s">
        <v>439</v>
      </c>
      <c r="J97" s="171" t="s">
        <v>439</v>
      </c>
      <c r="K97" s="171" t="s">
        <v>393</v>
      </c>
      <c r="L97" s="171" t="s">
        <v>439</v>
      </c>
      <c r="M97" s="171" t="s">
        <v>16</v>
      </c>
      <c r="N97" s="177" t="s">
        <v>16</v>
      </c>
      <c r="O97" s="171" t="s">
        <v>16</v>
      </c>
      <c r="P97" s="171"/>
      <c r="Q97" s="100">
        <v>0</v>
      </c>
      <c r="R97" s="100">
        <v>0</v>
      </c>
      <c r="S97" s="505"/>
    </row>
    <row r="98" spans="1:19" ht="15.75" customHeight="1" x14ac:dyDescent="0.25">
      <c r="A98" s="171" t="s">
        <v>144</v>
      </c>
      <c r="B98" s="171" t="s">
        <v>1110</v>
      </c>
      <c r="C98" s="171" t="s">
        <v>659</v>
      </c>
      <c r="D98" s="171" t="s">
        <v>148</v>
      </c>
      <c r="E98" s="172" t="s">
        <v>1206</v>
      </c>
      <c r="F98" s="171" t="s">
        <v>1166</v>
      </c>
      <c r="G98" s="171" t="s">
        <v>439</v>
      </c>
      <c r="H98" s="171" t="s">
        <v>393</v>
      </c>
      <c r="I98" s="171" t="s">
        <v>439</v>
      </c>
      <c r="J98" s="171" t="s">
        <v>439</v>
      </c>
      <c r="K98" s="171" t="s">
        <v>393</v>
      </c>
      <c r="L98" s="171" t="s">
        <v>439</v>
      </c>
      <c r="M98" s="171" t="s">
        <v>16</v>
      </c>
      <c r="N98" s="177" t="s">
        <v>13</v>
      </c>
      <c r="O98" s="171" t="s">
        <v>16</v>
      </c>
      <c r="P98" s="171"/>
      <c r="Q98" s="100">
        <v>0</v>
      </c>
      <c r="R98" s="100">
        <v>0</v>
      </c>
      <c r="S98" s="510" t="s">
        <v>1171</v>
      </c>
    </row>
    <row r="99" spans="1:19" ht="15.75" customHeight="1" x14ac:dyDescent="0.25">
      <c r="A99" s="171" t="s">
        <v>144</v>
      </c>
      <c r="B99" s="171" t="s">
        <v>1110</v>
      </c>
      <c r="C99" s="171" t="s">
        <v>659</v>
      </c>
      <c r="D99" s="171" t="s">
        <v>148</v>
      </c>
      <c r="E99" s="172" t="s">
        <v>1207</v>
      </c>
      <c r="F99" s="171" t="s">
        <v>1205</v>
      </c>
      <c r="G99" s="171" t="s">
        <v>439</v>
      </c>
      <c r="H99" s="171" t="s">
        <v>393</v>
      </c>
      <c r="I99" s="171" t="s">
        <v>439</v>
      </c>
      <c r="J99" s="171" t="s">
        <v>439</v>
      </c>
      <c r="K99" s="171" t="s">
        <v>393</v>
      </c>
      <c r="L99" s="171" t="s">
        <v>439</v>
      </c>
      <c r="M99" s="171" t="s">
        <v>16</v>
      </c>
      <c r="N99" s="177" t="s">
        <v>16</v>
      </c>
      <c r="O99" s="171" t="s">
        <v>16</v>
      </c>
      <c r="P99" s="171"/>
      <c r="Q99" s="100">
        <v>0</v>
      </c>
      <c r="R99" s="100">
        <v>0</v>
      </c>
      <c r="S99" s="505"/>
    </row>
    <row r="100" spans="1:19" ht="15.75" customHeight="1" x14ac:dyDescent="0.25">
      <c r="A100" s="171" t="s">
        <v>144</v>
      </c>
      <c r="B100" s="171" t="s">
        <v>1110</v>
      </c>
      <c r="C100" s="171" t="s">
        <v>659</v>
      </c>
      <c r="D100" s="171" t="s">
        <v>148</v>
      </c>
      <c r="E100" s="172" t="s">
        <v>1208</v>
      </c>
      <c r="F100" s="171" t="s">
        <v>1170</v>
      </c>
      <c r="G100" s="171">
        <v>2</v>
      </c>
      <c r="H100" s="171" t="s">
        <v>393</v>
      </c>
      <c r="I100" s="171" t="s">
        <v>184</v>
      </c>
      <c r="J100" s="176">
        <v>0.02</v>
      </c>
      <c r="K100" s="171" t="s">
        <v>393</v>
      </c>
      <c r="L100" s="171" t="s">
        <v>444</v>
      </c>
      <c r="M100" s="171" t="s">
        <v>16</v>
      </c>
      <c r="N100" s="177" t="s">
        <v>13</v>
      </c>
      <c r="O100" s="171" t="s">
        <v>16</v>
      </c>
      <c r="P100" s="171"/>
      <c r="Q100" s="100">
        <v>568</v>
      </c>
      <c r="R100" s="100">
        <v>18</v>
      </c>
      <c r="S100" s="505"/>
    </row>
    <row r="101" spans="1:19" ht="15.75" customHeight="1" x14ac:dyDescent="0.25">
      <c r="A101" s="171" t="s">
        <v>144</v>
      </c>
      <c r="B101" s="171" t="s">
        <v>1110</v>
      </c>
      <c r="C101" s="171" t="s">
        <v>659</v>
      </c>
      <c r="D101" s="171" t="s">
        <v>148</v>
      </c>
      <c r="E101" s="172" t="s">
        <v>1155</v>
      </c>
      <c r="F101" s="171">
        <v>4</v>
      </c>
      <c r="G101" s="171" t="s">
        <v>439</v>
      </c>
      <c r="H101" s="171" t="s">
        <v>393</v>
      </c>
      <c r="I101" s="171" t="s">
        <v>439</v>
      </c>
      <c r="J101" s="171" t="s">
        <v>439</v>
      </c>
      <c r="K101" s="171" t="s">
        <v>393</v>
      </c>
      <c r="L101" s="171" t="s">
        <v>439</v>
      </c>
      <c r="M101" s="171" t="s">
        <v>16</v>
      </c>
      <c r="N101" s="177" t="s">
        <v>16</v>
      </c>
      <c r="O101" s="171" t="s">
        <v>16</v>
      </c>
      <c r="P101" s="171"/>
      <c r="Q101" s="100">
        <v>0</v>
      </c>
      <c r="R101" s="100">
        <v>0</v>
      </c>
      <c r="S101" s="505"/>
    </row>
    <row r="102" spans="1:19" ht="15.75" customHeight="1" x14ac:dyDescent="0.25">
      <c r="A102" s="171" t="s">
        <v>144</v>
      </c>
      <c r="B102" s="171" t="s">
        <v>1110</v>
      </c>
      <c r="C102" s="171" t="s">
        <v>659</v>
      </c>
      <c r="D102" s="171" t="s">
        <v>148</v>
      </c>
      <c r="E102" s="172" t="s">
        <v>1131</v>
      </c>
      <c r="F102" s="171" t="s">
        <v>1166</v>
      </c>
      <c r="G102" s="171" t="s">
        <v>439</v>
      </c>
      <c r="H102" s="171" t="s">
        <v>393</v>
      </c>
      <c r="I102" s="171" t="s">
        <v>184</v>
      </c>
      <c r="J102" s="171" t="s">
        <v>439</v>
      </c>
      <c r="K102" s="171" t="s">
        <v>393</v>
      </c>
      <c r="L102" s="171" t="s">
        <v>439</v>
      </c>
      <c r="M102" s="171" t="s">
        <v>16</v>
      </c>
      <c r="N102" s="177" t="s">
        <v>13</v>
      </c>
      <c r="O102" s="171" t="s">
        <v>16</v>
      </c>
      <c r="P102" s="171"/>
      <c r="Q102" s="100">
        <v>0</v>
      </c>
      <c r="R102" s="100">
        <v>0</v>
      </c>
      <c r="S102" s="510" t="s">
        <v>1171</v>
      </c>
    </row>
    <row r="103" spans="1:19" ht="15.75" customHeight="1" x14ac:dyDescent="0.25">
      <c r="A103" s="171" t="s">
        <v>144</v>
      </c>
      <c r="B103" s="171" t="s">
        <v>1110</v>
      </c>
      <c r="C103" s="171" t="s">
        <v>659</v>
      </c>
      <c r="D103" s="171" t="s">
        <v>148</v>
      </c>
      <c r="E103" s="172" t="s">
        <v>1134</v>
      </c>
      <c r="F103" s="171" t="s">
        <v>1166</v>
      </c>
      <c r="G103" s="171">
        <v>0</v>
      </c>
      <c r="H103" s="171" t="s">
        <v>393</v>
      </c>
      <c r="I103" s="171" t="s">
        <v>439</v>
      </c>
      <c r="J103" s="176">
        <v>0.12</v>
      </c>
      <c r="K103" s="171" t="s">
        <v>393</v>
      </c>
      <c r="L103" s="171" t="s">
        <v>439</v>
      </c>
      <c r="M103" s="171" t="s">
        <v>16</v>
      </c>
      <c r="N103" s="177" t="s">
        <v>13</v>
      </c>
      <c r="O103" s="171" t="s">
        <v>16</v>
      </c>
      <c r="P103" s="171"/>
      <c r="Q103" s="100">
        <v>0</v>
      </c>
      <c r="R103" s="100">
        <v>0</v>
      </c>
      <c r="S103" s="510" t="s">
        <v>1171</v>
      </c>
    </row>
    <row r="104" spans="1:19" ht="15.75" customHeight="1" x14ac:dyDescent="0.25">
      <c r="A104" s="171" t="s">
        <v>144</v>
      </c>
      <c r="B104" s="171" t="s">
        <v>1110</v>
      </c>
      <c r="C104" s="171" t="s">
        <v>659</v>
      </c>
      <c r="D104" s="171" t="s">
        <v>148</v>
      </c>
      <c r="E104" s="172" t="s">
        <v>1156</v>
      </c>
      <c r="F104" s="171" t="s">
        <v>1166</v>
      </c>
      <c r="G104" s="171">
        <v>2884</v>
      </c>
      <c r="H104" s="171" t="s">
        <v>393</v>
      </c>
      <c r="I104" s="176">
        <v>0.17</v>
      </c>
      <c r="J104" s="176">
        <v>0.04</v>
      </c>
      <c r="K104" s="171" t="s">
        <v>393</v>
      </c>
      <c r="L104" s="171" t="s">
        <v>439</v>
      </c>
      <c r="M104" s="171" t="s">
        <v>16</v>
      </c>
      <c r="N104" s="177" t="s">
        <v>13</v>
      </c>
      <c r="O104" s="171" t="s">
        <v>16</v>
      </c>
      <c r="P104" s="171" t="s">
        <v>1209</v>
      </c>
      <c r="Q104" s="100">
        <v>419</v>
      </c>
      <c r="R104" s="100">
        <v>16</v>
      </c>
      <c r="S104" s="511"/>
    </row>
    <row r="105" spans="1:19" ht="15.75" customHeight="1" x14ac:dyDescent="0.25">
      <c r="A105" s="171" t="s">
        <v>144</v>
      </c>
      <c r="B105" s="171" t="s">
        <v>1110</v>
      </c>
      <c r="C105" s="171" t="s">
        <v>659</v>
      </c>
      <c r="D105" s="171" t="s">
        <v>148</v>
      </c>
      <c r="E105" s="172" t="s">
        <v>1137</v>
      </c>
      <c r="F105" s="171" t="s">
        <v>1166</v>
      </c>
      <c r="G105" s="171">
        <v>16</v>
      </c>
      <c r="H105" s="171" t="s">
        <v>393</v>
      </c>
      <c r="I105" s="171" t="s">
        <v>439</v>
      </c>
      <c r="J105" s="176">
        <v>0.01</v>
      </c>
      <c r="K105" s="171" t="s">
        <v>393</v>
      </c>
      <c r="L105" s="171" t="s">
        <v>444</v>
      </c>
      <c r="M105" s="171" t="s">
        <v>16</v>
      </c>
      <c r="N105" s="177" t="s">
        <v>13</v>
      </c>
      <c r="O105" s="171" t="s">
        <v>16</v>
      </c>
      <c r="P105" s="171"/>
      <c r="Q105" s="100">
        <v>139</v>
      </c>
      <c r="R105" s="100">
        <v>18</v>
      </c>
      <c r="S105" s="511"/>
    </row>
    <row r="106" spans="1:19" ht="15.75" customHeight="1" x14ac:dyDescent="0.25">
      <c r="A106" s="171" t="s">
        <v>144</v>
      </c>
      <c r="B106" s="171" t="s">
        <v>1110</v>
      </c>
      <c r="C106" s="171" t="s">
        <v>659</v>
      </c>
      <c r="D106" s="171" t="s">
        <v>148</v>
      </c>
      <c r="E106" s="172" t="s">
        <v>1210</v>
      </c>
      <c r="F106" s="171" t="s">
        <v>1166</v>
      </c>
      <c r="G106" s="171" t="s">
        <v>439</v>
      </c>
      <c r="H106" s="171" t="s">
        <v>393</v>
      </c>
      <c r="I106" s="171" t="s">
        <v>439</v>
      </c>
      <c r="J106" s="171" t="s">
        <v>439</v>
      </c>
      <c r="K106" s="171" t="s">
        <v>393</v>
      </c>
      <c r="L106" s="171" t="s">
        <v>439</v>
      </c>
      <c r="M106" s="171" t="s">
        <v>16</v>
      </c>
      <c r="N106" s="177" t="s">
        <v>13</v>
      </c>
      <c r="O106" s="171" t="s">
        <v>16</v>
      </c>
      <c r="P106" s="171"/>
      <c r="Q106" s="100">
        <v>5</v>
      </c>
      <c r="R106" s="100">
        <v>5</v>
      </c>
      <c r="S106" s="511"/>
    </row>
    <row r="107" spans="1:19" ht="15.75" customHeight="1" x14ac:dyDescent="0.25">
      <c r="A107" s="171" t="s">
        <v>144</v>
      </c>
      <c r="B107" s="171" t="s">
        <v>1110</v>
      </c>
      <c r="C107" s="171" t="s">
        <v>659</v>
      </c>
      <c r="D107" s="171" t="s">
        <v>148</v>
      </c>
      <c r="E107" s="172" t="s">
        <v>1138</v>
      </c>
      <c r="F107" s="171" t="s">
        <v>1211</v>
      </c>
      <c r="G107" s="171" t="s">
        <v>439</v>
      </c>
      <c r="H107" s="171" t="s">
        <v>393</v>
      </c>
      <c r="I107" s="171" t="s">
        <v>439</v>
      </c>
      <c r="J107" s="171" t="s">
        <v>439</v>
      </c>
      <c r="K107" s="171" t="s">
        <v>393</v>
      </c>
      <c r="L107" s="171" t="s">
        <v>439</v>
      </c>
      <c r="M107" s="171" t="s">
        <v>16</v>
      </c>
      <c r="N107" s="177" t="s">
        <v>16</v>
      </c>
      <c r="O107" s="171" t="s">
        <v>16</v>
      </c>
      <c r="P107" s="171" t="s">
        <v>1212</v>
      </c>
      <c r="Q107" s="100">
        <v>0</v>
      </c>
      <c r="R107" s="100">
        <v>0</v>
      </c>
      <c r="S107" s="511"/>
    </row>
    <row r="108" spans="1:19" ht="15.75" customHeight="1" x14ac:dyDescent="0.25">
      <c r="A108" s="171" t="s">
        <v>144</v>
      </c>
      <c r="B108" s="171" t="s">
        <v>1110</v>
      </c>
      <c r="C108" s="171" t="s">
        <v>659</v>
      </c>
      <c r="D108" s="171" t="s">
        <v>148</v>
      </c>
      <c r="E108" s="172" t="s">
        <v>1138</v>
      </c>
      <c r="F108" s="171" t="s">
        <v>1205</v>
      </c>
      <c r="G108" s="171" t="s">
        <v>439</v>
      </c>
      <c r="H108" s="171" t="s">
        <v>393</v>
      </c>
      <c r="I108" s="171" t="s">
        <v>439</v>
      </c>
      <c r="J108" s="171" t="s">
        <v>439</v>
      </c>
      <c r="K108" s="171" t="s">
        <v>393</v>
      </c>
      <c r="L108" s="171" t="s">
        <v>439</v>
      </c>
      <c r="M108" s="171" t="s">
        <v>16</v>
      </c>
      <c r="N108" s="177" t="s">
        <v>16</v>
      </c>
      <c r="O108" s="171" t="s">
        <v>16</v>
      </c>
      <c r="P108" s="171"/>
      <c r="Q108" s="100">
        <v>0</v>
      </c>
      <c r="R108" s="100">
        <v>0</v>
      </c>
      <c r="S108" s="511"/>
    </row>
    <row r="109" spans="1:19" ht="15.75" customHeight="1" x14ac:dyDescent="0.25">
      <c r="A109" s="171" t="s">
        <v>144</v>
      </c>
      <c r="B109" s="171" t="s">
        <v>1110</v>
      </c>
      <c r="C109" s="171" t="s">
        <v>659</v>
      </c>
      <c r="D109" s="171" t="s">
        <v>148</v>
      </c>
      <c r="E109" s="172" t="s">
        <v>1140</v>
      </c>
      <c r="F109" s="171" t="s">
        <v>1213</v>
      </c>
      <c r="G109" s="171">
        <v>7850</v>
      </c>
      <c r="H109" s="171" t="s">
        <v>393</v>
      </c>
      <c r="I109" s="176">
        <v>0.04</v>
      </c>
      <c r="J109" s="176">
        <v>0.05</v>
      </c>
      <c r="K109" s="171" t="s">
        <v>393</v>
      </c>
      <c r="L109" s="171" t="s">
        <v>441</v>
      </c>
      <c r="M109" s="171" t="s">
        <v>16</v>
      </c>
      <c r="N109" s="177" t="s">
        <v>13</v>
      </c>
      <c r="O109" s="171" t="s">
        <v>13</v>
      </c>
      <c r="P109" s="171" t="s">
        <v>1214</v>
      </c>
      <c r="Q109" s="100">
        <v>650</v>
      </c>
      <c r="R109" s="100">
        <v>11</v>
      </c>
      <c r="S109" s="511"/>
    </row>
    <row r="110" spans="1:19" ht="15.75" customHeight="1" x14ac:dyDescent="0.25">
      <c r="A110" s="171" t="s">
        <v>144</v>
      </c>
      <c r="B110" s="171" t="s">
        <v>1110</v>
      </c>
      <c r="C110" s="171" t="s">
        <v>659</v>
      </c>
      <c r="D110" s="171" t="s">
        <v>148</v>
      </c>
      <c r="E110" s="172" t="s">
        <v>1140</v>
      </c>
      <c r="F110" s="171" t="s">
        <v>1205</v>
      </c>
      <c r="G110" s="171" t="s">
        <v>439</v>
      </c>
      <c r="H110" s="171" t="s">
        <v>393</v>
      </c>
      <c r="I110" s="171" t="s">
        <v>439</v>
      </c>
      <c r="J110" s="171" t="s">
        <v>439</v>
      </c>
      <c r="K110" s="171" t="s">
        <v>393</v>
      </c>
      <c r="L110" s="171" t="s">
        <v>439</v>
      </c>
      <c r="M110" s="171" t="s">
        <v>16</v>
      </c>
      <c r="N110" s="177" t="s">
        <v>16</v>
      </c>
      <c r="O110" s="171" t="s">
        <v>16</v>
      </c>
      <c r="P110" s="171"/>
      <c r="Q110" s="100">
        <v>0</v>
      </c>
      <c r="R110" s="100">
        <v>0</v>
      </c>
      <c r="S110" s="511"/>
    </row>
    <row r="111" spans="1:19" ht="15.75" customHeight="1" x14ac:dyDescent="0.25">
      <c r="A111" s="171" t="s">
        <v>144</v>
      </c>
      <c r="B111" s="171" t="s">
        <v>1110</v>
      </c>
      <c r="C111" s="171" t="s">
        <v>659</v>
      </c>
      <c r="D111" s="171" t="s">
        <v>148</v>
      </c>
      <c r="E111" s="172" t="s">
        <v>1160</v>
      </c>
      <c r="F111" s="171" t="s">
        <v>1215</v>
      </c>
      <c r="G111" s="171">
        <v>0</v>
      </c>
      <c r="H111" s="171" t="s">
        <v>393</v>
      </c>
      <c r="I111" s="171" t="s">
        <v>439</v>
      </c>
      <c r="J111" s="176">
        <v>0</v>
      </c>
      <c r="K111" s="171" t="s">
        <v>393</v>
      </c>
      <c r="L111" s="171" t="s">
        <v>444</v>
      </c>
      <c r="M111" s="171" t="s">
        <v>16</v>
      </c>
      <c r="N111" s="177" t="s">
        <v>13</v>
      </c>
      <c r="O111" s="171" t="s">
        <v>16</v>
      </c>
      <c r="P111" s="171"/>
      <c r="Q111" s="100">
        <v>115</v>
      </c>
      <c r="R111" s="100">
        <v>16</v>
      </c>
      <c r="S111" s="511"/>
    </row>
    <row r="112" spans="1:19" ht="15.75" customHeight="1" x14ac:dyDescent="0.25">
      <c r="A112" s="171" t="s">
        <v>144</v>
      </c>
      <c r="B112" s="171" t="s">
        <v>1110</v>
      </c>
      <c r="C112" s="171" t="s">
        <v>659</v>
      </c>
      <c r="D112" s="171" t="s">
        <v>148</v>
      </c>
      <c r="E112" s="172" t="s">
        <v>1161</v>
      </c>
      <c r="F112" s="171" t="s">
        <v>1216</v>
      </c>
      <c r="G112" s="171">
        <v>0</v>
      </c>
      <c r="H112" s="171" t="s">
        <v>393</v>
      </c>
      <c r="I112" s="176">
        <v>0.01</v>
      </c>
      <c r="J112" s="176">
        <v>0</v>
      </c>
      <c r="K112" s="171" t="s">
        <v>393</v>
      </c>
      <c r="L112" s="171" t="s">
        <v>444</v>
      </c>
      <c r="M112" s="171" t="s">
        <v>16</v>
      </c>
      <c r="N112" s="177" t="s">
        <v>16</v>
      </c>
      <c r="O112" s="171" t="s">
        <v>16</v>
      </c>
      <c r="P112" s="171"/>
      <c r="Q112" s="100">
        <v>0</v>
      </c>
      <c r="R112" s="100">
        <v>0</v>
      </c>
      <c r="S112" s="511"/>
    </row>
    <row r="113" spans="1:19" ht="15.75" customHeight="1" x14ac:dyDescent="0.25">
      <c r="A113" s="171" t="s">
        <v>144</v>
      </c>
      <c r="B113" s="171" t="s">
        <v>1110</v>
      </c>
      <c r="C113" s="171" t="s">
        <v>659</v>
      </c>
      <c r="D113" s="171" t="s">
        <v>148</v>
      </c>
      <c r="E113" s="172" t="s">
        <v>1217</v>
      </c>
      <c r="F113" s="171">
        <v>4</v>
      </c>
      <c r="G113" s="171" t="s">
        <v>439</v>
      </c>
      <c r="H113" s="171" t="s">
        <v>393</v>
      </c>
      <c r="I113" s="171" t="s">
        <v>184</v>
      </c>
      <c r="J113" s="171" t="s">
        <v>439</v>
      </c>
      <c r="K113" s="171" t="s">
        <v>393</v>
      </c>
      <c r="L113" s="171" t="s">
        <v>439</v>
      </c>
      <c r="M113" s="171" t="s">
        <v>16</v>
      </c>
      <c r="N113" s="177" t="s">
        <v>16</v>
      </c>
      <c r="O113" s="171" t="s">
        <v>16</v>
      </c>
      <c r="P113" s="171"/>
      <c r="Q113" s="100">
        <v>0</v>
      </c>
      <c r="R113" s="100">
        <v>0</v>
      </c>
      <c r="S113" s="511"/>
    </row>
    <row r="114" spans="1:19" ht="15.75" customHeight="1" x14ac:dyDescent="0.25">
      <c r="A114" s="171" t="s">
        <v>144</v>
      </c>
      <c r="B114" s="171" t="s">
        <v>1110</v>
      </c>
      <c r="C114" s="171" t="s">
        <v>659</v>
      </c>
      <c r="D114" s="171" t="s">
        <v>148</v>
      </c>
      <c r="E114" s="172" t="s">
        <v>1218</v>
      </c>
      <c r="F114" s="171" t="s">
        <v>1164</v>
      </c>
      <c r="G114" s="171">
        <v>18</v>
      </c>
      <c r="H114" s="171" t="s">
        <v>393</v>
      </c>
      <c r="I114" s="171" t="s">
        <v>439</v>
      </c>
      <c r="J114" s="176">
        <v>0</v>
      </c>
      <c r="K114" s="171" t="s">
        <v>393</v>
      </c>
      <c r="L114" s="171" t="s">
        <v>444</v>
      </c>
      <c r="M114" s="171" t="s">
        <v>16</v>
      </c>
      <c r="N114" s="177" t="s">
        <v>13</v>
      </c>
      <c r="O114" s="171" t="s">
        <v>16</v>
      </c>
      <c r="P114" s="171"/>
      <c r="Q114" s="99">
        <v>4767</v>
      </c>
      <c r="R114" s="99">
        <v>36</v>
      </c>
      <c r="S114" s="511"/>
    </row>
    <row r="115" spans="1:19" ht="15.75" customHeight="1" x14ac:dyDescent="0.25">
      <c r="A115" s="171" t="s">
        <v>144</v>
      </c>
      <c r="B115" s="171" t="s">
        <v>1110</v>
      </c>
      <c r="C115" s="171" t="s">
        <v>659</v>
      </c>
      <c r="D115" s="171" t="s">
        <v>148</v>
      </c>
      <c r="E115" s="172" t="s">
        <v>1219</v>
      </c>
      <c r="F115" s="171" t="s">
        <v>1175</v>
      </c>
      <c r="G115" s="171" t="s">
        <v>439</v>
      </c>
      <c r="H115" s="171" t="s">
        <v>393</v>
      </c>
      <c r="I115" s="171" t="s">
        <v>184</v>
      </c>
      <c r="J115" s="171" t="s">
        <v>439</v>
      </c>
      <c r="K115" s="171" t="s">
        <v>393</v>
      </c>
      <c r="L115" s="171" t="s">
        <v>439</v>
      </c>
      <c r="M115" s="171" t="s">
        <v>16</v>
      </c>
      <c r="N115" s="177" t="s">
        <v>16</v>
      </c>
      <c r="O115" s="171" t="s">
        <v>16</v>
      </c>
      <c r="P115" s="171"/>
      <c r="Q115" s="99">
        <v>0</v>
      </c>
      <c r="R115" s="99">
        <v>0</v>
      </c>
      <c r="S115" s="511"/>
    </row>
    <row r="116" spans="1:19" ht="15.75" customHeight="1" x14ac:dyDescent="0.25">
      <c r="A116" s="171" t="s">
        <v>144</v>
      </c>
      <c r="B116" s="171" t="s">
        <v>1110</v>
      </c>
      <c r="C116" s="171" t="s">
        <v>660</v>
      </c>
      <c r="D116" s="171" t="s">
        <v>148</v>
      </c>
      <c r="E116" s="172" t="s">
        <v>1220</v>
      </c>
      <c r="F116" s="171">
        <v>7</v>
      </c>
      <c r="G116" s="171" t="s">
        <v>439</v>
      </c>
      <c r="H116" s="171" t="s">
        <v>393</v>
      </c>
      <c r="I116" s="171" t="s">
        <v>184</v>
      </c>
      <c r="J116" s="171" t="s">
        <v>439</v>
      </c>
      <c r="K116" s="171" t="s">
        <v>393</v>
      </c>
      <c r="L116" s="171" t="s">
        <v>439</v>
      </c>
      <c r="M116" s="171" t="s">
        <v>16</v>
      </c>
      <c r="N116" s="171" t="s">
        <v>16</v>
      </c>
      <c r="O116" s="171" t="s">
        <v>16</v>
      </c>
      <c r="P116" s="171"/>
      <c r="Q116" s="99">
        <v>0</v>
      </c>
      <c r="R116" s="99">
        <v>0</v>
      </c>
      <c r="S116" s="511"/>
    </row>
    <row r="117" spans="1:19" ht="15.75" customHeight="1" x14ac:dyDescent="0.25">
      <c r="A117" s="171" t="s">
        <v>144</v>
      </c>
      <c r="B117" s="171" t="s">
        <v>1110</v>
      </c>
      <c r="C117" s="171" t="s">
        <v>660</v>
      </c>
      <c r="D117" s="171" t="s">
        <v>148</v>
      </c>
      <c r="E117" s="172" t="s">
        <v>1221</v>
      </c>
      <c r="F117" s="171" t="s">
        <v>1222</v>
      </c>
      <c r="G117" s="171" t="s">
        <v>439</v>
      </c>
      <c r="H117" s="171" t="s">
        <v>393</v>
      </c>
      <c r="I117" s="171" t="s">
        <v>184</v>
      </c>
      <c r="J117" s="171" t="s">
        <v>439</v>
      </c>
      <c r="K117" s="171" t="s">
        <v>393</v>
      </c>
      <c r="L117" s="171" t="s">
        <v>439</v>
      </c>
      <c r="M117" s="171" t="s">
        <v>16</v>
      </c>
      <c r="N117" s="171" t="s">
        <v>16</v>
      </c>
      <c r="O117" s="171" t="s">
        <v>16</v>
      </c>
      <c r="P117" s="171"/>
      <c r="Q117" s="99">
        <v>0</v>
      </c>
      <c r="R117" s="99">
        <v>0</v>
      </c>
      <c r="S117" s="511"/>
    </row>
    <row r="118" spans="1:19" ht="15.75" customHeight="1" x14ac:dyDescent="0.25">
      <c r="A118" s="171" t="s">
        <v>144</v>
      </c>
      <c r="B118" s="171" t="s">
        <v>1110</v>
      </c>
      <c r="C118" s="171" t="s">
        <v>660</v>
      </c>
      <c r="D118" s="171" t="s">
        <v>148</v>
      </c>
      <c r="E118" s="172" t="s">
        <v>1163</v>
      </c>
      <c r="F118" s="171" t="s">
        <v>1223</v>
      </c>
      <c r="G118" s="171" t="s">
        <v>439</v>
      </c>
      <c r="H118" s="171" t="s">
        <v>393</v>
      </c>
      <c r="I118" s="171" t="s">
        <v>184</v>
      </c>
      <c r="J118" s="171" t="s">
        <v>439</v>
      </c>
      <c r="K118" s="171" t="s">
        <v>393</v>
      </c>
      <c r="L118" s="171" t="s">
        <v>439</v>
      </c>
      <c r="M118" s="171" t="s">
        <v>16</v>
      </c>
      <c r="N118" s="171" t="s">
        <v>16</v>
      </c>
      <c r="O118" s="171" t="s">
        <v>16</v>
      </c>
      <c r="P118" s="171"/>
      <c r="Q118" s="99">
        <v>0</v>
      </c>
      <c r="R118" s="99">
        <v>0</v>
      </c>
      <c r="S118" s="511"/>
    </row>
    <row r="119" spans="1:19" ht="15.75" customHeight="1" x14ac:dyDescent="0.25">
      <c r="A119" s="171" t="s">
        <v>144</v>
      </c>
      <c r="B119" s="171" t="s">
        <v>1110</v>
      </c>
      <c r="C119" s="171" t="s">
        <v>660</v>
      </c>
      <c r="D119" s="171" t="s">
        <v>148</v>
      </c>
      <c r="E119" s="172" t="s">
        <v>1111</v>
      </c>
      <c r="F119" s="171" t="s">
        <v>1224</v>
      </c>
      <c r="G119" s="171" t="s">
        <v>439</v>
      </c>
      <c r="H119" s="171" t="s">
        <v>393</v>
      </c>
      <c r="I119" s="171" t="s">
        <v>184</v>
      </c>
      <c r="J119" s="171" t="s">
        <v>439</v>
      </c>
      <c r="K119" s="171" t="s">
        <v>393</v>
      </c>
      <c r="L119" s="171" t="s">
        <v>439</v>
      </c>
      <c r="M119" s="171" t="s">
        <v>16</v>
      </c>
      <c r="N119" s="171" t="s">
        <v>16</v>
      </c>
      <c r="O119" s="171" t="s">
        <v>16</v>
      </c>
      <c r="P119" s="171"/>
      <c r="Q119" s="99">
        <v>0</v>
      </c>
      <c r="R119" s="99">
        <v>0</v>
      </c>
      <c r="S119" s="511"/>
    </row>
    <row r="120" spans="1:19" ht="15.75" customHeight="1" x14ac:dyDescent="0.25">
      <c r="A120" s="171" t="s">
        <v>144</v>
      </c>
      <c r="B120" s="171" t="s">
        <v>1110</v>
      </c>
      <c r="C120" s="171" t="s">
        <v>660</v>
      </c>
      <c r="D120" s="171" t="s">
        <v>148</v>
      </c>
      <c r="E120" s="172" t="s">
        <v>1225</v>
      </c>
      <c r="F120" s="171" t="s">
        <v>1226</v>
      </c>
      <c r="G120" s="171" t="s">
        <v>439</v>
      </c>
      <c r="H120" s="171" t="s">
        <v>393</v>
      </c>
      <c r="I120" s="171" t="s">
        <v>439</v>
      </c>
      <c r="J120" s="171" t="s">
        <v>439</v>
      </c>
      <c r="K120" s="171" t="s">
        <v>393</v>
      </c>
      <c r="L120" s="171" t="s">
        <v>439</v>
      </c>
      <c r="M120" s="171" t="s">
        <v>16</v>
      </c>
      <c r="N120" s="171" t="s">
        <v>16</v>
      </c>
      <c r="O120" s="171" t="s">
        <v>16</v>
      </c>
      <c r="P120" s="171"/>
      <c r="Q120" s="99">
        <v>0</v>
      </c>
      <c r="R120" s="99">
        <v>0</v>
      </c>
      <c r="S120" s="511"/>
    </row>
    <row r="121" spans="1:19" ht="15.75" customHeight="1" x14ac:dyDescent="0.25">
      <c r="A121" s="171" t="s">
        <v>144</v>
      </c>
      <c r="B121" s="171" t="s">
        <v>1110</v>
      </c>
      <c r="C121" s="171" t="s">
        <v>660</v>
      </c>
      <c r="D121" s="171" t="s">
        <v>148</v>
      </c>
      <c r="E121" s="172" t="s">
        <v>1225</v>
      </c>
      <c r="F121" s="171" t="s">
        <v>1227</v>
      </c>
      <c r="G121" s="171" t="s">
        <v>439</v>
      </c>
      <c r="H121" s="171" t="s">
        <v>393</v>
      </c>
      <c r="I121" s="171" t="s">
        <v>439</v>
      </c>
      <c r="J121" s="171" t="s">
        <v>439</v>
      </c>
      <c r="K121" s="171" t="s">
        <v>393</v>
      </c>
      <c r="L121" s="171" t="s">
        <v>439</v>
      </c>
      <c r="M121" s="171" t="s">
        <v>16</v>
      </c>
      <c r="N121" s="171" t="s">
        <v>16</v>
      </c>
      <c r="O121" s="171" t="s">
        <v>16</v>
      </c>
      <c r="P121" s="171"/>
      <c r="Q121" s="99">
        <v>0</v>
      </c>
      <c r="R121" s="99">
        <v>0</v>
      </c>
      <c r="S121" s="511"/>
    </row>
    <row r="122" spans="1:19" ht="15.75" customHeight="1" x14ac:dyDescent="0.25">
      <c r="A122" s="171" t="s">
        <v>144</v>
      </c>
      <c r="B122" s="171" t="s">
        <v>1110</v>
      </c>
      <c r="C122" s="171" t="s">
        <v>660</v>
      </c>
      <c r="D122" s="171" t="s">
        <v>148</v>
      </c>
      <c r="E122" s="172" t="s">
        <v>1228</v>
      </c>
      <c r="F122" s="171" t="s">
        <v>1229</v>
      </c>
      <c r="G122" s="171" t="s">
        <v>439</v>
      </c>
      <c r="H122" s="171" t="s">
        <v>393</v>
      </c>
      <c r="I122" s="171" t="s">
        <v>439</v>
      </c>
      <c r="J122" s="171" t="s">
        <v>439</v>
      </c>
      <c r="K122" s="171" t="s">
        <v>393</v>
      </c>
      <c r="L122" s="171" t="s">
        <v>439</v>
      </c>
      <c r="M122" s="171" t="s">
        <v>16</v>
      </c>
      <c r="N122" s="171" t="s">
        <v>16</v>
      </c>
      <c r="O122" s="171" t="s">
        <v>16</v>
      </c>
      <c r="P122" s="171"/>
      <c r="Q122" s="99">
        <v>0</v>
      </c>
      <c r="R122" s="99">
        <v>0</v>
      </c>
      <c r="S122" s="511"/>
    </row>
    <row r="123" spans="1:19" ht="15.75" customHeight="1" x14ac:dyDescent="0.25">
      <c r="A123" s="171" t="s">
        <v>144</v>
      </c>
      <c r="B123" s="171" t="s">
        <v>1110</v>
      </c>
      <c r="C123" s="171" t="s">
        <v>660</v>
      </c>
      <c r="D123" s="171" t="s">
        <v>148</v>
      </c>
      <c r="E123" s="172" t="s">
        <v>1143</v>
      </c>
      <c r="F123" s="171" t="s">
        <v>1230</v>
      </c>
      <c r="G123" s="171" t="s">
        <v>439</v>
      </c>
      <c r="H123" s="171" t="s">
        <v>393</v>
      </c>
      <c r="I123" s="171" t="s">
        <v>184</v>
      </c>
      <c r="J123" s="171" t="s">
        <v>439</v>
      </c>
      <c r="K123" s="171" t="s">
        <v>393</v>
      </c>
      <c r="L123" s="171" t="s">
        <v>439</v>
      </c>
      <c r="M123" s="171" t="s">
        <v>16</v>
      </c>
      <c r="N123" s="171" t="s">
        <v>16</v>
      </c>
      <c r="O123" s="171" t="s">
        <v>16</v>
      </c>
      <c r="P123" s="171"/>
      <c r="Q123" s="99">
        <v>0</v>
      </c>
      <c r="R123" s="99">
        <v>0</v>
      </c>
      <c r="S123" s="511"/>
    </row>
    <row r="124" spans="1:19" ht="15.75" customHeight="1" x14ac:dyDescent="0.25">
      <c r="A124" s="171" t="s">
        <v>144</v>
      </c>
      <c r="B124" s="171" t="s">
        <v>1110</v>
      </c>
      <c r="C124" s="171" t="s">
        <v>660</v>
      </c>
      <c r="D124" s="171" t="s">
        <v>148</v>
      </c>
      <c r="E124" s="172" t="s">
        <v>1143</v>
      </c>
      <c r="F124" s="171" t="s">
        <v>1231</v>
      </c>
      <c r="G124" s="171" t="s">
        <v>439</v>
      </c>
      <c r="H124" s="171" t="s">
        <v>393</v>
      </c>
      <c r="I124" s="171" t="s">
        <v>439</v>
      </c>
      <c r="J124" s="171" t="s">
        <v>439</v>
      </c>
      <c r="K124" s="171" t="s">
        <v>393</v>
      </c>
      <c r="L124" s="171" t="s">
        <v>439</v>
      </c>
      <c r="M124" s="171" t="s">
        <v>16</v>
      </c>
      <c r="N124" s="171" t="s">
        <v>16</v>
      </c>
      <c r="O124" s="171" t="s">
        <v>16</v>
      </c>
      <c r="P124" s="171"/>
      <c r="Q124" s="99">
        <v>0</v>
      </c>
      <c r="R124" s="99">
        <v>0</v>
      </c>
      <c r="S124" s="511"/>
    </row>
    <row r="125" spans="1:19" ht="15.75" customHeight="1" x14ac:dyDescent="0.25">
      <c r="A125" s="171" t="s">
        <v>144</v>
      </c>
      <c r="B125" s="171" t="s">
        <v>1110</v>
      </c>
      <c r="C125" s="171" t="s">
        <v>660</v>
      </c>
      <c r="D125" s="171" t="s">
        <v>148</v>
      </c>
      <c r="E125" s="172" t="s">
        <v>1232</v>
      </c>
      <c r="F125" s="171" t="s">
        <v>1224</v>
      </c>
      <c r="G125" s="171" t="s">
        <v>439</v>
      </c>
      <c r="H125" s="171" t="s">
        <v>393</v>
      </c>
      <c r="I125" s="171" t="s">
        <v>184</v>
      </c>
      <c r="J125" s="171" t="s">
        <v>439</v>
      </c>
      <c r="K125" s="171" t="s">
        <v>393</v>
      </c>
      <c r="L125" s="171" t="s">
        <v>439</v>
      </c>
      <c r="M125" s="171" t="s">
        <v>16</v>
      </c>
      <c r="N125" s="171" t="s">
        <v>16</v>
      </c>
      <c r="O125" s="171" t="s">
        <v>16</v>
      </c>
      <c r="P125" s="171"/>
      <c r="Q125" s="99">
        <v>0</v>
      </c>
      <c r="R125" s="99">
        <v>0</v>
      </c>
      <c r="S125" s="511"/>
    </row>
    <row r="126" spans="1:19" ht="15.75" customHeight="1" x14ac:dyDescent="0.25">
      <c r="A126" s="171" t="s">
        <v>144</v>
      </c>
      <c r="B126" s="171" t="s">
        <v>1110</v>
      </c>
      <c r="C126" s="171" t="s">
        <v>660</v>
      </c>
      <c r="D126" s="171" t="s">
        <v>148</v>
      </c>
      <c r="E126" s="172" t="s">
        <v>1169</v>
      </c>
      <c r="F126" s="171" t="s">
        <v>1224</v>
      </c>
      <c r="G126" s="171" t="s">
        <v>439</v>
      </c>
      <c r="H126" s="171" t="s">
        <v>393</v>
      </c>
      <c r="I126" s="171" t="s">
        <v>184</v>
      </c>
      <c r="J126" s="171" t="s">
        <v>439</v>
      </c>
      <c r="K126" s="171" t="s">
        <v>393</v>
      </c>
      <c r="L126" s="171" t="s">
        <v>439</v>
      </c>
      <c r="M126" s="171" t="s">
        <v>16</v>
      </c>
      <c r="N126" s="171" t="s">
        <v>16</v>
      </c>
      <c r="O126" s="171" t="s">
        <v>16</v>
      </c>
      <c r="P126" s="171"/>
      <c r="Q126" s="99">
        <v>0</v>
      </c>
      <c r="R126" s="99">
        <v>0</v>
      </c>
      <c r="S126" s="511"/>
    </row>
    <row r="127" spans="1:19" ht="15.75" customHeight="1" x14ac:dyDescent="0.25">
      <c r="A127" s="171" t="s">
        <v>144</v>
      </c>
      <c r="B127" s="171" t="s">
        <v>1110</v>
      </c>
      <c r="C127" s="171" t="s">
        <v>660</v>
      </c>
      <c r="D127" s="171" t="s">
        <v>148</v>
      </c>
      <c r="E127" s="172" t="s">
        <v>1233</v>
      </c>
      <c r="F127" s="178" t="s">
        <v>1234</v>
      </c>
      <c r="G127" s="171" t="s">
        <v>439</v>
      </c>
      <c r="H127" s="171" t="s">
        <v>393</v>
      </c>
      <c r="I127" s="171" t="s">
        <v>439</v>
      </c>
      <c r="J127" s="171" t="s">
        <v>439</v>
      </c>
      <c r="K127" s="171" t="s">
        <v>393</v>
      </c>
      <c r="L127" s="171" t="s">
        <v>439</v>
      </c>
      <c r="M127" s="171" t="s">
        <v>16</v>
      </c>
      <c r="N127" s="171" t="s">
        <v>16</v>
      </c>
      <c r="O127" s="171" t="s">
        <v>16</v>
      </c>
      <c r="P127" s="171"/>
      <c r="Q127" s="99">
        <v>0</v>
      </c>
      <c r="R127" s="99">
        <v>0</v>
      </c>
      <c r="S127" s="511"/>
    </row>
    <row r="128" spans="1:19" ht="15.75" customHeight="1" x14ac:dyDescent="0.25">
      <c r="A128" s="171" t="s">
        <v>144</v>
      </c>
      <c r="B128" s="171" t="s">
        <v>1110</v>
      </c>
      <c r="C128" s="171" t="s">
        <v>660</v>
      </c>
      <c r="D128" s="171" t="s">
        <v>148</v>
      </c>
      <c r="E128" s="172" t="s">
        <v>1144</v>
      </c>
      <c r="F128" s="171" t="s">
        <v>1235</v>
      </c>
      <c r="G128" s="171" t="s">
        <v>439</v>
      </c>
      <c r="H128" s="171" t="s">
        <v>393</v>
      </c>
      <c r="I128" s="171" t="s">
        <v>439</v>
      </c>
      <c r="J128" s="171" t="s">
        <v>439</v>
      </c>
      <c r="K128" s="171" t="s">
        <v>393</v>
      </c>
      <c r="L128" s="171" t="s">
        <v>439</v>
      </c>
      <c r="M128" s="171" t="s">
        <v>16</v>
      </c>
      <c r="N128" s="171" t="s">
        <v>16</v>
      </c>
      <c r="O128" s="171" t="s">
        <v>16</v>
      </c>
      <c r="P128" s="171"/>
      <c r="Q128" s="99">
        <v>0</v>
      </c>
      <c r="R128" s="99">
        <v>0</v>
      </c>
      <c r="S128" s="511"/>
    </row>
    <row r="129" spans="1:19" ht="15.75" customHeight="1" x14ac:dyDescent="0.25">
      <c r="A129" s="171" t="s">
        <v>144</v>
      </c>
      <c r="B129" s="171" t="s">
        <v>1110</v>
      </c>
      <c r="C129" s="171" t="s">
        <v>660</v>
      </c>
      <c r="D129" s="171" t="s">
        <v>148</v>
      </c>
      <c r="E129" s="172" t="s">
        <v>1236</v>
      </c>
      <c r="F129" s="171" t="s">
        <v>1224</v>
      </c>
      <c r="G129" s="171" t="s">
        <v>439</v>
      </c>
      <c r="H129" s="171" t="s">
        <v>393</v>
      </c>
      <c r="I129" s="171" t="s">
        <v>184</v>
      </c>
      <c r="J129" s="171" t="s">
        <v>439</v>
      </c>
      <c r="K129" s="171" t="s">
        <v>393</v>
      </c>
      <c r="L129" s="171" t="s">
        <v>439</v>
      </c>
      <c r="M129" s="171" t="s">
        <v>16</v>
      </c>
      <c r="N129" s="171" t="s">
        <v>16</v>
      </c>
      <c r="O129" s="171" t="s">
        <v>16</v>
      </c>
      <c r="P129" s="171"/>
      <c r="Q129" s="99">
        <v>0</v>
      </c>
      <c r="R129" s="99">
        <v>0</v>
      </c>
      <c r="S129" s="511"/>
    </row>
    <row r="130" spans="1:19" ht="15.75" customHeight="1" x14ac:dyDescent="0.25">
      <c r="A130" s="171" t="s">
        <v>144</v>
      </c>
      <c r="B130" s="171" t="s">
        <v>1110</v>
      </c>
      <c r="C130" s="171" t="s">
        <v>660</v>
      </c>
      <c r="D130" s="171" t="s">
        <v>148</v>
      </c>
      <c r="E130" s="172" t="s">
        <v>1237</v>
      </c>
      <c r="F130" s="171" t="s">
        <v>1238</v>
      </c>
      <c r="G130" s="171" t="s">
        <v>439</v>
      </c>
      <c r="H130" s="171" t="s">
        <v>393</v>
      </c>
      <c r="I130" s="171" t="s">
        <v>439</v>
      </c>
      <c r="J130" s="171" t="s">
        <v>439</v>
      </c>
      <c r="K130" s="171" t="s">
        <v>393</v>
      </c>
      <c r="L130" s="171" t="s">
        <v>439</v>
      </c>
      <c r="M130" s="171" t="s">
        <v>16</v>
      </c>
      <c r="N130" s="171" t="s">
        <v>16</v>
      </c>
      <c r="O130" s="171" t="s">
        <v>16</v>
      </c>
      <c r="P130" s="171"/>
      <c r="Q130" s="99">
        <v>0</v>
      </c>
      <c r="R130" s="99">
        <v>0</v>
      </c>
      <c r="S130" s="511"/>
    </row>
    <row r="131" spans="1:19" ht="15.75" customHeight="1" x14ac:dyDescent="0.25">
      <c r="A131" s="171" t="s">
        <v>144</v>
      </c>
      <c r="B131" s="171" t="s">
        <v>1110</v>
      </c>
      <c r="C131" s="171" t="s">
        <v>660</v>
      </c>
      <c r="D131" s="171" t="s">
        <v>148</v>
      </c>
      <c r="E131" s="172" t="s">
        <v>1239</v>
      </c>
      <c r="F131" s="171" t="s">
        <v>1229</v>
      </c>
      <c r="G131" s="171" t="s">
        <v>439</v>
      </c>
      <c r="H131" s="171" t="s">
        <v>393</v>
      </c>
      <c r="I131" s="171" t="s">
        <v>439</v>
      </c>
      <c r="J131" s="171" t="s">
        <v>439</v>
      </c>
      <c r="K131" s="171" t="s">
        <v>393</v>
      </c>
      <c r="L131" s="171" t="s">
        <v>439</v>
      </c>
      <c r="M131" s="171" t="s">
        <v>16</v>
      </c>
      <c r="N131" s="171" t="s">
        <v>16</v>
      </c>
      <c r="O131" s="171" t="s">
        <v>16</v>
      </c>
      <c r="P131" s="171"/>
      <c r="Q131" s="99">
        <v>0</v>
      </c>
      <c r="R131" s="99">
        <v>0</v>
      </c>
      <c r="S131" s="511"/>
    </row>
    <row r="132" spans="1:19" ht="15.75" customHeight="1" x14ac:dyDescent="0.25">
      <c r="A132" s="171" t="s">
        <v>144</v>
      </c>
      <c r="B132" s="171" t="s">
        <v>1110</v>
      </c>
      <c r="C132" s="171" t="s">
        <v>660</v>
      </c>
      <c r="D132" s="171" t="s">
        <v>148</v>
      </c>
      <c r="E132" s="172" t="s">
        <v>1240</v>
      </c>
      <c r="F132" s="171" t="s">
        <v>1229</v>
      </c>
      <c r="G132" s="171" t="s">
        <v>439</v>
      </c>
      <c r="H132" s="171" t="s">
        <v>393</v>
      </c>
      <c r="I132" s="171" t="s">
        <v>184</v>
      </c>
      <c r="J132" s="171" t="s">
        <v>439</v>
      </c>
      <c r="K132" s="171" t="s">
        <v>393</v>
      </c>
      <c r="L132" s="171" t="s">
        <v>439</v>
      </c>
      <c r="M132" s="171" t="s">
        <v>16</v>
      </c>
      <c r="N132" s="171" t="s">
        <v>16</v>
      </c>
      <c r="O132" s="171" t="s">
        <v>16</v>
      </c>
      <c r="P132" s="171"/>
      <c r="Q132" s="99">
        <v>0</v>
      </c>
      <c r="R132" s="99">
        <v>0</v>
      </c>
      <c r="S132" s="511"/>
    </row>
    <row r="133" spans="1:19" ht="15.75" customHeight="1" x14ac:dyDescent="0.25">
      <c r="A133" s="171" t="s">
        <v>144</v>
      </c>
      <c r="B133" s="171" t="s">
        <v>1110</v>
      </c>
      <c r="C133" s="171" t="s">
        <v>660</v>
      </c>
      <c r="D133" s="171" t="s">
        <v>148</v>
      </c>
      <c r="E133" s="172" t="s">
        <v>1241</v>
      </c>
      <c r="F133" s="171" t="s">
        <v>1229</v>
      </c>
      <c r="G133" s="171" t="s">
        <v>439</v>
      </c>
      <c r="H133" s="171" t="s">
        <v>393</v>
      </c>
      <c r="I133" s="171" t="s">
        <v>439</v>
      </c>
      <c r="J133" s="171" t="s">
        <v>439</v>
      </c>
      <c r="K133" s="171" t="s">
        <v>393</v>
      </c>
      <c r="L133" s="171" t="s">
        <v>439</v>
      </c>
      <c r="M133" s="171" t="s">
        <v>16</v>
      </c>
      <c r="N133" s="171" t="s">
        <v>16</v>
      </c>
      <c r="O133" s="171" t="s">
        <v>16</v>
      </c>
      <c r="P133" s="171"/>
      <c r="Q133" s="99">
        <v>0</v>
      </c>
      <c r="R133" s="99">
        <v>0</v>
      </c>
      <c r="S133" s="511"/>
    </row>
    <row r="134" spans="1:19" ht="15.75" customHeight="1" x14ac:dyDescent="0.25">
      <c r="A134" s="171" t="s">
        <v>144</v>
      </c>
      <c r="B134" s="171" t="s">
        <v>1110</v>
      </c>
      <c r="C134" s="171" t="s">
        <v>660</v>
      </c>
      <c r="D134" s="171" t="s">
        <v>148</v>
      </c>
      <c r="E134" s="172" t="s">
        <v>1242</v>
      </c>
      <c r="F134" s="171" t="s">
        <v>1229</v>
      </c>
      <c r="G134" s="171" t="s">
        <v>439</v>
      </c>
      <c r="H134" s="171" t="s">
        <v>393</v>
      </c>
      <c r="I134" s="171" t="s">
        <v>439</v>
      </c>
      <c r="J134" s="171" t="s">
        <v>439</v>
      </c>
      <c r="K134" s="171" t="s">
        <v>393</v>
      </c>
      <c r="L134" s="171" t="s">
        <v>439</v>
      </c>
      <c r="M134" s="171" t="s">
        <v>16</v>
      </c>
      <c r="N134" s="171" t="s">
        <v>16</v>
      </c>
      <c r="O134" s="171" t="s">
        <v>16</v>
      </c>
      <c r="P134" s="171"/>
      <c r="Q134" s="99">
        <v>0</v>
      </c>
      <c r="R134" s="99">
        <v>0</v>
      </c>
      <c r="S134" s="511"/>
    </row>
    <row r="135" spans="1:19" ht="15.75" customHeight="1" x14ac:dyDescent="0.25">
      <c r="A135" s="171" t="s">
        <v>144</v>
      </c>
      <c r="B135" s="171" t="s">
        <v>1110</v>
      </c>
      <c r="C135" s="171" t="s">
        <v>660</v>
      </c>
      <c r="D135" s="171" t="s">
        <v>148</v>
      </c>
      <c r="E135" s="172" t="s">
        <v>1243</v>
      </c>
      <c r="F135" s="171" t="s">
        <v>1229</v>
      </c>
      <c r="G135" s="171" t="s">
        <v>439</v>
      </c>
      <c r="H135" s="171" t="s">
        <v>393</v>
      </c>
      <c r="I135" s="171" t="s">
        <v>439</v>
      </c>
      <c r="J135" s="171" t="s">
        <v>439</v>
      </c>
      <c r="K135" s="171" t="s">
        <v>393</v>
      </c>
      <c r="L135" s="171" t="s">
        <v>439</v>
      </c>
      <c r="M135" s="171" t="s">
        <v>16</v>
      </c>
      <c r="N135" s="171" t="s">
        <v>16</v>
      </c>
      <c r="O135" s="171" t="s">
        <v>16</v>
      </c>
      <c r="P135" s="171"/>
      <c r="Q135" s="99">
        <v>0</v>
      </c>
      <c r="R135" s="99">
        <v>0</v>
      </c>
      <c r="S135" s="511"/>
    </row>
    <row r="136" spans="1:19" ht="15.75" customHeight="1" x14ac:dyDescent="0.25">
      <c r="A136" s="171" t="s">
        <v>144</v>
      </c>
      <c r="B136" s="171" t="s">
        <v>1110</v>
      </c>
      <c r="C136" s="171" t="s">
        <v>660</v>
      </c>
      <c r="D136" s="171" t="s">
        <v>148</v>
      </c>
      <c r="E136" s="172" t="s">
        <v>1114</v>
      </c>
      <c r="F136" s="171" t="s">
        <v>1244</v>
      </c>
      <c r="G136" s="171" t="s">
        <v>439</v>
      </c>
      <c r="H136" s="171" t="s">
        <v>393</v>
      </c>
      <c r="I136" s="171" t="s">
        <v>439</v>
      </c>
      <c r="J136" s="171" t="s">
        <v>439</v>
      </c>
      <c r="K136" s="171" t="s">
        <v>393</v>
      </c>
      <c r="L136" s="171" t="s">
        <v>439</v>
      </c>
      <c r="M136" s="171" t="s">
        <v>16</v>
      </c>
      <c r="N136" s="171" t="s">
        <v>16</v>
      </c>
      <c r="O136" s="171" t="s">
        <v>16</v>
      </c>
      <c r="P136" s="171"/>
      <c r="Q136" s="99">
        <v>0</v>
      </c>
      <c r="R136" s="99">
        <v>0</v>
      </c>
      <c r="S136" s="511"/>
    </row>
    <row r="137" spans="1:19" ht="15.75" customHeight="1" x14ac:dyDescent="0.25">
      <c r="A137" s="171" t="s">
        <v>144</v>
      </c>
      <c r="B137" s="171" t="s">
        <v>1110</v>
      </c>
      <c r="C137" s="171" t="s">
        <v>660</v>
      </c>
      <c r="D137" s="171" t="s">
        <v>148</v>
      </c>
      <c r="E137" s="172" t="s">
        <v>1114</v>
      </c>
      <c r="F137" s="171" t="s">
        <v>1245</v>
      </c>
      <c r="G137" s="171" t="s">
        <v>439</v>
      </c>
      <c r="H137" s="171" t="s">
        <v>393</v>
      </c>
      <c r="I137" s="171" t="s">
        <v>439</v>
      </c>
      <c r="J137" s="171" t="s">
        <v>439</v>
      </c>
      <c r="K137" s="171" t="s">
        <v>393</v>
      </c>
      <c r="L137" s="171" t="s">
        <v>439</v>
      </c>
      <c r="M137" s="171" t="s">
        <v>16</v>
      </c>
      <c r="N137" s="171" t="s">
        <v>16</v>
      </c>
      <c r="O137" s="171" t="s">
        <v>16</v>
      </c>
      <c r="P137" s="171"/>
      <c r="Q137" s="99">
        <v>0</v>
      </c>
      <c r="R137" s="99">
        <v>0</v>
      </c>
      <c r="S137" s="511"/>
    </row>
    <row r="138" spans="1:19" ht="15.75" customHeight="1" x14ac:dyDescent="0.25">
      <c r="A138" s="171" t="s">
        <v>144</v>
      </c>
      <c r="B138" s="171" t="s">
        <v>1110</v>
      </c>
      <c r="C138" s="171" t="s">
        <v>660</v>
      </c>
      <c r="D138" s="171" t="s">
        <v>148</v>
      </c>
      <c r="E138" s="172" t="s">
        <v>1114</v>
      </c>
      <c r="F138" s="171" t="s">
        <v>1246</v>
      </c>
      <c r="G138" s="171" t="s">
        <v>439</v>
      </c>
      <c r="H138" s="171" t="s">
        <v>393</v>
      </c>
      <c r="I138" s="171" t="s">
        <v>439</v>
      </c>
      <c r="J138" s="171" t="s">
        <v>439</v>
      </c>
      <c r="K138" s="171" t="s">
        <v>393</v>
      </c>
      <c r="L138" s="171" t="s">
        <v>439</v>
      </c>
      <c r="M138" s="171" t="s">
        <v>16</v>
      </c>
      <c r="N138" s="171" t="s">
        <v>16</v>
      </c>
      <c r="O138" s="171" t="s">
        <v>16</v>
      </c>
      <c r="P138" s="171"/>
      <c r="Q138" s="99">
        <v>0</v>
      </c>
      <c r="R138" s="99">
        <v>0</v>
      </c>
      <c r="S138" s="511"/>
    </row>
    <row r="139" spans="1:19" ht="15.75" customHeight="1" x14ac:dyDescent="0.25">
      <c r="A139" s="171" t="s">
        <v>144</v>
      </c>
      <c r="B139" s="171" t="s">
        <v>1110</v>
      </c>
      <c r="C139" s="171" t="s">
        <v>660</v>
      </c>
      <c r="D139" s="171" t="s">
        <v>148</v>
      </c>
      <c r="E139" s="172" t="s">
        <v>1114</v>
      </c>
      <c r="F139" s="171" t="s">
        <v>1247</v>
      </c>
      <c r="G139" s="171" t="s">
        <v>439</v>
      </c>
      <c r="H139" s="171" t="s">
        <v>393</v>
      </c>
      <c r="I139" s="171" t="s">
        <v>439</v>
      </c>
      <c r="J139" s="171" t="s">
        <v>439</v>
      </c>
      <c r="K139" s="171" t="s">
        <v>393</v>
      </c>
      <c r="L139" s="171" t="s">
        <v>439</v>
      </c>
      <c r="M139" s="171" t="s">
        <v>16</v>
      </c>
      <c r="N139" s="171" t="s">
        <v>16</v>
      </c>
      <c r="O139" s="171" t="s">
        <v>16</v>
      </c>
      <c r="P139" s="171"/>
      <c r="Q139" s="99">
        <v>0</v>
      </c>
      <c r="R139" s="99">
        <v>0</v>
      </c>
      <c r="S139" s="511"/>
    </row>
    <row r="140" spans="1:19" ht="15.75" customHeight="1" x14ac:dyDescent="0.25">
      <c r="A140" s="171" t="s">
        <v>144</v>
      </c>
      <c r="B140" s="171" t="s">
        <v>1110</v>
      </c>
      <c r="C140" s="171" t="s">
        <v>660</v>
      </c>
      <c r="D140" s="171" t="s">
        <v>148</v>
      </c>
      <c r="E140" s="172" t="s">
        <v>1114</v>
      </c>
      <c r="F140" s="171" t="s">
        <v>1248</v>
      </c>
      <c r="G140" s="171" t="s">
        <v>439</v>
      </c>
      <c r="H140" s="171" t="s">
        <v>393</v>
      </c>
      <c r="I140" s="171" t="s">
        <v>439</v>
      </c>
      <c r="J140" s="171" t="s">
        <v>439</v>
      </c>
      <c r="K140" s="171" t="s">
        <v>393</v>
      </c>
      <c r="L140" s="171" t="s">
        <v>439</v>
      </c>
      <c r="M140" s="171" t="s">
        <v>16</v>
      </c>
      <c r="N140" s="171" t="s">
        <v>16</v>
      </c>
      <c r="O140" s="171" t="s">
        <v>16</v>
      </c>
      <c r="P140" s="171"/>
      <c r="Q140" s="99">
        <v>0</v>
      </c>
      <c r="R140" s="99">
        <v>0</v>
      </c>
      <c r="S140" s="511"/>
    </row>
    <row r="141" spans="1:19" ht="15.75" customHeight="1" x14ac:dyDescent="0.25">
      <c r="A141" s="171" t="s">
        <v>144</v>
      </c>
      <c r="B141" s="171" t="s">
        <v>1110</v>
      </c>
      <c r="C141" s="171" t="s">
        <v>660</v>
      </c>
      <c r="D141" s="171" t="s">
        <v>148</v>
      </c>
      <c r="E141" s="172" t="s">
        <v>1249</v>
      </c>
      <c r="F141" s="171" t="s">
        <v>1224</v>
      </c>
      <c r="G141" s="171" t="s">
        <v>439</v>
      </c>
      <c r="H141" s="171" t="s">
        <v>393</v>
      </c>
      <c r="I141" s="171" t="s">
        <v>439</v>
      </c>
      <c r="J141" s="171" t="s">
        <v>439</v>
      </c>
      <c r="K141" s="171" t="s">
        <v>393</v>
      </c>
      <c r="L141" s="171" t="s">
        <v>439</v>
      </c>
      <c r="M141" s="171" t="s">
        <v>16</v>
      </c>
      <c r="N141" s="171" t="s">
        <v>16</v>
      </c>
      <c r="O141" s="171" t="s">
        <v>16</v>
      </c>
      <c r="P141" s="171"/>
      <c r="Q141" s="99">
        <v>0</v>
      </c>
      <c r="R141" s="99">
        <v>0</v>
      </c>
      <c r="S141" s="511"/>
    </row>
    <row r="142" spans="1:19" ht="15.75" customHeight="1" x14ac:dyDescent="0.25">
      <c r="A142" s="171" t="s">
        <v>144</v>
      </c>
      <c r="B142" s="171" t="s">
        <v>1110</v>
      </c>
      <c r="C142" s="171" t="s">
        <v>660</v>
      </c>
      <c r="D142" s="171" t="s">
        <v>148</v>
      </c>
      <c r="E142" s="172" t="s">
        <v>1173</v>
      </c>
      <c r="F142" s="171" t="s">
        <v>1231</v>
      </c>
      <c r="G142" s="171" t="s">
        <v>439</v>
      </c>
      <c r="H142" s="171" t="s">
        <v>393</v>
      </c>
      <c r="I142" s="171" t="s">
        <v>439</v>
      </c>
      <c r="J142" s="171" t="s">
        <v>439</v>
      </c>
      <c r="K142" s="171" t="s">
        <v>393</v>
      </c>
      <c r="L142" s="171" t="s">
        <v>439</v>
      </c>
      <c r="M142" s="171" t="s">
        <v>16</v>
      </c>
      <c r="N142" s="171" t="s">
        <v>16</v>
      </c>
      <c r="O142" s="171" t="s">
        <v>16</v>
      </c>
      <c r="P142" s="171"/>
      <c r="Q142" s="99">
        <v>0</v>
      </c>
      <c r="R142" s="99">
        <v>0</v>
      </c>
      <c r="S142" s="511"/>
    </row>
    <row r="143" spans="1:19" ht="15.75" customHeight="1" x14ac:dyDescent="0.25">
      <c r="A143" s="171" t="s">
        <v>144</v>
      </c>
      <c r="B143" s="171" t="s">
        <v>1110</v>
      </c>
      <c r="C143" s="171" t="s">
        <v>660</v>
      </c>
      <c r="D143" s="171" t="s">
        <v>148</v>
      </c>
      <c r="E143" s="172" t="s">
        <v>1173</v>
      </c>
      <c r="F143" s="171" t="s">
        <v>1250</v>
      </c>
      <c r="G143" s="171" t="s">
        <v>439</v>
      </c>
      <c r="H143" s="171" t="s">
        <v>393</v>
      </c>
      <c r="I143" s="171" t="s">
        <v>439</v>
      </c>
      <c r="J143" s="171" t="s">
        <v>439</v>
      </c>
      <c r="K143" s="171" t="s">
        <v>393</v>
      </c>
      <c r="L143" s="171" t="s">
        <v>439</v>
      </c>
      <c r="M143" s="171" t="s">
        <v>16</v>
      </c>
      <c r="N143" s="171" t="s">
        <v>16</v>
      </c>
      <c r="O143" s="171" t="s">
        <v>16</v>
      </c>
      <c r="P143" s="171"/>
      <c r="Q143" s="99">
        <v>0</v>
      </c>
      <c r="R143" s="99">
        <v>0</v>
      </c>
      <c r="S143" s="511"/>
    </row>
    <row r="144" spans="1:19" ht="15.75" customHeight="1" x14ac:dyDescent="0.25">
      <c r="A144" s="171" t="s">
        <v>144</v>
      </c>
      <c r="B144" s="171" t="s">
        <v>1110</v>
      </c>
      <c r="C144" s="171" t="s">
        <v>660</v>
      </c>
      <c r="D144" s="171" t="s">
        <v>148</v>
      </c>
      <c r="E144" s="172" t="s">
        <v>1251</v>
      </c>
      <c r="F144" s="171" t="s">
        <v>1224</v>
      </c>
      <c r="G144" s="171" t="s">
        <v>439</v>
      </c>
      <c r="H144" s="171" t="s">
        <v>393</v>
      </c>
      <c r="I144" s="171" t="s">
        <v>439</v>
      </c>
      <c r="J144" s="171" t="s">
        <v>439</v>
      </c>
      <c r="K144" s="171" t="s">
        <v>393</v>
      </c>
      <c r="L144" s="171" t="s">
        <v>439</v>
      </c>
      <c r="M144" s="171" t="s">
        <v>16</v>
      </c>
      <c r="N144" s="171" t="s">
        <v>16</v>
      </c>
      <c r="O144" s="171" t="s">
        <v>16</v>
      </c>
      <c r="P144" s="171"/>
      <c r="Q144" s="99">
        <v>0</v>
      </c>
      <c r="R144" s="99">
        <v>0</v>
      </c>
      <c r="S144" s="511"/>
    </row>
    <row r="145" spans="1:19" ht="15.75" customHeight="1" x14ac:dyDescent="0.25">
      <c r="A145" s="171" t="s">
        <v>144</v>
      </c>
      <c r="B145" s="171" t="s">
        <v>1110</v>
      </c>
      <c r="C145" s="171" t="s">
        <v>660</v>
      </c>
      <c r="D145" s="171" t="s">
        <v>148</v>
      </c>
      <c r="E145" s="172" t="s">
        <v>1252</v>
      </c>
      <c r="F145" s="171" t="s">
        <v>1253</v>
      </c>
      <c r="G145" s="171" t="s">
        <v>439</v>
      </c>
      <c r="H145" s="171" t="s">
        <v>393</v>
      </c>
      <c r="I145" s="171" t="s">
        <v>439</v>
      </c>
      <c r="J145" s="171" t="s">
        <v>439</v>
      </c>
      <c r="K145" s="171" t="s">
        <v>393</v>
      </c>
      <c r="L145" s="171" t="s">
        <v>439</v>
      </c>
      <c r="M145" s="171" t="s">
        <v>16</v>
      </c>
      <c r="N145" s="171" t="s">
        <v>16</v>
      </c>
      <c r="O145" s="171" t="s">
        <v>16</v>
      </c>
      <c r="P145" s="171"/>
      <c r="Q145" s="99">
        <v>0</v>
      </c>
      <c r="R145" s="99">
        <v>0</v>
      </c>
      <c r="S145" s="511"/>
    </row>
    <row r="146" spans="1:19" ht="15.75" customHeight="1" x14ac:dyDescent="0.25">
      <c r="A146" s="171" t="s">
        <v>144</v>
      </c>
      <c r="B146" s="171" t="s">
        <v>1110</v>
      </c>
      <c r="C146" s="171" t="s">
        <v>660</v>
      </c>
      <c r="D146" s="171" t="s">
        <v>148</v>
      </c>
      <c r="E146" s="172" t="s">
        <v>1254</v>
      </c>
      <c r="F146" s="171" t="s">
        <v>1255</v>
      </c>
      <c r="G146" s="171" t="s">
        <v>439</v>
      </c>
      <c r="H146" s="171" t="s">
        <v>393</v>
      </c>
      <c r="I146" s="171" t="s">
        <v>439</v>
      </c>
      <c r="J146" s="171" t="s">
        <v>439</v>
      </c>
      <c r="K146" s="171" t="s">
        <v>393</v>
      </c>
      <c r="L146" s="171" t="s">
        <v>439</v>
      </c>
      <c r="M146" s="171" t="s">
        <v>16</v>
      </c>
      <c r="N146" s="171" t="s">
        <v>16</v>
      </c>
      <c r="O146" s="171" t="s">
        <v>16</v>
      </c>
      <c r="P146" s="171"/>
      <c r="Q146" s="99">
        <v>0</v>
      </c>
      <c r="R146" s="99">
        <v>0</v>
      </c>
      <c r="S146" s="511"/>
    </row>
    <row r="147" spans="1:19" ht="15.75" customHeight="1" x14ac:dyDescent="0.25">
      <c r="A147" s="171" t="s">
        <v>144</v>
      </c>
      <c r="B147" s="171" t="s">
        <v>1110</v>
      </c>
      <c r="C147" s="171" t="s">
        <v>660</v>
      </c>
      <c r="D147" s="171" t="s">
        <v>148</v>
      </c>
      <c r="E147" s="172" t="s">
        <v>1176</v>
      </c>
      <c r="F147" s="171" t="s">
        <v>1224</v>
      </c>
      <c r="G147" s="171" t="s">
        <v>439</v>
      </c>
      <c r="H147" s="171" t="s">
        <v>393</v>
      </c>
      <c r="I147" s="171" t="s">
        <v>184</v>
      </c>
      <c r="J147" s="171" t="s">
        <v>439</v>
      </c>
      <c r="K147" s="171" t="s">
        <v>393</v>
      </c>
      <c r="L147" s="171" t="s">
        <v>439</v>
      </c>
      <c r="M147" s="171" t="s">
        <v>16</v>
      </c>
      <c r="N147" s="171" t="s">
        <v>16</v>
      </c>
      <c r="O147" s="171" t="s">
        <v>16</v>
      </c>
      <c r="P147" s="171"/>
      <c r="Q147" s="99">
        <v>0</v>
      </c>
      <c r="R147" s="99">
        <v>0</v>
      </c>
      <c r="S147" s="511"/>
    </row>
    <row r="148" spans="1:19" ht="15.75" customHeight="1" x14ac:dyDescent="0.25">
      <c r="A148" s="171" t="s">
        <v>144</v>
      </c>
      <c r="B148" s="171" t="s">
        <v>1110</v>
      </c>
      <c r="C148" s="171" t="s">
        <v>660</v>
      </c>
      <c r="D148" s="171" t="s">
        <v>148</v>
      </c>
      <c r="E148" s="172" t="s">
        <v>1256</v>
      </c>
      <c r="F148" s="171" t="s">
        <v>1257</v>
      </c>
      <c r="G148" s="171" t="s">
        <v>439</v>
      </c>
      <c r="H148" s="171" t="s">
        <v>393</v>
      </c>
      <c r="I148" s="171" t="s">
        <v>184</v>
      </c>
      <c r="J148" s="171" t="s">
        <v>439</v>
      </c>
      <c r="K148" s="171" t="s">
        <v>393</v>
      </c>
      <c r="L148" s="171" t="s">
        <v>439</v>
      </c>
      <c r="M148" s="171" t="s">
        <v>16</v>
      </c>
      <c r="N148" s="171" t="s">
        <v>16</v>
      </c>
      <c r="O148" s="171" t="s">
        <v>16</v>
      </c>
      <c r="P148" s="171"/>
      <c r="Q148" s="99">
        <v>0</v>
      </c>
      <c r="R148" s="99">
        <v>0</v>
      </c>
      <c r="S148" s="511"/>
    </row>
    <row r="149" spans="1:19" ht="15.75" customHeight="1" x14ac:dyDescent="0.25">
      <c r="A149" s="171" t="s">
        <v>144</v>
      </c>
      <c r="B149" s="171" t="s">
        <v>1110</v>
      </c>
      <c r="C149" s="171" t="s">
        <v>660</v>
      </c>
      <c r="D149" s="171" t="s">
        <v>148</v>
      </c>
      <c r="E149" s="172" t="s">
        <v>1258</v>
      </c>
      <c r="F149" s="171" t="s">
        <v>1259</v>
      </c>
      <c r="G149" s="171" t="s">
        <v>439</v>
      </c>
      <c r="H149" s="171" t="s">
        <v>393</v>
      </c>
      <c r="I149" s="171" t="s">
        <v>439</v>
      </c>
      <c r="J149" s="171" t="s">
        <v>439</v>
      </c>
      <c r="K149" s="171" t="s">
        <v>393</v>
      </c>
      <c r="L149" s="171" t="s">
        <v>439</v>
      </c>
      <c r="M149" s="171" t="s">
        <v>16</v>
      </c>
      <c r="N149" s="171" t="s">
        <v>16</v>
      </c>
      <c r="O149" s="171" t="s">
        <v>16</v>
      </c>
      <c r="P149" s="171"/>
      <c r="Q149" s="99">
        <v>0</v>
      </c>
      <c r="R149" s="99">
        <v>0</v>
      </c>
      <c r="S149" s="511"/>
    </row>
    <row r="150" spans="1:19" ht="15.75" customHeight="1" x14ac:dyDescent="0.25">
      <c r="A150" s="171" t="s">
        <v>144</v>
      </c>
      <c r="B150" s="171" t="s">
        <v>1110</v>
      </c>
      <c r="C150" s="171" t="s">
        <v>660</v>
      </c>
      <c r="D150" s="171" t="s">
        <v>148</v>
      </c>
      <c r="E150" s="172" t="s">
        <v>1258</v>
      </c>
      <c r="F150" s="171" t="s">
        <v>1260</v>
      </c>
      <c r="G150" s="171" t="s">
        <v>439</v>
      </c>
      <c r="H150" s="171" t="s">
        <v>393</v>
      </c>
      <c r="I150" s="171" t="s">
        <v>439</v>
      </c>
      <c r="J150" s="171" t="s">
        <v>439</v>
      </c>
      <c r="K150" s="171" t="s">
        <v>393</v>
      </c>
      <c r="L150" s="171" t="s">
        <v>439</v>
      </c>
      <c r="M150" s="171" t="s">
        <v>16</v>
      </c>
      <c r="N150" s="171" t="s">
        <v>16</v>
      </c>
      <c r="O150" s="171" t="s">
        <v>16</v>
      </c>
      <c r="P150" s="171"/>
      <c r="Q150" s="99">
        <v>0</v>
      </c>
      <c r="R150" s="99">
        <v>0</v>
      </c>
      <c r="S150" s="511"/>
    </row>
    <row r="151" spans="1:19" ht="15.75" customHeight="1" x14ac:dyDescent="0.25">
      <c r="A151" s="171" t="s">
        <v>144</v>
      </c>
      <c r="B151" s="171" t="s">
        <v>1110</v>
      </c>
      <c r="C151" s="171" t="s">
        <v>660</v>
      </c>
      <c r="D151" s="171" t="s">
        <v>148</v>
      </c>
      <c r="E151" s="172" t="s">
        <v>1261</v>
      </c>
      <c r="F151" s="171">
        <v>8</v>
      </c>
      <c r="G151" s="171" t="s">
        <v>439</v>
      </c>
      <c r="H151" s="171" t="s">
        <v>393</v>
      </c>
      <c r="I151" s="171" t="s">
        <v>439</v>
      </c>
      <c r="J151" s="171" t="s">
        <v>439</v>
      </c>
      <c r="K151" s="171" t="s">
        <v>393</v>
      </c>
      <c r="L151" s="171" t="s">
        <v>439</v>
      </c>
      <c r="M151" s="171" t="s">
        <v>16</v>
      </c>
      <c r="N151" s="171" t="s">
        <v>16</v>
      </c>
      <c r="O151" s="171" t="s">
        <v>16</v>
      </c>
      <c r="P151" s="171"/>
      <c r="Q151" s="99">
        <v>0</v>
      </c>
      <c r="R151" s="99">
        <v>0</v>
      </c>
      <c r="S151" s="511"/>
    </row>
    <row r="152" spans="1:19" ht="15.75" customHeight="1" x14ac:dyDescent="0.25">
      <c r="A152" s="171" t="s">
        <v>144</v>
      </c>
      <c r="B152" s="171" t="s">
        <v>1110</v>
      </c>
      <c r="C152" s="171" t="s">
        <v>660</v>
      </c>
      <c r="D152" s="171" t="s">
        <v>148</v>
      </c>
      <c r="E152" s="172" t="s">
        <v>1261</v>
      </c>
      <c r="F152" s="171" t="s">
        <v>1262</v>
      </c>
      <c r="G152" s="171" t="s">
        <v>439</v>
      </c>
      <c r="H152" s="171" t="s">
        <v>393</v>
      </c>
      <c r="I152" s="171" t="s">
        <v>439</v>
      </c>
      <c r="J152" s="171" t="s">
        <v>439</v>
      </c>
      <c r="K152" s="171" t="s">
        <v>393</v>
      </c>
      <c r="L152" s="171" t="s">
        <v>439</v>
      </c>
      <c r="M152" s="171" t="s">
        <v>16</v>
      </c>
      <c r="N152" s="171" t="s">
        <v>16</v>
      </c>
      <c r="O152" s="171" t="s">
        <v>16</v>
      </c>
      <c r="P152" s="171"/>
      <c r="Q152" s="99">
        <v>0</v>
      </c>
      <c r="R152" s="99">
        <v>0</v>
      </c>
      <c r="S152" s="511"/>
    </row>
    <row r="153" spans="1:19" ht="15.75" customHeight="1" x14ac:dyDescent="0.25">
      <c r="A153" s="171" t="s">
        <v>144</v>
      </c>
      <c r="B153" s="171" t="s">
        <v>1110</v>
      </c>
      <c r="C153" s="171" t="s">
        <v>660</v>
      </c>
      <c r="D153" s="171" t="s">
        <v>148</v>
      </c>
      <c r="E153" s="172" t="s">
        <v>1263</v>
      </c>
      <c r="F153" s="171" t="s">
        <v>1229</v>
      </c>
      <c r="G153" s="171" t="s">
        <v>439</v>
      </c>
      <c r="H153" s="171" t="s">
        <v>393</v>
      </c>
      <c r="I153" s="171" t="s">
        <v>439</v>
      </c>
      <c r="J153" s="171" t="s">
        <v>439</v>
      </c>
      <c r="K153" s="171" t="s">
        <v>393</v>
      </c>
      <c r="L153" s="171" t="s">
        <v>439</v>
      </c>
      <c r="M153" s="171" t="s">
        <v>16</v>
      </c>
      <c r="N153" s="171" t="s">
        <v>16</v>
      </c>
      <c r="O153" s="171" t="s">
        <v>16</v>
      </c>
      <c r="P153" s="171"/>
      <c r="Q153" s="99">
        <v>0</v>
      </c>
      <c r="R153" s="99">
        <v>0</v>
      </c>
      <c r="S153" s="511"/>
    </row>
    <row r="154" spans="1:19" ht="15.75" customHeight="1" x14ac:dyDescent="0.25">
      <c r="A154" s="171" t="s">
        <v>144</v>
      </c>
      <c r="B154" s="171" t="s">
        <v>1110</v>
      </c>
      <c r="C154" s="171" t="s">
        <v>660</v>
      </c>
      <c r="D154" s="171" t="s">
        <v>148</v>
      </c>
      <c r="E154" s="172" t="s">
        <v>1264</v>
      </c>
      <c r="F154" s="171" t="s">
        <v>1265</v>
      </c>
      <c r="G154" s="171" t="s">
        <v>439</v>
      </c>
      <c r="H154" s="171" t="s">
        <v>393</v>
      </c>
      <c r="I154" s="171" t="s">
        <v>184</v>
      </c>
      <c r="J154" s="171" t="s">
        <v>439</v>
      </c>
      <c r="K154" s="171" t="s">
        <v>393</v>
      </c>
      <c r="L154" s="171" t="s">
        <v>439</v>
      </c>
      <c r="M154" s="171" t="s">
        <v>16</v>
      </c>
      <c r="N154" s="171" t="s">
        <v>16</v>
      </c>
      <c r="O154" s="171" t="s">
        <v>16</v>
      </c>
      <c r="P154" s="171"/>
      <c r="Q154" s="99">
        <v>0</v>
      </c>
      <c r="R154" s="99">
        <v>0</v>
      </c>
      <c r="S154" s="511"/>
    </row>
    <row r="155" spans="1:19" ht="15.75" customHeight="1" x14ac:dyDescent="0.25">
      <c r="A155" s="171" t="s">
        <v>144</v>
      </c>
      <c r="B155" s="171" t="s">
        <v>1110</v>
      </c>
      <c r="C155" s="171" t="s">
        <v>660</v>
      </c>
      <c r="D155" s="171" t="s">
        <v>148</v>
      </c>
      <c r="E155" s="172" t="s">
        <v>1177</v>
      </c>
      <c r="F155" s="171" t="s">
        <v>1266</v>
      </c>
      <c r="G155" s="171" t="s">
        <v>439</v>
      </c>
      <c r="H155" s="171" t="s">
        <v>393</v>
      </c>
      <c r="I155" s="171" t="s">
        <v>184</v>
      </c>
      <c r="J155" s="171" t="s">
        <v>439</v>
      </c>
      <c r="K155" s="171" t="s">
        <v>393</v>
      </c>
      <c r="L155" s="171" t="s">
        <v>439</v>
      </c>
      <c r="M155" s="171" t="s">
        <v>16</v>
      </c>
      <c r="N155" s="171" t="s">
        <v>16</v>
      </c>
      <c r="O155" s="171" t="s">
        <v>16</v>
      </c>
      <c r="P155" s="171"/>
      <c r="Q155" s="99">
        <v>0</v>
      </c>
      <c r="R155" s="99">
        <v>0</v>
      </c>
      <c r="S155" s="511"/>
    </row>
    <row r="156" spans="1:19" ht="15.75" customHeight="1" x14ac:dyDescent="0.25">
      <c r="A156" s="171" t="s">
        <v>144</v>
      </c>
      <c r="B156" s="171" t="s">
        <v>1110</v>
      </c>
      <c r="C156" s="171" t="s">
        <v>660</v>
      </c>
      <c r="D156" s="171" t="s">
        <v>148</v>
      </c>
      <c r="E156" s="172" t="s">
        <v>927</v>
      </c>
      <c r="F156" s="171" t="s">
        <v>1267</v>
      </c>
      <c r="G156" s="171" t="s">
        <v>439</v>
      </c>
      <c r="H156" s="171" t="s">
        <v>393</v>
      </c>
      <c r="I156" s="171" t="s">
        <v>439</v>
      </c>
      <c r="J156" s="171" t="s">
        <v>439</v>
      </c>
      <c r="K156" s="171" t="s">
        <v>393</v>
      </c>
      <c r="L156" s="171" t="s">
        <v>439</v>
      </c>
      <c r="M156" s="171" t="s">
        <v>16</v>
      </c>
      <c r="N156" s="171" t="s">
        <v>16</v>
      </c>
      <c r="O156" s="171" t="s">
        <v>16</v>
      </c>
      <c r="P156" s="171"/>
      <c r="Q156" s="99">
        <v>0</v>
      </c>
      <c r="R156" s="99">
        <v>0</v>
      </c>
      <c r="S156" s="511"/>
    </row>
    <row r="157" spans="1:19" ht="15.75" customHeight="1" x14ac:dyDescent="0.25">
      <c r="A157" s="171" t="s">
        <v>144</v>
      </c>
      <c r="B157" s="171" t="s">
        <v>1110</v>
      </c>
      <c r="C157" s="171" t="s">
        <v>660</v>
      </c>
      <c r="D157" s="171" t="s">
        <v>148</v>
      </c>
      <c r="E157" s="172" t="s">
        <v>927</v>
      </c>
      <c r="F157" s="171" t="s">
        <v>1223</v>
      </c>
      <c r="G157" s="171" t="s">
        <v>439</v>
      </c>
      <c r="H157" s="171" t="s">
        <v>393</v>
      </c>
      <c r="I157" s="171" t="s">
        <v>439</v>
      </c>
      <c r="J157" s="171" t="s">
        <v>439</v>
      </c>
      <c r="K157" s="171" t="s">
        <v>393</v>
      </c>
      <c r="L157" s="171" t="s">
        <v>439</v>
      </c>
      <c r="M157" s="171" t="s">
        <v>16</v>
      </c>
      <c r="N157" s="171" t="s">
        <v>16</v>
      </c>
      <c r="O157" s="171" t="s">
        <v>16</v>
      </c>
      <c r="P157" s="171"/>
      <c r="Q157" s="99">
        <v>0</v>
      </c>
      <c r="R157" s="99">
        <v>0</v>
      </c>
      <c r="S157" s="511"/>
    </row>
    <row r="158" spans="1:19" ht="15.75" customHeight="1" x14ac:dyDescent="0.25">
      <c r="A158" s="171" t="s">
        <v>144</v>
      </c>
      <c r="B158" s="171" t="s">
        <v>1110</v>
      </c>
      <c r="C158" s="171" t="s">
        <v>660</v>
      </c>
      <c r="D158" s="171" t="s">
        <v>148</v>
      </c>
      <c r="E158" s="172" t="s">
        <v>927</v>
      </c>
      <c r="F158" s="171" t="s">
        <v>1268</v>
      </c>
      <c r="G158" s="171" t="s">
        <v>439</v>
      </c>
      <c r="H158" s="171" t="s">
        <v>393</v>
      </c>
      <c r="I158" s="171" t="s">
        <v>439</v>
      </c>
      <c r="J158" s="171" t="s">
        <v>439</v>
      </c>
      <c r="K158" s="171" t="s">
        <v>393</v>
      </c>
      <c r="L158" s="171" t="s">
        <v>439</v>
      </c>
      <c r="M158" s="171" t="s">
        <v>16</v>
      </c>
      <c r="N158" s="171" t="s">
        <v>16</v>
      </c>
      <c r="O158" s="171" t="s">
        <v>16</v>
      </c>
      <c r="P158" s="171"/>
      <c r="Q158" s="99">
        <v>0</v>
      </c>
      <c r="R158" s="99">
        <v>0</v>
      </c>
      <c r="S158" s="511"/>
    </row>
    <row r="159" spans="1:19" ht="15.75" customHeight="1" x14ac:dyDescent="0.25">
      <c r="A159" s="171" t="s">
        <v>144</v>
      </c>
      <c r="B159" s="171" t="s">
        <v>1110</v>
      </c>
      <c r="C159" s="171" t="s">
        <v>660</v>
      </c>
      <c r="D159" s="171" t="s">
        <v>148</v>
      </c>
      <c r="E159" s="172" t="s">
        <v>927</v>
      </c>
      <c r="F159" s="171" t="s">
        <v>1269</v>
      </c>
      <c r="G159" s="171" t="s">
        <v>439</v>
      </c>
      <c r="H159" s="171" t="s">
        <v>393</v>
      </c>
      <c r="I159" s="171" t="s">
        <v>439</v>
      </c>
      <c r="J159" s="171" t="s">
        <v>439</v>
      </c>
      <c r="K159" s="171" t="s">
        <v>393</v>
      </c>
      <c r="L159" s="171" t="s">
        <v>439</v>
      </c>
      <c r="M159" s="171" t="s">
        <v>16</v>
      </c>
      <c r="N159" s="171" t="s">
        <v>16</v>
      </c>
      <c r="O159" s="171" t="s">
        <v>16</v>
      </c>
      <c r="P159" s="171"/>
      <c r="Q159" s="99">
        <v>0</v>
      </c>
      <c r="R159" s="99">
        <v>0</v>
      </c>
      <c r="S159" s="511"/>
    </row>
    <row r="160" spans="1:19" ht="15.75" customHeight="1" x14ac:dyDescent="0.25">
      <c r="A160" s="171" t="s">
        <v>144</v>
      </c>
      <c r="B160" s="171" t="s">
        <v>1110</v>
      </c>
      <c r="C160" s="171" t="s">
        <v>660</v>
      </c>
      <c r="D160" s="171" t="s">
        <v>148</v>
      </c>
      <c r="E160" s="172" t="s">
        <v>927</v>
      </c>
      <c r="F160" s="171" t="s">
        <v>1270</v>
      </c>
      <c r="G160" s="171" t="s">
        <v>439</v>
      </c>
      <c r="H160" s="171" t="s">
        <v>393</v>
      </c>
      <c r="I160" s="171" t="s">
        <v>439</v>
      </c>
      <c r="J160" s="171" t="s">
        <v>439</v>
      </c>
      <c r="K160" s="171" t="s">
        <v>393</v>
      </c>
      <c r="L160" s="171" t="s">
        <v>439</v>
      </c>
      <c r="M160" s="171" t="s">
        <v>16</v>
      </c>
      <c r="N160" s="171" t="s">
        <v>16</v>
      </c>
      <c r="O160" s="171" t="s">
        <v>16</v>
      </c>
      <c r="P160" s="171"/>
      <c r="Q160" s="99">
        <v>0</v>
      </c>
      <c r="R160" s="99">
        <v>0</v>
      </c>
      <c r="S160" s="511"/>
    </row>
    <row r="161" spans="1:19" ht="15.75" customHeight="1" x14ac:dyDescent="0.25">
      <c r="A161" s="171" t="s">
        <v>144</v>
      </c>
      <c r="B161" s="171" t="s">
        <v>1110</v>
      </c>
      <c r="C161" s="171" t="s">
        <v>660</v>
      </c>
      <c r="D161" s="171" t="s">
        <v>148</v>
      </c>
      <c r="E161" s="172" t="s">
        <v>927</v>
      </c>
      <c r="F161" s="171" t="s">
        <v>1271</v>
      </c>
      <c r="G161" s="171" t="s">
        <v>439</v>
      </c>
      <c r="H161" s="171" t="s">
        <v>393</v>
      </c>
      <c r="I161" s="171" t="s">
        <v>439</v>
      </c>
      <c r="J161" s="171" t="s">
        <v>439</v>
      </c>
      <c r="K161" s="171" t="s">
        <v>393</v>
      </c>
      <c r="L161" s="171" t="s">
        <v>439</v>
      </c>
      <c r="M161" s="171" t="s">
        <v>16</v>
      </c>
      <c r="N161" s="171" t="s">
        <v>16</v>
      </c>
      <c r="O161" s="171" t="s">
        <v>16</v>
      </c>
      <c r="P161" s="171"/>
      <c r="Q161" s="99">
        <v>0</v>
      </c>
      <c r="R161" s="99">
        <v>0</v>
      </c>
      <c r="S161" s="511"/>
    </row>
    <row r="162" spans="1:19" ht="15.75" customHeight="1" x14ac:dyDescent="0.25">
      <c r="A162" s="171" t="s">
        <v>144</v>
      </c>
      <c r="B162" s="171" t="s">
        <v>1110</v>
      </c>
      <c r="C162" s="171" t="s">
        <v>660</v>
      </c>
      <c r="D162" s="171" t="s">
        <v>148</v>
      </c>
      <c r="E162" s="172" t="s">
        <v>1146</v>
      </c>
      <c r="F162" s="171" t="s">
        <v>1272</v>
      </c>
      <c r="G162" s="171" t="s">
        <v>439</v>
      </c>
      <c r="H162" s="171" t="s">
        <v>393</v>
      </c>
      <c r="I162" s="171" t="s">
        <v>184</v>
      </c>
      <c r="J162" s="171" t="s">
        <v>439</v>
      </c>
      <c r="K162" s="171" t="s">
        <v>393</v>
      </c>
      <c r="L162" s="171" t="s">
        <v>439</v>
      </c>
      <c r="M162" s="171" t="s">
        <v>16</v>
      </c>
      <c r="N162" s="171" t="s">
        <v>16</v>
      </c>
      <c r="O162" s="171" t="s">
        <v>16</v>
      </c>
      <c r="P162" s="171"/>
      <c r="Q162" s="99">
        <v>0</v>
      </c>
      <c r="R162" s="99">
        <v>0</v>
      </c>
      <c r="S162" s="511"/>
    </row>
    <row r="163" spans="1:19" ht="15.75" customHeight="1" x14ac:dyDescent="0.25">
      <c r="A163" s="171" t="s">
        <v>144</v>
      </c>
      <c r="B163" s="171" t="s">
        <v>1110</v>
      </c>
      <c r="C163" s="171" t="s">
        <v>660</v>
      </c>
      <c r="D163" s="171" t="s">
        <v>148</v>
      </c>
      <c r="E163" s="172" t="s">
        <v>1273</v>
      </c>
      <c r="F163" s="171" t="s">
        <v>1274</v>
      </c>
      <c r="G163" s="171" t="s">
        <v>439</v>
      </c>
      <c r="H163" s="171" t="s">
        <v>393</v>
      </c>
      <c r="I163" s="171" t="s">
        <v>439</v>
      </c>
      <c r="J163" s="171" t="s">
        <v>439</v>
      </c>
      <c r="K163" s="171" t="s">
        <v>393</v>
      </c>
      <c r="L163" s="171" t="s">
        <v>439</v>
      </c>
      <c r="M163" s="171" t="s">
        <v>16</v>
      </c>
      <c r="N163" s="171" t="s">
        <v>16</v>
      </c>
      <c r="O163" s="171" t="s">
        <v>16</v>
      </c>
      <c r="P163" s="171"/>
      <c r="Q163" s="99">
        <v>0</v>
      </c>
      <c r="R163" s="99">
        <v>0</v>
      </c>
      <c r="S163" s="511"/>
    </row>
    <row r="164" spans="1:19" ht="15.75" customHeight="1" x14ac:dyDescent="0.25">
      <c r="A164" s="171" t="s">
        <v>144</v>
      </c>
      <c r="B164" s="171" t="s">
        <v>1110</v>
      </c>
      <c r="C164" s="171" t="s">
        <v>660</v>
      </c>
      <c r="D164" s="171" t="s">
        <v>148</v>
      </c>
      <c r="E164" s="172" t="s">
        <v>1273</v>
      </c>
      <c r="F164" s="171" t="s">
        <v>1260</v>
      </c>
      <c r="G164" s="171" t="s">
        <v>439</v>
      </c>
      <c r="H164" s="171" t="s">
        <v>393</v>
      </c>
      <c r="I164" s="171" t="s">
        <v>439</v>
      </c>
      <c r="J164" s="171" t="s">
        <v>439</v>
      </c>
      <c r="K164" s="171" t="s">
        <v>393</v>
      </c>
      <c r="L164" s="171" t="s">
        <v>439</v>
      </c>
      <c r="M164" s="171" t="s">
        <v>16</v>
      </c>
      <c r="N164" s="171" t="s">
        <v>16</v>
      </c>
      <c r="O164" s="171" t="s">
        <v>16</v>
      </c>
      <c r="P164" s="171"/>
      <c r="Q164" s="99">
        <v>0</v>
      </c>
      <c r="R164" s="99">
        <v>0</v>
      </c>
      <c r="S164" s="511"/>
    </row>
    <row r="165" spans="1:19" ht="15.75" customHeight="1" x14ac:dyDescent="0.25">
      <c r="A165" s="171" t="s">
        <v>144</v>
      </c>
      <c r="B165" s="171" t="s">
        <v>1110</v>
      </c>
      <c r="C165" s="171" t="s">
        <v>660</v>
      </c>
      <c r="D165" s="171" t="s">
        <v>148</v>
      </c>
      <c r="E165" s="172" t="s">
        <v>1275</v>
      </c>
      <c r="F165" s="171" t="s">
        <v>1229</v>
      </c>
      <c r="G165" s="171" t="s">
        <v>439</v>
      </c>
      <c r="H165" s="171" t="s">
        <v>393</v>
      </c>
      <c r="I165" s="171" t="s">
        <v>439</v>
      </c>
      <c r="J165" s="171" t="s">
        <v>439</v>
      </c>
      <c r="K165" s="171" t="s">
        <v>393</v>
      </c>
      <c r="L165" s="171" t="s">
        <v>439</v>
      </c>
      <c r="M165" s="171" t="s">
        <v>16</v>
      </c>
      <c r="N165" s="171" t="s">
        <v>16</v>
      </c>
      <c r="O165" s="171" t="s">
        <v>16</v>
      </c>
      <c r="P165" s="171"/>
      <c r="Q165" s="99">
        <v>0</v>
      </c>
      <c r="R165" s="99">
        <v>0</v>
      </c>
      <c r="S165" s="511"/>
    </row>
    <row r="166" spans="1:19" ht="15.75" customHeight="1" x14ac:dyDescent="0.25">
      <c r="A166" s="171" t="s">
        <v>144</v>
      </c>
      <c r="B166" s="171" t="s">
        <v>1110</v>
      </c>
      <c r="C166" s="171" t="s">
        <v>660</v>
      </c>
      <c r="D166" s="171" t="s">
        <v>148</v>
      </c>
      <c r="E166" s="172" t="s">
        <v>1181</v>
      </c>
      <c r="F166" s="171" t="s">
        <v>1274</v>
      </c>
      <c r="G166" s="171" t="s">
        <v>439</v>
      </c>
      <c r="H166" s="171" t="s">
        <v>393</v>
      </c>
      <c r="I166" s="171" t="s">
        <v>184</v>
      </c>
      <c r="J166" s="171" t="s">
        <v>439</v>
      </c>
      <c r="K166" s="171" t="s">
        <v>393</v>
      </c>
      <c r="L166" s="171" t="s">
        <v>439</v>
      </c>
      <c r="M166" s="171" t="s">
        <v>16</v>
      </c>
      <c r="N166" s="171" t="s">
        <v>16</v>
      </c>
      <c r="O166" s="171" t="s">
        <v>16</v>
      </c>
      <c r="P166" s="171"/>
      <c r="Q166" s="99">
        <v>0</v>
      </c>
      <c r="R166" s="99">
        <v>0</v>
      </c>
      <c r="S166" s="511"/>
    </row>
    <row r="167" spans="1:19" ht="15.75" customHeight="1" x14ac:dyDescent="0.25">
      <c r="A167" s="171" t="s">
        <v>144</v>
      </c>
      <c r="B167" s="171" t="s">
        <v>1110</v>
      </c>
      <c r="C167" s="171" t="s">
        <v>660</v>
      </c>
      <c r="D167" s="171" t="s">
        <v>148</v>
      </c>
      <c r="E167" s="172" t="s">
        <v>1276</v>
      </c>
      <c r="F167" s="171" t="s">
        <v>1229</v>
      </c>
      <c r="G167" s="171" t="s">
        <v>439</v>
      </c>
      <c r="H167" s="171" t="s">
        <v>393</v>
      </c>
      <c r="I167" s="171" t="s">
        <v>184</v>
      </c>
      <c r="J167" s="171" t="s">
        <v>439</v>
      </c>
      <c r="K167" s="171" t="s">
        <v>393</v>
      </c>
      <c r="L167" s="171" t="s">
        <v>439</v>
      </c>
      <c r="M167" s="171" t="s">
        <v>16</v>
      </c>
      <c r="N167" s="171" t="s">
        <v>16</v>
      </c>
      <c r="O167" s="171" t="s">
        <v>16</v>
      </c>
      <c r="P167" s="171"/>
      <c r="Q167" s="99">
        <v>0</v>
      </c>
      <c r="R167" s="99">
        <v>0</v>
      </c>
      <c r="S167" s="511"/>
    </row>
    <row r="168" spans="1:19" ht="15.75" customHeight="1" x14ac:dyDescent="0.25">
      <c r="A168" s="171" t="s">
        <v>144</v>
      </c>
      <c r="B168" s="171" t="s">
        <v>1110</v>
      </c>
      <c r="C168" s="171" t="s">
        <v>660</v>
      </c>
      <c r="D168" s="171" t="s">
        <v>148</v>
      </c>
      <c r="E168" s="172" t="s">
        <v>1183</v>
      </c>
      <c r="F168" s="171" t="s">
        <v>1224</v>
      </c>
      <c r="G168" s="171" t="s">
        <v>439</v>
      </c>
      <c r="H168" s="171" t="s">
        <v>393</v>
      </c>
      <c r="I168" s="171" t="s">
        <v>184</v>
      </c>
      <c r="J168" s="171" t="s">
        <v>439</v>
      </c>
      <c r="K168" s="171" t="s">
        <v>393</v>
      </c>
      <c r="L168" s="171" t="s">
        <v>439</v>
      </c>
      <c r="M168" s="171" t="s">
        <v>16</v>
      </c>
      <c r="N168" s="171" t="s">
        <v>16</v>
      </c>
      <c r="O168" s="171" t="s">
        <v>16</v>
      </c>
      <c r="P168" s="171"/>
      <c r="Q168" s="99">
        <v>0</v>
      </c>
      <c r="R168" s="99">
        <v>0</v>
      </c>
      <c r="S168" s="511"/>
    </row>
    <row r="169" spans="1:19" ht="15.75" customHeight="1" x14ac:dyDescent="0.25">
      <c r="A169" s="171" t="s">
        <v>144</v>
      </c>
      <c r="B169" s="171" t="s">
        <v>1110</v>
      </c>
      <c r="C169" s="171" t="s">
        <v>660</v>
      </c>
      <c r="D169" s="171" t="s">
        <v>148</v>
      </c>
      <c r="E169" s="172" t="s">
        <v>1277</v>
      </c>
      <c r="F169" s="171" t="s">
        <v>1271</v>
      </c>
      <c r="G169" s="171" t="s">
        <v>439</v>
      </c>
      <c r="H169" s="171" t="s">
        <v>393</v>
      </c>
      <c r="I169" s="171" t="s">
        <v>439</v>
      </c>
      <c r="J169" s="171" t="s">
        <v>439</v>
      </c>
      <c r="K169" s="171" t="s">
        <v>393</v>
      </c>
      <c r="L169" s="171" t="s">
        <v>439</v>
      </c>
      <c r="M169" s="171" t="s">
        <v>16</v>
      </c>
      <c r="N169" s="171" t="s">
        <v>16</v>
      </c>
      <c r="O169" s="171" t="s">
        <v>16</v>
      </c>
      <c r="P169" s="171"/>
      <c r="Q169" s="99">
        <v>0</v>
      </c>
      <c r="R169" s="99">
        <v>0</v>
      </c>
      <c r="S169" s="511"/>
    </row>
    <row r="170" spans="1:19" ht="15.75" customHeight="1" x14ac:dyDescent="0.25">
      <c r="A170" s="171" t="s">
        <v>144</v>
      </c>
      <c r="B170" s="171" t="s">
        <v>1110</v>
      </c>
      <c r="C170" s="171" t="s">
        <v>660</v>
      </c>
      <c r="D170" s="171" t="s">
        <v>148</v>
      </c>
      <c r="E170" s="172" t="s">
        <v>1278</v>
      </c>
      <c r="F170" s="171" t="s">
        <v>1224</v>
      </c>
      <c r="G170" s="171" t="s">
        <v>439</v>
      </c>
      <c r="H170" s="171" t="s">
        <v>393</v>
      </c>
      <c r="I170" s="171" t="s">
        <v>184</v>
      </c>
      <c r="J170" s="171" t="s">
        <v>439</v>
      </c>
      <c r="K170" s="171" t="s">
        <v>393</v>
      </c>
      <c r="L170" s="171" t="s">
        <v>439</v>
      </c>
      <c r="M170" s="171" t="s">
        <v>16</v>
      </c>
      <c r="N170" s="171" t="s">
        <v>16</v>
      </c>
      <c r="O170" s="171" t="s">
        <v>16</v>
      </c>
      <c r="P170" s="171"/>
      <c r="Q170" s="99">
        <v>0</v>
      </c>
      <c r="R170" s="99">
        <v>0</v>
      </c>
      <c r="S170" s="511"/>
    </row>
    <row r="171" spans="1:19" ht="15.75" customHeight="1" x14ac:dyDescent="0.25">
      <c r="A171" s="171" t="s">
        <v>144</v>
      </c>
      <c r="B171" s="171" t="s">
        <v>1110</v>
      </c>
      <c r="C171" s="171" t="s">
        <v>660</v>
      </c>
      <c r="D171" s="171" t="s">
        <v>148</v>
      </c>
      <c r="E171" s="172" t="s">
        <v>1279</v>
      </c>
      <c r="F171" s="171" t="s">
        <v>1224</v>
      </c>
      <c r="G171" s="171" t="s">
        <v>439</v>
      </c>
      <c r="H171" s="171" t="s">
        <v>393</v>
      </c>
      <c r="I171" s="171" t="s">
        <v>184</v>
      </c>
      <c r="J171" s="171" t="s">
        <v>439</v>
      </c>
      <c r="K171" s="171" t="s">
        <v>393</v>
      </c>
      <c r="L171" s="171" t="s">
        <v>439</v>
      </c>
      <c r="M171" s="171" t="s">
        <v>16</v>
      </c>
      <c r="N171" s="171" t="s">
        <v>16</v>
      </c>
      <c r="O171" s="171" t="s">
        <v>16</v>
      </c>
      <c r="P171" s="171"/>
      <c r="Q171" s="99">
        <v>0</v>
      </c>
      <c r="R171" s="99">
        <v>0</v>
      </c>
      <c r="S171" s="511"/>
    </row>
    <row r="172" spans="1:19" ht="15.75" customHeight="1" x14ac:dyDescent="0.25">
      <c r="A172" s="171" t="s">
        <v>144</v>
      </c>
      <c r="B172" s="171" t="s">
        <v>1110</v>
      </c>
      <c r="C172" s="171" t="s">
        <v>660</v>
      </c>
      <c r="D172" s="171" t="s">
        <v>148</v>
      </c>
      <c r="E172" s="172" t="s">
        <v>1280</v>
      </c>
      <c r="F172" s="171" t="s">
        <v>1281</v>
      </c>
      <c r="G172" s="171" t="s">
        <v>439</v>
      </c>
      <c r="H172" s="171" t="s">
        <v>393</v>
      </c>
      <c r="I172" s="171" t="s">
        <v>439</v>
      </c>
      <c r="J172" s="171" t="s">
        <v>439</v>
      </c>
      <c r="K172" s="171" t="s">
        <v>393</v>
      </c>
      <c r="L172" s="171" t="s">
        <v>439</v>
      </c>
      <c r="M172" s="171" t="s">
        <v>16</v>
      </c>
      <c r="N172" s="171" t="s">
        <v>16</v>
      </c>
      <c r="O172" s="171" t="s">
        <v>16</v>
      </c>
      <c r="P172" s="171"/>
      <c r="Q172" s="99">
        <v>0</v>
      </c>
      <c r="R172" s="99">
        <v>0</v>
      </c>
      <c r="S172" s="511"/>
    </row>
    <row r="173" spans="1:19" ht="15.75" customHeight="1" x14ac:dyDescent="0.25">
      <c r="A173" s="171" t="s">
        <v>144</v>
      </c>
      <c r="B173" s="171" t="s">
        <v>1110</v>
      </c>
      <c r="C173" s="171" t="s">
        <v>660</v>
      </c>
      <c r="D173" s="171" t="s">
        <v>148</v>
      </c>
      <c r="E173" s="172" t="s">
        <v>1184</v>
      </c>
      <c r="F173" s="171" t="s">
        <v>1282</v>
      </c>
      <c r="G173" s="171" t="s">
        <v>439</v>
      </c>
      <c r="H173" s="171" t="s">
        <v>393</v>
      </c>
      <c r="I173" s="171" t="s">
        <v>439</v>
      </c>
      <c r="J173" s="171" t="s">
        <v>439</v>
      </c>
      <c r="K173" s="171" t="s">
        <v>393</v>
      </c>
      <c r="L173" s="171" t="s">
        <v>439</v>
      </c>
      <c r="M173" s="171" t="s">
        <v>16</v>
      </c>
      <c r="N173" s="171" t="s">
        <v>16</v>
      </c>
      <c r="O173" s="171" t="s">
        <v>16</v>
      </c>
      <c r="P173" s="171"/>
      <c r="Q173" s="99">
        <v>0</v>
      </c>
      <c r="R173" s="99">
        <v>0</v>
      </c>
      <c r="S173" s="511"/>
    </row>
    <row r="174" spans="1:19" ht="15.75" customHeight="1" x14ac:dyDescent="0.25">
      <c r="A174" s="171" t="s">
        <v>144</v>
      </c>
      <c r="B174" s="171" t="s">
        <v>1110</v>
      </c>
      <c r="C174" s="171" t="s">
        <v>660</v>
      </c>
      <c r="D174" s="171" t="s">
        <v>148</v>
      </c>
      <c r="E174" s="172" t="s">
        <v>1185</v>
      </c>
      <c r="F174" s="171">
        <v>6</v>
      </c>
      <c r="G174" s="171" t="s">
        <v>439</v>
      </c>
      <c r="H174" s="171" t="s">
        <v>393</v>
      </c>
      <c r="I174" s="171" t="s">
        <v>439</v>
      </c>
      <c r="J174" s="171" t="s">
        <v>439</v>
      </c>
      <c r="K174" s="171" t="s">
        <v>393</v>
      </c>
      <c r="L174" s="171" t="s">
        <v>439</v>
      </c>
      <c r="M174" s="171" t="s">
        <v>16</v>
      </c>
      <c r="N174" s="171" t="s">
        <v>16</v>
      </c>
      <c r="O174" s="171" t="s">
        <v>16</v>
      </c>
      <c r="P174" s="171"/>
      <c r="Q174" s="99">
        <v>0</v>
      </c>
      <c r="R174" s="99">
        <v>0</v>
      </c>
      <c r="S174" s="511"/>
    </row>
    <row r="175" spans="1:19" ht="15.75" customHeight="1" x14ac:dyDescent="0.25">
      <c r="A175" s="171" t="s">
        <v>144</v>
      </c>
      <c r="B175" s="171" t="s">
        <v>1110</v>
      </c>
      <c r="C175" s="171" t="s">
        <v>660</v>
      </c>
      <c r="D175" s="171" t="s">
        <v>148</v>
      </c>
      <c r="E175" s="172" t="s">
        <v>1185</v>
      </c>
      <c r="F175" s="171" t="s">
        <v>1283</v>
      </c>
      <c r="G175" s="171" t="s">
        <v>439</v>
      </c>
      <c r="H175" s="171" t="s">
        <v>393</v>
      </c>
      <c r="I175" s="171" t="s">
        <v>439</v>
      </c>
      <c r="J175" s="171" t="s">
        <v>439</v>
      </c>
      <c r="K175" s="171" t="s">
        <v>393</v>
      </c>
      <c r="L175" s="171" t="s">
        <v>439</v>
      </c>
      <c r="M175" s="171" t="s">
        <v>16</v>
      </c>
      <c r="N175" s="171" t="s">
        <v>16</v>
      </c>
      <c r="O175" s="171" t="s">
        <v>16</v>
      </c>
      <c r="P175" s="171"/>
      <c r="Q175" s="99">
        <v>0</v>
      </c>
      <c r="R175" s="99">
        <v>0</v>
      </c>
      <c r="S175" s="511"/>
    </row>
    <row r="176" spans="1:19" ht="15.75" customHeight="1" x14ac:dyDescent="0.25">
      <c r="A176" s="171" t="s">
        <v>144</v>
      </c>
      <c r="B176" s="171" t="s">
        <v>1110</v>
      </c>
      <c r="C176" s="171" t="s">
        <v>660</v>
      </c>
      <c r="D176" s="171" t="s">
        <v>148</v>
      </c>
      <c r="E176" s="172" t="s">
        <v>1185</v>
      </c>
      <c r="F176" s="171" t="s">
        <v>1282</v>
      </c>
      <c r="G176" s="171" t="s">
        <v>439</v>
      </c>
      <c r="H176" s="171" t="s">
        <v>393</v>
      </c>
      <c r="I176" s="171" t="s">
        <v>439</v>
      </c>
      <c r="J176" s="171" t="s">
        <v>439</v>
      </c>
      <c r="K176" s="171" t="s">
        <v>393</v>
      </c>
      <c r="L176" s="171" t="s">
        <v>439</v>
      </c>
      <c r="M176" s="171" t="s">
        <v>16</v>
      </c>
      <c r="N176" s="171" t="s">
        <v>16</v>
      </c>
      <c r="O176" s="171" t="s">
        <v>16</v>
      </c>
      <c r="P176" s="171"/>
      <c r="Q176" s="99">
        <v>0</v>
      </c>
      <c r="R176" s="99">
        <v>0</v>
      </c>
      <c r="S176" s="511"/>
    </row>
    <row r="177" spans="1:19" ht="15.75" customHeight="1" x14ac:dyDescent="0.25">
      <c r="A177" s="171" t="s">
        <v>144</v>
      </c>
      <c r="B177" s="171" t="s">
        <v>1110</v>
      </c>
      <c r="C177" s="171" t="s">
        <v>660</v>
      </c>
      <c r="D177" s="171" t="s">
        <v>148</v>
      </c>
      <c r="E177" s="172" t="s">
        <v>1284</v>
      </c>
      <c r="F177" s="171" t="s">
        <v>1274</v>
      </c>
      <c r="G177" s="171" t="s">
        <v>439</v>
      </c>
      <c r="H177" s="171" t="s">
        <v>393</v>
      </c>
      <c r="I177" s="171" t="s">
        <v>439</v>
      </c>
      <c r="J177" s="171" t="s">
        <v>439</v>
      </c>
      <c r="K177" s="171" t="s">
        <v>393</v>
      </c>
      <c r="L177" s="171" t="s">
        <v>439</v>
      </c>
      <c r="M177" s="171" t="s">
        <v>16</v>
      </c>
      <c r="N177" s="171" t="s">
        <v>16</v>
      </c>
      <c r="O177" s="171" t="s">
        <v>16</v>
      </c>
      <c r="P177" s="171"/>
      <c r="Q177" s="99">
        <v>0</v>
      </c>
      <c r="R177" s="99">
        <v>0</v>
      </c>
      <c r="S177" s="511"/>
    </row>
    <row r="178" spans="1:19" ht="15.75" customHeight="1" x14ac:dyDescent="0.25">
      <c r="A178" s="171" t="s">
        <v>144</v>
      </c>
      <c r="B178" s="171" t="s">
        <v>1110</v>
      </c>
      <c r="C178" s="171" t="s">
        <v>660</v>
      </c>
      <c r="D178" s="171" t="s">
        <v>148</v>
      </c>
      <c r="E178" s="172" t="s">
        <v>1285</v>
      </c>
      <c r="F178" s="171" t="s">
        <v>1274</v>
      </c>
      <c r="G178" s="171" t="s">
        <v>439</v>
      </c>
      <c r="H178" s="171" t="s">
        <v>393</v>
      </c>
      <c r="I178" s="171" t="s">
        <v>439</v>
      </c>
      <c r="J178" s="171" t="s">
        <v>439</v>
      </c>
      <c r="K178" s="171" t="s">
        <v>393</v>
      </c>
      <c r="L178" s="171" t="s">
        <v>439</v>
      </c>
      <c r="M178" s="171" t="s">
        <v>16</v>
      </c>
      <c r="N178" s="171" t="s">
        <v>16</v>
      </c>
      <c r="O178" s="171" t="s">
        <v>16</v>
      </c>
      <c r="P178" s="171"/>
      <c r="Q178" s="99">
        <v>0</v>
      </c>
      <c r="R178" s="99">
        <v>0</v>
      </c>
      <c r="S178" s="511"/>
    </row>
    <row r="179" spans="1:19" ht="15.75" customHeight="1" x14ac:dyDescent="0.25">
      <c r="A179" s="171" t="s">
        <v>144</v>
      </c>
      <c r="B179" s="171" t="s">
        <v>1110</v>
      </c>
      <c r="C179" s="171" t="s">
        <v>660</v>
      </c>
      <c r="D179" s="171" t="s">
        <v>148</v>
      </c>
      <c r="E179" s="172" t="s">
        <v>1186</v>
      </c>
      <c r="F179" s="171" t="s">
        <v>1286</v>
      </c>
      <c r="G179" s="171" t="s">
        <v>439</v>
      </c>
      <c r="H179" s="171" t="s">
        <v>393</v>
      </c>
      <c r="I179" s="171" t="s">
        <v>439</v>
      </c>
      <c r="J179" s="171" t="s">
        <v>439</v>
      </c>
      <c r="K179" s="171" t="s">
        <v>393</v>
      </c>
      <c r="L179" s="171" t="s">
        <v>439</v>
      </c>
      <c r="M179" s="171" t="s">
        <v>16</v>
      </c>
      <c r="N179" s="171" t="s">
        <v>16</v>
      </c>
      <c r="O179" s="171" t="s">
        <v>16</v>
      </c>
      <c r="P179" s="171"/>
      <c r="Q179" s="99">
        <v>0</v>
      </c>
      <c r="R179" s="99">
        <v>0</v>
      </c>
      <c r="S179" s="511"/>
    </row>
    <row r="180" spans="1:19" ht="15.75" customHeight="1" x14ac:dyDescent="0.25">
      <c r="A180" s="171" t="s">
        <v>144</v>
      </c>
      <c r="B180" s="171" t="s">
        <v>1110</v>
      </c>
      <c r="C180" s="171" t="s">
        <v>660</v>
      </c>
      <c r="D180" s="171" t="s">
        <v>148</v>
      </c>
      <c r="E180" s="172" t="s">
        <v>1186</v>
      </c>
      <c r="F180" s="171" t="s">
        <v>1287</v>
      </c>
      <c r="G180" s="171" t="s">
        <v>439</v>
      </c>
      <c r="H180" s="171" t="s">
        <v>393</v>
      </c>
      <c r="I180" s="171" t="s">
        <v>439</v>
      </c>
      <c r="J180" s="171" t="s">
        <v>439</v>
      </c>
      <c r="K180" s="171" t="s">
        <v>393</v>
      </c>
      <c r="L180" s="171" t="s">
        <v>439</v>
      </c>
      <c r="M180" s="171" t="s">
        <v>16</v>
      </c>
      <c r="N180" s="171" t="s">
        <v>16</v>
      </c>
      <c r="O180" s="171" t="s">
        <v>16</v>
      </c>
      <c r="P180" s="171"/>
      <c r="Q180" s="99">
        <v>0</v>
      </c>
      <c r="R180" s="99">
        <v>0</v>
      </c>
      <c r="S180" s="511"/>
    </row>
    <row r="181" spans="1:19" ht="15.75" customHeight="1" x14ac:dyDescent="0.25">
      <c r="A181" s="171" t="s">
        <v>144</v>
      </c>
      <c r="B181" s="171" t="s">
        <v>1110</v>
      </c>
      <c r="C181" s="171" t="s">
        <v>660</v>
      </c>
      <c r="D181" s="171" t="s">
        <v>148</v>
      </c>
      <c r="E181" s="172" t="s">
        <v>1186</v>
      </c>
      <c r="F181" s="171" t="s">
        <v>1281</v>
      </c>
      <c r="G181" s="171" t="s">
        <v>439</v>
      </c>
      <c r="H181" s="171" t="s">
        <v>393</v>
      </c>
      <c r="I181" s="171" t="s">
        <v>439</v>
      </c>
      <c r="J181" s="171" t="s">
        <v>439</v>
      </c>
      <c r="K181" s="171" t="s">
        <v>393</v>
      </c>
      <c r="L181" s="171" t="s">
        <v>439</v>
      </c>
      <c r="M181" s="171" t="s">
        <v>16</v>
      </c>
      <c r="N181" s="171" t="s">
        <v>16</v>
      </c>
      <c r="O181" s="171" t="s">
        <v>16</v>
      </c>
      <c r="P181" s="171"/>
      <c r="Q181" s="99">
        <v>0</v>
      </c>
      <c r="R181" s="99">
        <v>0</v>
      </c>
      <c r="S181" s="511"/>
    </row>
    <row r="182" spans="1:19" ht="15.75" customHeight="1" x14ac:dyDescent="0.25">
      <c r="A182" s="171" t="s">
        <v>144</v>
      </c>
      <c r="B182" s="171" t="s">
        <v>1110</v>
      </c>
      <c r="C182" s="171" t="s">
        <v>660</v>
      </c>
      <c r="D182" s="171" t="s">
        <v>148</v>
      </c>
      <c r="E182" s="172" t="s">
        <v>1126</v>
      </c>
      <c r="F182" s="171" t="s">
        <v>1288</v>
      </c>
      <c r="G182" s="171" t="s">
        <v>439</v>
      </c>
      <c r="H182" s="171" t="s">
        <v>393</v>
      </c>
      <c r="I182" s="171" t="s">
        <v>184</v>
      </c>
      <c r="J182" s="171" t="s">
        <v>439</v>
      </c>
      <c r="K182" s="171" t="s">
        <v>393</v>
      </c>
      <c r="L182" s="171" t="s">
        <v>439</v>
      </c>
      <c r="M182" s="171" t="s">
        <v>16</v>
      </c>
      <c r="N182" s="171" t="s">
        <v>16</v>
      </c>
      <c r="O182" s="171" t="s">
        <v>16</v>
      </c>
      <c r="P182" s="171"/>
      <c r="Q182" s="99">
        <v>0</v>
      </c>
      <c r="R182" s="99">
        <v>0</v>
      </c>
      <c r="S182" s="511"/>
    </row>
    <row r="183" spans="1:19" ht="15.75" customHeight="1" x14ac:dyDescent="0.25">
      <c r="A183" s="171" t="s">
        <v>144</v>
      </c>
      <c r="B183" s="171" t="s">
        <v>1110</v>
      </c>
      <c r="C183" s="171" t="s">
        <v>660</v>
      </c>
      <c r="D183" s="171" t="s">
        <v>148</v>
      </c>
      <c r="E183" s="172" t="s">
        <v>1126</v>
      </c>
      <c r="F183" s="171" t="s">
        <v>1266</v>
      </c>
      <c r="G183" s="171" t="s">
        <v>439</v>
      </c>
      <c r="H183" s="171" t="s">
        <v>393</v>
      </c>
      <c r="I183" s="171" t="s">
        <v>184</v>
      </c>
      <c r="J183" s="171" t="s">
        <v>439</v>
      </c>
      <c r="K183" s="171" t="s">
        <v>393</v>
      </c>
      <c r="L183" s="171" t="s">
        <v>439</v>
      </c>
      <c r="M183" s="171" t="s">
        <v>16</v>
      </c>
      <c r="N183" s="171" t="s">
        <v>16</v>
      </c>
      <c r="O183" s="171" t="s">
        <v>16</v>
      </c>
      <c r="P183" s="171"/>
      <c r="Q183" s="99">
        <v>0</v>
      </c>
      <c r="R183" s="99">
        <v>0</v>
      </c>
      <c r="S183" s="511"/>
    </row>
    <row r="184" spans="1:19" ht="15.75" customHeight="1" x14ac:dyDescent="0.25">
      <c r="A184" s="171" t="s">
        <v>144</v>
      </c>
      <c r="B184" s="171" t="s">
        <v>1110</v>
      </c>
      <c r="C184" s="171" t="s">
        <v>660</v>
      </c>
      <c r="D184" s="171" t="s">
        <v>148</v>
      </c>
      <c r="E184" s="172" t="s">
        <v>1289</v>
      </c>
      <c r="F184" s="171" t="s">
        <v>1224</v>
      </c>
      <c r="G184" s="171" t="s">
        <v>439</v>
      </c>
      <c r="H184" s="171" t="s">
        <v>393</v>
      </c>
      <c r="I184" s="171" t="s">
        <v>184</v>
      </c>
      <c r="J184" s="171" t="s">
        <v>439</v>
      </c>
      <c r="K184" s="171" t="s">
        <v>393</v>
      </c>
      <c r="L184" s="171" t="s">
        <v>439</v>
      </c>
      <c r="M184" s="171" t="s">
        <v>16</v>
      </c>
      <c r="N184" s="171" t="s">
        <v>16</v>
      </c>
      <c r="O184" s="171" t="s">
        <v>16</v>
      </c>
      <c r="P184" s="171"/>
      <c r="Q184" s="99">
        <v>0</v>
      </c>
      <c r="R184" s="99">
        <v>0</v>
      </c>
      <c r="S184" s="511"/>
    </row>
    <row r="185" spans="1:19" ht="15.75" customHeight="1" x14ac:dyDescent="0.25">
      <c r="A185" s="171" t="s">
        <v>144</v>
      </c>
      <c r="B185" s="171" t="s">
        <v>1110</v>
      </c>
      <c r="C185" s="171" t="s">
        <v>660</v>
      </c>
      <c r="D185" s="171" t="s">
        <v>148</v>
      </c>
      <c r="E185" s="172" t="s">
        <v>1187</v>
      </c>
      <c r="F185" s="171">
        <v>6</v>
      </c>
      <c r="G185" s="171" t="s">
        <v>439</v>
      </c>
      <c r="H185" s="171" t="s">
        <v>393</v>
      </c>
      <c r="I185" s="176">
        <v>0</v>
      </c>
      <c r="J185" s="171" t="s">
        <v>439</v>
      </c>
      <c r="K185" s="171" t="s">
        <v>393</v>
      </c>
      <c r="L185" s="171" t="s">
        <v>439</v>
      </c>
      <c r="M185" s="171" t="s">
        <v>16</v>
      </c>
      <c r="N185" s="171" t="s">
        <v>16</v>
      </c>
      <c r="O185" s="171" t="s">
        <v>16</v>
      </c>
      <c r="P185" s="171"/>
      <c r="Q185" s="99">
        <v>0</v>
      </c>
      <c r="R185" s="99">
        <v>0</v>
      </c>
      <c r="S185" s="511"/>
    </row>
    <row r="186" spans="1:19" ht="15.75" customHeight="1" x14ac:dyDescent="0.25">
      <c r="A186" s="171" t="s">
        <v>144</v>
      </c>
      <c r="B186" s="171" t="s">
        <v>1110</v>
      </c>
      <c r="C186" s="171" t="s">
        <v>660</v>
      </c>
      <c r="D186" s="171" t="s">
        <v>148</v>
      </c>
      <c r="E186" s="172" t="s">
        <v>1187</v>
      </c>
      <c r="F186" s="171" t="s">
        <v>1283</v>
      </c>
      <c r="G186" s="171" t="s">
        <v>439</v>
      </c>
      <c r="H186" s="171" t="s">
        <v>393</v>
      </c>
      <c r="I186" s="171" t="s">
        <v>439</v>
      </c>
      <c r="J186" s="171" t="s">
        <v>439</v>
      </c>
      <c r="K186" s="171" t="s">
        <v>393</v>
      </c>
      <c r="L186" s="171" t="s">
        <v>439</v>
      </c>
      <c r="M186" s="171" t="s">
        <v>16</v>
      </c>
      <c r="N186" s="171" t="s">
        <v>16</v>
      </c>
      <c r="O186" s="171" t="s">
        <v>16</v>
      </c>
      <c r="P186" s="171"/>
      <c r="Q186" s="99">
        <v>0</v>
      </c>
      <c r="R186" s="99">
        <v>0</v>
      </c>
      <c r="S186" s="511"/>
    </row>
    <row r="187" spans="1:19" ht="15.75" customHeight="1" x14ac:dyDescent="0.25">
      <c r="A187" s="171" t="s">
        <v>144</v>
      </c>
      <c r="B187" s="171" t="s">
        <v>1110</v>
      </c>
      <c r="C187" s="171" t="s">
        <v>660</v>
      </c>
      <c r="D187" s="171" t="s">
        <v>148</v>
      </c>
      <c r="E187" s="172" t="s">
        <v>1187</v>
      </c>
      <c r="F187" s="171" t="s">
        <v>1282</v>
      </c>
      <c r="G187" s="171" t="s">
        <v>439</v>
      </c>
      <c r="H187" s="171" t="s">
        <v>393</v>
      </c>
      <c r="I187" s="171" t="s">
        <v>439</v>
      </c>
      <c r="J187" s="171" t="s">
        <v>439</v>
      </c>
      <c r="K187" s="171" t="s">
        <v>393</v>
      </c>
      <c r="L187" s="171" t="s">
        <v>439</v>
      </c>
      <c r="M187" s="171" t="s">
        <v>16</v>
      </c>
      <c r="N187" s="171" t="s">
        <v>16</v>
      </c>
      <c r="O187" s="171" t="s">
        <v>16</v>
      </c>
      <c r="P187" s="171"/>
      <c r="Q187" s="99">
        <v>0</v>
      </c>
      <c r="R187" s="99">
        <v>0</v>
      </c>
      <c r="S187" s="511"/>
    </row>
    <row r="188" spans="1:19" ht="15.75" customHeight="1" x14ac:dyDescent="0.25">
      <c r="A188" s="171" t="s">
        <v>144</v>
      </c>
      <c r="B188" s="171" t="s">
        <v>1110</v>
      </c>
      <c r="C188" s="171" t="s">
        <v>660</v>
      </c>
      <c r="D188" s="171" t="s">
        <v>148</v>
      </c>
      <c r="E188" s="172" t="s">
        <v>1188</v>
      </c>
      <c r="F188" s="171">
        <v>6</v>
      </c>
      <c r="G188" s="171" t="s">
        <v>439</v>
      </c>
      <c r="H188" s="171" t="s">
        <v>393</v>
      </c>
      <c r="I188" s="171" t="s">
        <v>439</v>
      </c>
      <c r="J188" s="171" t="s">
        <v>439</v>
      </c>
      <c r="K188" s="171" t="s">
        <v>393</v>
      </c>
      <c r="L188" s="171" t="s">
        <v>439</v>
      </c>
      <c r="M188" s="171" t="s">
        <v>16</v>
      </c>
      <c r="N188" s="171" t="s">
        <v>16</v>
      </c>
      <c r="O188" s="171" t="s">
        <v>16</v>
      </c>
      <c r="P188" s="171"/>
      <c r="Q188" s="99">
        <v>0</v>
      </c>
      <c r="R188" s="99">
        <v>0</v>
      </c>
      <c r="S188" s="511"/>
    </row>
    <row r="189" spans="1:19" ht="15.75" customHeight="1" x14ac:dyDescent="0.25">
      <c r="A189" s="171" t="s">
        <v>144</v>
      </c>
      <c r="B189" s="171" t="s">
        <v>1110</v>
      </c>
      <c r="C189" s="171" t="s">
        <v>660</v>
      </c>
      <c r="D189" s="171" t="s">
        <v>148</v>
      </c>
      <c r="E189" s="172" t="s">
        <v>1188</v>
      </c>
      <c r="F189" s="171" t="s">
        <v>1290</v>
      </c>
      <c r="G189" s="171" t="s">
        <v>439</v>
      </c>
      <c r="H189" s="171" t="s">
        <v>393</v>
      </c>
      <c r="I189" s="171" t="s">
        <v>439</v>
      </c>
      <c r="J189" s="171" t="s">
        <v>439</v>
      </c>
      <c r="K189" s="171" t="s">
        <v>393</v>
      </c>
      <c r="L189" s="171" t="s">
        <v>439</v>
      </c>
      <c r="M189" s="171" t="s">
        <v>16</v>
      </c>
      <c r="N189" s="171" t="s">
        <v>16</v>
      </c>
      <c r="O189" s="171" t="s">
        <v>16</v>
      </c>
      <c r="P189" s="171"/>
      <c r="Q189" s="99">
        <v>0</v>
      </c>
      <c r="R189" s="99">
        <v>0</v>
      </c>
      <c r="S189" s="511"/>
    </row>
    <row r="190" spans="1:19" ht="15.75" customHeight="1" x14ac:dyDescent="0.25">
      <c r="A190" s="171" t="s">
        <v>144</v>
      </c>
      <c r="B190" s="171" t="s">
        <v>1110</v>
      </c>
      <c r="C190" s="171" t="s">
        <v>660</v>
      </c>
      <c r="D190" s="171" t="s">
        <v>148</v>
      </c>
      <c r="E190" s="172" t="s">
        <v>1188</v>
      </c>
      <c r="F190" s="171" t="s">
        <v>1283</v>
      </c>
      <c r="G190" s="171" t="s">
        <v>439</v>
      </c>
      <c r="H190" s="171" t="s">
        <v>393</v>
      </c>
      <c r="I190" s="171" t="s">
        <v>439</v>
      </c>
      <c r="J190" s="171" t="s">
        <v>439</v>
      </c>
      <c r="K190" s="171" t="s">
        <v>393</v>
      </c>
      <c r="L190" s="171" t="s">
        <v>439</v>
      </c>
      <c r="M190" s="171" t="s">
        <v>16</v>
      </c>
      <c r="N190" s="171" t="s">
        <v>16</v>
      </c>
      <c r="O190" s="171" t="s">
        <v>16</v>
      </c>
      <c r="P190" s="171"/>
      <c r="Q190" s="99">
        <v>0</v>
      </c>
      <c r="R190" s="99">
        <v>0</v>
      </c>
      <c r="S190" s="511"/>
    </row>
    <row r="191" spans="1:19" ht="15.75" customHeight="1" x14ac:dyDescent="0.25">
      <c r="A191" s="171" t="s">
        <v>144</v>
      </c>
      <c r="B191" s="171" t="s">
        <v>1110</v>
      </c>
      <c r="C191" s="171" t="s">
        <v>660</v>
      </c>
      <c r="D191" s="171" t="s">
        <v>148</v>
      </c>
      <c r="E191" s="172" t="s">
        <v>1188</v>
      </c>
      <c r="F191" s="171" t="s">
        <v>1282</v>
      </c>
      <c r="G191" s="171" t="s">
        <v>439</v>
      </c>
      <c r="H191" s="171" t="s">
        <v>393</v>
      </c>
      <c r="I191" s="171" t="s">
        <v>439</v>
      </c>
      <c r="J191" s="171" t="s">
        <v>439</v>
      </c>
      <c r="K191" s="171" t="s">
        <v>393</v>
      </c>
      <c r="L191" s="171" t="s">
        <v>439</v>
      </c>
      <c r="M191" s="171" t="s">
        <v>16</v>
      </c>
      <c r="N191" s="171" t="s">
        <v>16</v>
      </c>
      <c r="O191" s="171" t="s">
        <v>16</v>
      </c>
      <c r="P191" s="171"/>
      <c r="Q191" s="99">
        <v>0</v>
      </c>
      <c r="R191" s="99">
        <v>0</v>
      </c>
      <c r="S191" s="511"/>
    </row>
    <row r="192" spans="1:19" ht="15.75" customHeight="1" x14ac:dyDescent="0.25">
      <c r="A192" s="171" t="s">
        <v>144</v>
      </c>
      <c r="B192" s="171" t="s">
        <v>1110</v>
      </c>
      <c r="C192" s="171" t="s">
        <v>660</v>
      </c>
      <c r="D192" s="171" t="s">
        <v>148</v>
      </c>
      <c r="E192" s="172" t="s">
        <v>1189</v>
      </c>
      <c r="F192" s="171" t="s">
        <v>1250</v>
      </c>
      <c r="G192" s="171" t="s">
        <v>439</v>
      </c>
      <c r="H192" s="171" t="s">
        <v>393</v>
      </c>
      <c r="I192" s="171" t="s">
        <v>439</v>
      </c>
      <c r="J192" s="171" t="s">
        <v>439</v>
      </c>
      <c r="K192" s="171" t="s">
        <v>393</v>
      </c>
      <c r="L192" s="171" t="s">
        <v>439</v>
      </c>
      <c r="M192" s="171" t="s">
        <v>16</v>
      </c>
      <c r="N192" s="171" t="s">
        <v>16</v>
      </c>
      <c r="O192" s="171" t="s">
        <v>16</v>
      </c>
      <c r="P192" s="171"/>
      <c r="Q192" s="99">
        <v>0</v>
      </c>
      <c r="R192" s="99">
        <v>0</v>
      </c>
      <c r="S192" s="511"/>
    </row>
    <row r="193" spans="1:19" ht="15.75" customHeight="1" x14ac:dyDescent="0.25">
      <c r="A193" s="171" t="s">
        <v>144</v>
      </c>
      <c r="B193" s="171" t="s">
        <v>1110</v>
      </c>
      <c r="C193" s="171" t="s">
        <v>660</v>
      </c>
      <c r="D193" s="171" t="s">
        <v>148</v>
      </c>
      <c r="E193" s="172" t="s">
        <v>1291</v>
      </c>
      <c r="F193" s="171" t="s">
        <v>1235</v>
      </c>
      <c r="G193" s="171" t="s">
        <v>439</v>
      </c>
      <c r="H193" s="171" t="s">
        <v>393</v>
      </c>
      <c r="I193" s="171" t="s">
        <v>184</v>
      </c>
      <c r="J193" s="171" t="s">
        <v>439</v>
      </c>
      <c r="K193" s="171" t="s">
        <v>393</v>
      </c>
      <c r="L193" s="171" t="s">
        <v>439</v>
      </c>
      <c r="M193" s="171" t="s">
        <v>16</v>
      </c>
      <c r="N193" s="171" t="s">
        <v>16</v>
      </c>
      <c r="O193" s="171" t="s">
        <v>16</v>
      </c>
      <c r="P193" s="171"/>
      <c r="Q193" s="99">
        <v>0</v>
      </c>
      <c r="R193" s="99">
        <v>0</v>
      </c>
      <c r="S193" s="511"/>
    </row>
    <row r="194" spans="1:19" ht="15.75" customHeight="1" x14ac:dyDescent="0.25">
      <c r="A194" s="171" t="s">
        <v>144</v>
      </c>
      <c r="B194" s="171" t="s">
        <v>1110</v>
      </c>
      <c r="C194" s="171" t="s">
        <v>660</v>
      </c>
      <c r="D194" s="171" t="s">
        <v>148</v>
      </c>
      <c r="E194" s="172" t="s">
        <v>1148</v>
      </c>
      <c r="F194" s="171">
        <v>14</v>
      </c>
      <c r="G194" s="171" t="s">
        <v>439</v>
      </c>
      <c r="H194" s="171" t="s">
        <v>393</v>
      </c>
      <c r="I194" s="176">
        <v>0.06</v>
      </c>
      <c r="J194" s="171" t="s">
        <v>439</v>
      </c>
      <c r="K194" s="171" t="s">
        <v>393</v>
      </c>
      <c r="L194" s="171" t="s">
        <v>439</v>
      </c>
      <c r="M194" s="171" t="s">
        <v>16</v>
      </c>
      <c r="N194" s="171" t="s">
        <v>16</v>
      </c>
      <c r="O194" s="171" t="s">
        <v>16</v>
      </c>
      <c r="P194" s="171"/>
      <c r="Q194" s="99">
        <v>0</v>
      </c>
      <c r="R194" s="99">
        <v>0</v>
      </c>
      <c r="S194" s="511"/>
    </row>
    <row r="195" spans="1:19" ht="15.75" customHeight="1" x14ac:dyDescent="0.25">
      <c r="A195" s="171" t="s">
        <v>144</v>
      </c>
      <c r="B195" s="171" t="s">
        <v>1110</v>
      </c>
      <c r="C195" s="171" t="s">
        <v>660</v>
      </c>
      <c r="D195" s="171" t="s">
        <v>148</v>
      </c>
      <c r="E195" s="172" t="s">
        <v>1149</v>
      </c>
      <c r="F195" s="171" t="s">
        <v>1292</v>
      </c>
      <c r="G195" s="171" t="s">
        <v>439</v>
      </c>
      <c r="H195" s="171" t="s">
        <v>393</v>
      </c>
      <c r="I195" s="171" t="s">
        <v>439</v>
      </c>
      <c r="J195" s="171" t="s">
        <v>439</v>
      </c>
      <c r="K195" s="171" t="s">
        <v>393</v>
      </c>
      <c r="L195" s="171" t="s">
        <v>439</v>
      </c>
      <c r="M195" s="171" t="s">
        <v>16</v>
      </c>
      <c r="N195" s="171" t="s">
        <v>16</v>
      </c>
      <c r="O195" s="171" t="s">
        <v>16</v>
      </c>
      <c r="P195" s="171"/>
      <c r="Q195" s="99">
        <v>0</v>
      </c>
      <c r="R195" s="99">
        <v>0</v>
      </c>
      <c r="S195" s="511"/>
    </row>
    <row r="196" spans="1:19" ht="15.75" customHeight="1" x14ac:dyDescent="0.25">
      <c r="A196" s="171" t="s">
        <v>144</v>
      </c>
      <c r="B196" s="171" t="s">
        <v>1110</v>
      </c>
      <c r="C196" s="171" t="s">
        <v>660</v>
      </c>
      <c r="D196" s="171" t="s">
        <v>148</v>
      </c>
      <c r="E196" s="172" t="s">
        <v>1149</v>
      </c>
      <c r="F196" s="171" t="s">
        <v>1293</v>
      </c>
      <c r="G196" s="171" t="s">
        <v>439</v>
      </c>
      <c r="H196" s="171" t="s">
        <v>393</v>
      </c>
      <c r="I196" s="171" t="s">
        <v>439</v>
      </c>
      <c r="J196" s="171" t="s">
        <v>439</v>
      </c>
      <c r="K196" s="171" t="s">
        <v>393</v>
      </c>
      <c r="L196" s="171" t="s">
        <v>439</v>
      </c>
      <c r="M196" s="171" t="s">
        <v>16</v>
      </c>
      <c r="N196" s="171" t="s">
        <v>16</v>
      </c>
      <c r="O196" s="171" t="s">
        <v>16</v>
      </c>
      <c r="P196" s="171"/>
      <c r="Q196" s="99">
        <v>0</v>
      </c>
      <c r="R196" s="99">
        <v>0</v>
      </c>
      <c r="S196" s="511"/>
    </row>
    <row r="197" spans="1:19" ht="15.75" customHeight="1" x14ac:dyDescent="0.25">
      <c r="A197" s="171" t="s">
        <v>144</v>
      </c>
      <c r="B197" s="171" t="s">
        <v>1110</v>
      </c>
      <c r="C197" s="171" t="s">
        <v>660</v>
      </c>
      <c r="D197" s="171" t="s">
        <v>148</v>
      </c>
      <c r="E197" s="172" t="s">
        <v>1149</v>
      </c>
      <c r="F197" s="171" t="s">
        <v>1269</v>
      </c>
      <c r="G197" s="171" t="s">
        <v>439</v>
      </c>
      <c r="H197" s="171" t="s">
        <v>393</v>
      </c>
      <c r="I197" s="171" t="s">
        <v>439</v>
      </c>
      <c r="J197" s="171" t="s">
        <v>439</v>
      </c>
      <c r="K197" s="171" t="s">
        <v>393</v>
      </c>
      <c r="L197" s="171" t="s">
        <v>439</v>
      </c>
      <c r="M197" s="171" t="s">
        <v>16</v>
      </c>
      <c r="N197" s="171" t="s">
        <v>16</v>
      </c>
      <c r="O197" s="171" t="s">
        <v>16</v>
      </c>
      <c r="P197" s="171"/>
      <c r="Q197" s="99">
        <v>0</v>
      </c>
      <c r="R197" s="99">
        <v>0</v>
      </c>
      <c r="S197" s="511"/>
    </row>
    <row r="198" spans="1:19" ht="15.75" customHeight="1" x14ac:dyDescent="0.25">
      <c r="A198" s="171" t="s">
        <v>144</v>
      </c>
      <c r="B198" s="171" t="s">
        <v>1110</v>
      </c>
      <c r="C198" s="171" t="s">
        <v>660</v>
      </c>
      <c r="D198" s="171" t="s">
        <v>148</v>
      </c>
      <c r="E198" s="172" t="s">
        <v>1149</v>
      </c>
      <c r="F198" s="171" t="s">
        <v>1294</v>
      </c>
      <c r="G198" s="171" t="s">
        <v>439</v>
      </c>
      <c r="H198" s="171" t="s">
        <v>393</v>
      </c>
      <c r="I198" s="171" t="s">
        <v>439</v>
      </c>
      <c r="J198" s="171" t="s">
        <v>439</v>
      </c>
      <c r="K198" s="171" t="s">
        <v>393</v>
      </c>
      <c r="L198" s="171" t="s">
        <v>439</v>
      </c>
      <c r="M198" s="171" t="s">
        <v>16</v>
      </c>
      <c r="N198" s="171" t="s">
        <v>16</v>
      </c>
      <c r="O198" s="171" t="s">
        <v>16</v>
      </c>
      <c r="P198" s="171"/>
      <c r="Q198" s="99">
        <v>0</v>
      </c>
      <c r="R198" s="99">
        <v>0</v>
      </c>
      <c r="S198" s="511"/>
    </row>
    <row r="199" spans="1:19" ht="15.75" customHeight="1" x14ac:dyDescent="0.25">
      <c r="A199" s="171" t="s">
        <v>144</v>
      </c>
      <c r="B199" s="171" t="s">
        <v>1110</v>
      </c>
      <c r="C199" s="171" t="s">
        <v>660</v>
      </c>
      <c r="D199" s="171" t="s">
        <v>148</v>
      </c>
      <c r="E199" s="172" t="s">
        <v>947</v>
      </c>
      <c r="F199" s="171" t="s">
        <v>1295</v>
      </c>
      <c r="G199" s="171" t="s">
        <v>439</v>
      </c>
      <c r="H199" s="171" t="s">
        <v>393</v>
      </c>
      <c r="I199" s="171" t="s">
        <v>439</v>
      </c>
      <c r="J199" s="171" t="s">
        <v>439</v>
      </c>
      <c r="K199" s="171" t="s">
        <v>393</v>
      </c>
      <c r="L199" s="171" t="s">
        <v>439</v>
      </c>
      <c r="M199" s="171" t="s">
        <v>16</v>
      </c>
      <c r="N199" s="171" t="s">
        <v>16</v>
      </c>
      <c r="O199" s="171" t="s">
        <v>16</v>
      </c>
      <c r="P199" s="171"/>
      <c r="Q199" s="99">
        <v>0</v>
      </c>
      <c r="R199" s="99">
        <v>0</v>
      </c>
      <c r="S199" s="511"/>
    </row>
    <row r="200" spans="1:19" ht="15.75" customHeight="1" x14ac:dyDescent="0.25">
      <c r="A200" s="171" t="s">
        <v>144</v>
      </c>
      <c r="B200" s="171" t="s">
        <v>1110</v>
      </c>
      <c r="C200" s="171" t="s">
        <v>660</v>
      </c>
      <c r="D200" s="171" t="s">
        <v>148</v>
      </c>
      <c r="E200" s="172" t="s">
        <v>947</v>
      </c>
      <c r="F200" s="171" t="s">
        <v>1296</v>
      </c>
      <c r="G200" s="171" t="s">
        <v>439</v>
      </c>
      <c r="H200" s="171" t="s">
        <v>393</v>
      </c>
      <c r="I200" s="171" t="s">
        <v>439</v>
      </c>
      <c r="J200" s="171" t="s">
        <v>439</v>
      </c>
      <c r="K200" s="171" t="s">
        <v>393</v>
      </c>
      <c r="L200" s="171" t="s">
        <v>439</v>
      </c>
      <c r="M200" s="171" t="s">
        <v>16</v>
      </c>
      <c r="N200" s="171" t="s">
        <v>16</v>
      </c>
      <c r="O200" s="171" t="s">
        <v>16</v>
      </c>
      <c r="P200" s="171"/>
      <c r="Q200" s="99">
        <v>0</v>
      </c>
      <c r="R200" s="99">
        <v>0</v>
      </c>
      <c r="S200" s="511"/>
    </row>
    <row r="201" spans="1:19" ht="15.75" customHeight="1" x14ac:dyDescent="0.25">
      <c r="A201" s="171" t="s">
        <v>144</v>
      </c>
      <c r="B201" s="171" t="s">
        <v>1110</v>
      </c>
      <c r="C201" s="171" t="s">
        <v>660</v>
      </c>
      <c r="D201" s="171" t="s">
        <v>148</v>
      </c>
      <c r="E201" s="172" t="s">
        <v>947</v>
      </c>
      <c r="F201" s="171" t="s">
        <v>1269</v>
      </c>
      <c r="G201" s="171" t="s">
        <v>439</v>
      </c>
      <c r="H201" s="171" t="s">
        <v>393</v>
      </c>
      <c r="I201" s="171" t="s">
        <v>439</v>
      </c>
      <c r="J201" s="171" t="s">
        <v>439</v>
      </c>
      <c r="K201" s="171" t="s">
        <v>393</v>
      </c>
      <c r="L201" s="171" t="s">
        <v>439</v>
      </c>
      <c r="M201" s="171" t="s">
        <v>16</v>
      </c>
      <c r="N201" s="171" t="s">
        <v>16</v>
      </c>
      <c r="O201" s="171" t="s">
        <v>16</v>
      </c>
      <c r="P201" s="171"/>
      <c r="Q201" s="99">
        <v>0</v>
      </c>
      <c r="R201" s="99">
        <v>0</v>
      </c>
      <c r="S201" s="511"/>
    </row>
    <row r="202" spans="1:19" ht="15.75" customHeight="1" x14ac:dyDescent="0.25">
      <c r="A202" s="171" t="s">
        <v>144</v>
      </c>
      <c r="B202" s="171" t="s">
        <v>1110</v>
      </c>
      <c r="C202" s="171" t="s">
        <v>660</v>
      </c>
      <c r="D202" s="171" t="s">
        <v>148</v>
      </c>
      <c r="E202" s="172" t="s">
        <v>947</v>
      </c>
      <c r="F202" s="171" t="s">
        <v>1297</v>
      </c>
      <c r="G202" s="171" t="s">
        <v>439</v>
      </c>
      <c r="H202" s="171" t="s">
        <v>393</v>
      </c>
      <c r="I202" s="171" t="s">
        <v>439</v>
      </c>
      <c r="J202" s="171" t="s">
        <v>439</v>
      </c>
      <c r="K202" s="171" t="s">
        <v>393</v>
      </c>
      <c r="L202" s="171" t="s">
        <v>439</v>
      </c>
      <c r="M202" s="171" t="s">
        <v>16</v>
      </c>
      <c r="N202" s="171" t="s">
        <v>16</v>
      </c>
      <c r="O202" s="171" t="s">
        <v>16</v>
      </c>
      <c r="P202" s="171"/>
      <c r="Q202" s="99">
        <v>0</v>
      </c>
      <c r="R202" s="99">
        <v>0</v>
      </c>
      <c r="S202" s="511"/>
    </row>
    <row r="203" spans="1:19" ht="15.75" customHeight="1" x14ac:dyDescent="0.25">
      <c r="A203" s="171" t="s">
        <v>144</v>
      </c>
      <c r="B203" s="171" t="s">
        <v>1110</v>
      </c>
      <c r="C203" s="171" t="s">
        <v>660</v>
      </c>
      <c r="D203" s="171" t="s">
        <v>148</v>
      </c>
      <c r="E203" s="172" t="s">
        <v>1190</v>
      </c>
      <c r="F203" s="171" t="s">
        <v>1298</v>
      </c>
      <c r="G203" s="171" t="s">
        <v>439</v>
      </c>
      <c r="H203" s="171" t="s">
        <v>393</v>
      </c>
      <c r="I203" s="171" t="s">
        <v>439</v>
      </c>
      <c r="J203" s="171" t="s">
        <v>439</v>
      </c>
      <c r="K203" s="171" t="s">
        <v>393</v>
      </c>
      <c r="L203" s="171" t="s">
        <v>439</v>
      </c>
      <c r="M203" s="171" t="s">
        <v>16</v>
      </c>
      <c r="N203" s="171" t="s">
        <v>16</v>
      </c>
      <c r="O203" s="171" t="s">
        <v>16</v>
      </c>
      <c r="P203" s="171"/>
      <c r="Q203" s="99">
        <v>0</v>
      </c>
      <c r="R203" s="99">
        <v>0</v>
      </c>
      <c r="S203" s="511"/>
    </row>
    <row r="204" spans="1:19" ht="15.75" customHeight="1" x14ac:dyDescent="0.25">
      <c r="A204" s="171" t="s">
        <v>144</v>
      </c>
      <c r="B204" s="171" t="s">
        <v>1110</v>
      </c>
      <c r="C204" s="171" t="s">
        <v>660</v>
      </c>
      <c r="D204" s="171" t="s">
        <v>148</v>
      </c>
      <c r="E204" s="172" t="s">
        <v>1190</v>
      </c>
      <c r="F204" s="171" t="s">
        <v>1299</v>
      </c>
      <c r="G204" s="171" t="s">
        <v>439</v>
      </c>
      <c r="H204" s="171" t="s">
        <v>393</v>
      </c>
      <c r="I204" s="171" t="s">
        <v>439</v>
      </c>
      <c r="J204" s="171" t="s">
        <v>439</v>
      </c>
      <c r="K204" s="171" t="s">
        <v>393</v>
      </c>
      <c r="L204" s="171" t="s">
        <v>439</v>
      </c>
      <c r="M204" s="171" t="s">
        <v>16</v>
      </c>
      <c r="N204" s="171" t="s">
        <v>16</v>
      </c>
      <c r="O204" s="171" t="s">
        <v>16</v>
      </c>
      <c r="P204" s="171"/>
      <c r="Q204" s="99">
        <v>0</v>
      </c>
      <c r="R204" s="99">
        <v>0</v>
      </c>
      <c r="S204" s="511"/>
    </row>
    <row r="205" spans="1:19" ht="15.75" customHeight="1" x14ac:dyDescent="0.25">
      <c r="A205" s="171" t="s">
        <v>144</v>
      </c>
      <c r="B205" s="171" t="s">
        <v>1110</v>
      </c>
      <c r="C205" s="171" t="s">
        <v>660</v>
      </c>
      <c r="D205" s="171" t="s">
        <v>148</v>
      </c>
      <c r="E205" s="172" t="s">
        <v>1190</v>
      </c>
      <c r="F205" s="171" t="s">
        <v>1300</v>
      </c>
      <c r="G205" s="171" t="s">
        <v>439</v>
      </c>
      <c r="H205" s="171" t="s">
        <v>393</v>
      </c>
      <c r="I205" s="171" t="s">
        <v>439</v>
      </c>
      <c r="J205" s="171" t="s">
        <v>439</v>
      </c>
      <c r="K205" s="171" t="s">
        <v>393</v>
      </c>
      <c r="L205" s="171" t="s">
        <v>439</v>
      </c>
      <c r="M205" s="171" t="s">
        <v>16</v>
      </c>
      <c r="N205" s="171" t="s">
        <v>16</v>
      </c>
      <c r="O205" s="171" t="s">
        <v>16</v>
      </c>
      <c r="P205" s="171"/>
      <c r="Q205" s="99">
        <v>0</v>
      </c>
      <c r="R205" s="99">
        <v>0</v>
      </c>
      <c r="S205" s="511"/>
    </row>
    <row r="206" spans="1:19" ht="15.75" customHeight="1" x14ac:dyDescent="0.25">
      <c r="A206" s="171" t="s">
        <v>144</v>
      </c>
      <c r="B206" s="171" t="s">
        <v>1110</v>
      </c>
      <c r="C206" s="171" t="s">
        <v>660</v>
      </c>
      <c r="D206" s="171" t="s">
        <v>148</v>
      </c>
      <c r="E206" s="172" t="s">
        <v>1301</v>
      </c>
      <c r="F206" s="171" t="s">
        <v>1224</v>
      </c>
      <c r="G206" s="171" t="s">
        <v>439</v>
      </c>
      <c r="H206" s="171" t="s">
        <v>393</v>
      </c>
      <c r="I206" s="171" t="s">
        <v>184</v>
      </c>
      <c r="J206" s="171" t="s">
        <v>439</v>
      </c>
      <c r="K206" s="171" t="s">
        <v>393</v>
      </c>
      <c r="L206" s="171" t="s">
        <v>439</v>
      </c>
      <c r="M206" s="171" t="s">
        <v>16</v>
      </c>
      <c r="N206" s="171" t="s">
        <v>16</v>
      </c>
      <c r="O206" s="171" t="s">
        <v>16</v>
      </c>
      <c r="P206" s="171"/>
      <c r="Q206" s="99">
        <v>0</v>
      </c>
      <c r="R206" s="99">
        <v>0</v>
      </c>
      <c r="S206" s="511"/>
    </row>
    <row r="207" spans="1:19" ht="15.75" customHeight="1" x14ac:dyDescent="0.25">
      <c r="A207" s="171" t="s">
        <v>144</v>
      </c>
      <c r="B207" s="171" t="s">
        <v>1110</v>
      </c>
      <c r="C207" s="171" t="s">
        <v>660</v>
      </c>
      <c r="D207" s="171" t="s">
        <v>148</v>
      </c>
      <c r="E207" s="172" t="s">
        <v>1150</v>
      </c>
      <c r="F207" s="171" t="s">
        <v>1224</v>
      </c>
      <c r="G207" s="171" t="s">
        <v>439</v>
      </c>
      <c r="H207" s="171" t="s">
        <v>393</v>
      </c>
      <c r="I207" s="176">
        <v>0.04</v>
      </c>
      <c r="J207" s="171" t="s">
        <v>439</v>
      </c>
      <c r="K207" s="171" t="s">
        <v>393</v>
      </c>
      <c r="L207" s="171" t="s">
        <v>439</v>
      </c>
      <c r="M207" s="171" t="s">
        <v>16</v>
      </c>
      <c r="N207" s="171" t="s">
        <v>16</v>
      </c>
      <c r="O207" s="171" t="s">
        <v>16</v>
      </c>
      <c r="P207" s="171"/>
      <c r="Q207" s="99">
        <v>0</v>
      </c>
      <c r="R207" s="99">
        <v>0</v>
      </c>
      <c r="S207" s="511"/>
    </row>
    <row r="208" spans="1:19" ht="15.75" customHeight="1" x14ac:dyDescent="0.25">
      <c r="A208" s="171" t="s">
        <v>144</v>
      </c>
      <c r="B208" s="171" t="s">
        <v>1110</v>
      </c>
      <c r="C208" s="171" t="s">
        <v>660</v>
      </c>
      <c r="D208" s="171" t="s">
        <v>148</v>
      </c>
      <c r="E208" s="172" t="s">
        <v>1191</v>
      </c>
      <c r="F208" s="171" t="s">
        <v>1224</v>
      </c>
      <c r="G208" s="171" t="s">
        <v>439</v>
      </c>
      <c r="H208" s="171" t="s">
        <v>393</v>
      </c>
      <c r="I208" s="171" t="s">
        <v>184</v>
      </c>
      <c r="J208" s="171" t="s">
        <v>439</v>
      </c>
      <c r="K208" s="171" t="s">
        <v>393</v>
      </c>
      <c r="L208" s="171" t="s">
        <v>439</v>
      </c>
      <c r="M208" s="171" t="s">
        <v>16</v>
      </c>
      <c r="N208" s="171" t="s">
        <v>16</v>
      </c>
      <c r="O208" s="171" t="s">
        <v>16</v>
      </c>
      <c r="P208" s="171"/>
      <c r="Q208" s="99">
        <v>0</v>
      </c>
      <c r="R208" s="99">
        <v>0</v>
      </c>
      <c r="S208" s="511"/>
    </row>
    <row r="209" spans="1:19" ht="15.75" customHeight="1" x14ac:dyDescent="0.25">
      <c r="A209" s="171" t="s">
        <v>144</v>
      </c>
      <c r="B209" s="171" t="s">
        <v>1110</v>
      </c>
      <c r="C209" s="171" t="s">
        <v>660</v>
      </c>
      <c r="D209" s="171" t="s">
        <v>148</v>
      </c>
      <c r="E209" s="172" t="s">
        <v>1151</v>
      </c>
      <c r="F209" s="171" t="s">
        <v>1231</v>
      </c>
      <c r="G209" s="171" t="s">
        <v>439</v>
      </c>
      <c r="H209" s="171" t="s">
        <v>393</v>
      </c>
      <c r="I209" s="171" t="s">
        <v>439</v>
      </c>
      <c r="J209" s="171" t="s">
        <v>439</v>
      </c>
      <c r="K209" s="171" t="s">
        <v>393</v>
      </c>
      <c r="L209" s="171" t="s">
        <v>439</v>
      </c>
      <c r="M209" s="171" t="s">
        <v>16</v>
      </c>
      <c r="N209" s="171" t="s">
        <v>16</v>
      </c>
      <c r="O209" s="171" t="s">
        <v>16</v>
      </c>
      <c r="P209" s="171"/>
      <c r="Q209" s="99">
        <v>0</v>
      </c>
      <c r="R209" s="99">
        <v>0</v>
      </c>
      <c r="S209" s="511"/>
    </row>
    <row r="210" spans="1:19" ht="15.75" customHeight="1" x14ac:dyDescent="0.25">
      <c r="A210" s="171" t="s">
        <v>144</v>
      </c>
      <c r="B210" s="171" t="s">
        <v>1110</v>
      </c>
      <c r="C210" s="171" t="s">
        <v>660</v>
      </c>
      <c r="D210" s="171" t="s">
        <v>148</v>
      </c>
      <c r="E210" s="172" t="s">
        <v>1151</v>
      </c>
      <c r="F210" s="171" t="s">
        <v>1302</v>
      </c>
      <c r="G210" s="171" t="s">
        <v>439</v>
      </c>
      <c r="H210" s="171" t="s">
        <v>393</v>
      </c>
      <c r="I210" s="171" t="s">
        <v>439</v>
      </c>
      <c r="J210" s="171" t="s">
        <v>439</v>
      </c>
      <c r="K210" s="171" t="s">
        <v>393</v>
      </c>
      <c r="L210" s="171" t="s">
        <v>439</v>
      </c>
      <c r="M210" s="171" t="s">
        <v>16</v>
      </c>
      <c r="N210" s="171" t="s">
        <v>16</v>
      </c>
      <c r="O210" s="171" t="s">
        <v>16</v>
      </c>
      <c r="P210" s="171"/>
      <c r="Q210" s="99">
        <v>0</v>
      </c>
      <c r="R210" s="99">
        <v>0</v>
      </c>
      <c r="S210" s="511"/>
    </row>
    <row r="211" spans="1:19" ht="15.75" customHeight="1" x14ac:dyDescent="0.25">
      <c r="A211" s="171" t="s">
        <v>144</v>
      </c>
      <c r="B211" s="171" t="s">
        <v>1110</v>
      </c>
      <c r="C211" s="171" t="s">
        <v>660</v>
      </c>
      <c r="D211" s="171" t="s">
        <v>148</v>
      </c>
      <c r="E211" s="172" t="s">
        <v>1303</v>
      </c>
      <c r="F211" s="171">
        <v>10</v>
      </c>
      <c r="G211" s="171" t="s">
        <v>439</v>
      </c>
      <c r="H211" s="171" t="s">
        <v>393</v>
      </c>
      <c r="I211" s="171" t="s">
        <v>184</v>
      </c>
      <c r="J211" s="171" t="s">
        <v>439</v>
      </c>
      <c r="K211" s="171" t="s">
        <v>393</v>
      </c>
      <c r="L211" s="171" t="s">
        <v>439</v>
      </c>
      <c r="M211" s="171" t="s">
        <v>16</v>
      </c>
      <c r="N211" s="171" t="s">
        <v>16</v>
      </c>
      <c r="O211" s="171" t="s">
        <v>16</v>
      </c>
      <c r="P211" s="171"/>
      <c r="Q211" s="99">
        <v>0</v>
      </c>
      <c r="R211" s="99">
        <v>0</v>
      </c>
      <c r="S211" s="511"/>
    </row>
    <row r="212" spans="1:19" ht="15.75" customHeight="1" x14ac:dyDescent="0.25">
      <c r="A212" s="171" t="s">
        <v>144</v>
      </c>
      <c r="B212" s="171" t="s">
        <v>1110</v>
      </c>
      <c r="C212" s="171" t="s">
        <v>660</v>
      </c>
      <c r="D212" s="171" t="s">
        <v>148</v>
      </c>
      <c r="E212" s="172" t="s">
        <v>1152</v>
      </c>
      <c r="F212" s="171">
        <v>5</v>
      </c>
      <c r="G212" s="171" t="s">
        <v>439</v>
      </c>
      <c r="H212" s="171" t="s">
        <v>393</v>
      </c>
      <c r="I212" s="171" t="s">
        <v>439</v>
      </c>
      <c r="J212" s="171" t="s">
        <v>439</v>
      </c>
      <c r="K212" s="171" t="s">
        <v>393</v>
      </c>
      <c r="L212" s="171" t="s">
        <v>439</v>
      </c>
      <c r="M212" s="171" t="s">
        <v>16</v>
      </c>
      <c r="N212" s="171" t="s">
        <v>16</v>
      </c>
      <c r="O212" s="171" t="s">
        <v>16</v>
      </c>
      <c r="P212" s="171"/>
      <c r="Q212" s="99">
        <v>0</v>
      </c>
      <c r="R212" s="99">
        <v>0</v>
      </c>
      <c r="S212" s="511"/>
    </row>
    <row r="213" spans="1:19" ht="15.75" customHeight="1" x14ac:dyDescent="0.25">
      <c r="A213" s="171" t="s">
        <v>144</v>
      </c>
      <c r="B213" s="171" t="s">
        <v>1110</v>
      </c>
      <c r="C213" s="171" t="s">
        <v>660</v>
      </c>
      <c r="D213" s="171" t="s">
        <v>148</v>
      </c>
      <c r="E213" s="172" t="s">
        <v>1152</v>
      </c>
      <c r="F213" s="178" t="s">
        <v>1304</v>
      </c>
      <c r="G213" s="171" t="s">
        <v>439</v>
      </c>
      <c r="H213" s="171" t="s">
        <v>393</v>
      </c>
      <c r="I213" s="171" t="s">
        <v>439</v>
      </c>
      <c r="J213" s="171" t="s">
        <v>439</v>
      </c>
      <c r="K213" s="171" t="s">
        <v>393</v>
      </c>
      <c r="L213" s="171" t="s">
        <v>439</v>
      </c>
      <c r="M213" s="171" t="s">
        <v>16</v>
      </c>
      <c r="N213" s="171" t="s">
        <v>16</v>
      </c>
      <c r="O213" s="171" t="s">
        <v>16</v>
      </c>
      <c r="P213" s="171"/>
      <c r="Q213" s="99">
        <v>0</v>
      </c>
      <c r="R213" s="99">
        <v>0</v>
      </c>
      <c r="S213" s="511"/>
    </row>
    <row r="214" spans="1:19" ht="15.75" customHeight="1" x14ac:dyDescent="0.25">
      <c r="A214" s="171" t="s">
        <v>144</v>
      </c>
      <c r="B214" s="171" t="s">
        <v>1110</v>
      </c>
      <c r="C214" s="171" t="s">
        <v>660</v>
      </c>
      <c r="D214" s="171" t="s">
        <v>148</v>
      </c>
      <c r="E214" s="172" t="s">
        <v>1193</v>
      </c>
      <c r="F214" s="171" t="s">
        <v>1224</v>
      </c>
      <c r="G214" s="171" t="s">
        <v>439</v>
      </c>
      <c r="H214" s="171" t="s">
        <v>393</v>
      </c>
      <c r="I214" s="171" t="s">
        <v>184</v>
      </c>
      <c r="J214" s="171" t="s">
        <v>439</v>
      </c>
      <c r="K214" s="171" t="s">
        <v>393</v>
      </c>
      <c r="L214" s="171" t="s">
        <v>439</v>
      </c>
      <c r="M214" s="171" t="s">
        <v>16</v>
      </c>
      <c r="N214" s="171" t="s">
        <v>16</v>
      </c>
      <c r="O214" s="171" t="s">
        <v>16</v>
      </c>
      <c r="P214" s="171"/>
      <c r="Q214" s="99">
        <v>0</v>
      </c>
      <c r="R214" s="99">
        <v>0</v>
      </c>
      <c r="S214" s="511"/>
    </row>
    <row r="215" spans="1:19" ht="15.75" customHeight="1" x14ac:dyDescent="0.25">
      <c r="A215" s="171" t="s">
        <v>144</v>
      </c>
      <c r="B215" s="171" t="s">
        <v>1110</v>
      </c>
      <c r="C215" s="171" t="s">
        <v>660</v>
      </c>
      <c r="D215" s="171" t="s">
        <v>148</v>
      </c>
      <c r="E215" s="172" t="s">
        <v>1305</v>
      </c>
      <c r="F215" s="171" t="s">
        <v>1306</v>
      </c>
      <c r="G215" s="171" t="s">
        <v>439</v>
      </c>
      <c r="H215" s="171" t="s">
        <v>393</v>
      </c>
      <c r="I215" s="171" t="s">
        <v>184</v>
      </c>
      <c r="J215" s="171" t="s">
        <v>439</v>
      </c>
      <c r="K215" s="171" t="s">
        <v>393</v>
      </c>
      <c r="L215" s="171" t="s">
        <v>439</v>
      </c>
      <c r="M215" s="171" t="s">
        <v>16</v>
      </c>
      <c r="N215" s="171" t="s">
        <v>16</v>
      </c>
      <c r="O215" s="171" t="s">
        <v>16</v>
      </c>
      <c r="P215" s="171"/>
      <c r="Q215" s="99">
        <v>0</v>
      </c>
      <c r="R215" s="99">
        <v>0</v>
      </c>
      <c r="S215" s="511"/>
    </row>
    <row r="216" spans="1:19" ht="15.75" customHeight="1" x14ac:dyDescent="0.25">
      <c r="A216" s="171" t="s">
        <v>144</v>
      </c>
      <c r="B216" s="171" t="s">
        <v>1110</v>
      </c>
      <c r="C216" s="171" t="s">
        <v>660</v>
      </c>
      <c r="D216" s="171" t="s">
        <v>148</v>
      </c>
      <c r="E216" s="172" t="s">
        <v>1307</v>
      </c>
      <c r="F216" s="171" t="s">
        <v>1306</v>
      </c>
      <c r="G216" s="171" t="s">
        <v>439</v>
      </c>
      <c r="H216" s="171" t="s">
        <v>393</v>
      </c>
      <c r="I216" s="171" t="s">
        <v>184</v>
      </c>
      <c r="J216" s="171" t="s">
        <v>439</v>
      </c>
      <c r="K216" s="171" t="s">
        <v>393</v>
      </c>
      <c r="L216" s="171" t="s">
        <v>439</v>
      </c>
      <c r="M216" s="171" t="s">
        <v>16</v>
      </c>
      <c r="N216" s="171" t="s">
        <v>16</v>
      </c>
      <c r="O216" s="171" t="s">
        <v>16</v>
      </c>
      <c r="P216" s="171"/>
      <c r="Q216" s="99">
        <v>0</v>
      </c>
      <c r="R216" s="99">
        <v>0</v>
      </c>
      <c r="S216" s="511"/>
    </row>
    <row r="217" spans="1:19" ht="15.75" customHeight="1" x14ac:dyDescent="0.25">
      <c r="A217" s="171" t="s">
        <v>144</v>
      </c>
      <c r="B217" s="171" t="s">
        <v>1110</v>
      </c>
      <c r="C217" s="171" t="s">
        <v>660</v>
      </c>
      <c r="D217" s="171" t="s">
        <v>148</v>
      </c>
      <c r="E217" s="172" t="s">
        <v>1308</v>
      </c>
      <c r="F217" s="171" t="s">
        <v>1306</v>
      </c>
      <c r="G217" s="171" t="s">
        <v>439</v>
      </c>
      <c r="H217" s="171" t="s">
        <v>393</v>
      </c>
      <c r="I217" s="171" t="s">
        <v>184</v>
      </c>
      <c r="J217" s="171" t="s">
        <v>439</v>
      </c>
      <c r="K217" s="171" t="s">
        <v>393</v>
      </c>
      <c r="L217" s="171" t="s">
        <v>439</v>
      </c>
      <c r="M217" s="171" t="s">
        <v>16</v>
      </c>
      <c r="N217" s="171" t="s">
        <v>16</v>
      </c>
      <c r="O217" s="171" t="s">
        <v>16</v>
      </c>
      <c r="P217" s="171"/>
      <c r="Q217" s="99">
        <v>0</v>
      </c>
      <c r="R217" s="99">
        <v>0</v>
      </c>
      <c r="S217" s="511"/>
    </row>
    <row r="218" spans="1:19" ht="15.75" customHeight="1" x14ac:dyDescent="0.25">
      <c r="A218" s="171" t="s">
        <v>144</v>
      </c>
      <c r="B218" s="171" t="s">
        <v>1110</v>
      </c>
      <c r="C218" s="171" t="s">
        <v>660</v>
      </c>
      <c r="D218" s="171" t="s">
        <v>148</v>
      </c>
      <c r="E218" s="172" t="s">
        <v>1153</v>
      </c>
      <c r="F218" s="171" t="s">
        <v>1309</v>
      </c>
      <c r="G218" s="171" t="s">
        <v>439</v>
      </c>
      <c r="H218" s="171" t="s">
        <v>393</v>
      </c>
      <c r="I218" s="171" t="s">
        <v>184</v>
      </c>
      <c r="J218" s="171" t="s">
        <v>439</v>
      </c>
      <c r="K218" s="171" t="s">
        <v>393</v>
      </c>
      <c r="L218" s="171" t="s">
        <v>439</v>
      </c>
      <c r="M218" s="171" t="s">
        <v>16</v>
      </c>
      <c r="N218" s="171" t="s">
        <v>16</v>
      </c>
      <c r="O218" s="171" t="s">
        <v>16</v>
      </c>
      <c r="P218" s="171"/>
      <c r="Q218" s="99">
        <v>0</v>
      </c>
      <c r="R218" s="99">
        <v>0</v>
      </c>
      <c r="S218" s="511"/>
    </row>
    <row r="219" spans="1:19" ht="15.75" customHeight="1" x14ac:dyDescent="0.25">
      <c r="A219" s="171" t="s">
        <v>144</v>
      </c>
      <c r="B219" s="171" t="s">
        <v>1110</v>
      </c>
      <c r="C219" s="171" t="s">
        <v>660</v>
      </c>
      <c r="D219" s="171" t="s">
        <v>148</v>
      </c>
      <c r="E219" s="172" t="s">
        <v>1194</v>
      </c>
      <c r="F219" s="171" t="s">
        <v>1310</v>
      </c>
      <c r="G219" s="171" t="s">
        <v>439</v>
      </c>
      <c r="H219" s="171" t="s">
        <v>393</v>
      </c>
      <c r="I219" s="171" t="s">
        <v>439</v>
      </c>
      <c r="J219" s="171" t="s">
        <v>439</v>
      </c>
      <c r="K219" s="171" t="s">
        <v>393</v>
      </c>
      <c r="L219" s="171" t="s">
        <v>439</v>
      </c>
      <c r="M219" s="171" t="s">
        <v>16</v>
      </c>
      <c r="N219" s="171" t="s">
        <v>16</v>
      </c>
      <c r="O219" s="171" t="s">
        <v>16</v>
      </c>
      <c r="P219" s="171"/>
      <c r="Q219" s="99">
        <v>0</v>
      </c>
      <c r="R219" s="99">
        <v>0</v>
      </c>
      <c r="S219" s="511"/>
    </row>
    <row r="220" spans="1:19" ht="15.75" customHeight="1" x14ac:dyDescent="0.25">
      <c r="A220" s="171" t="s">
        <v>144</v>
      </c>
      <c r="B220" s="171" t="s">
        <v>1110</v>
      </c>
      <c r="C220" s="171" t="s">
        <v>660</v>
      </c>
      <c r="D220" s="171" t="s">
        <v>148</v>
      </c>
      <c r="E220" s="172" t="s">
        <v>1194</v>
      </c>
      <c r="F220" s="171">
        <v>7</v>
      </c>
      <c r="G220" s="171" t="s">
        <v>439</v>
      </c>
      <c r="H220" s="171" t="s">
        <v>393</v>
      </c>
      <c r="I220" s="171" t="s">
        <v>439</v>
      </c>
      <c r="J220" s="171" t="s">
        <v>439</v>
      </c>
      <c r="K220" s="171" t="s">
        <v>393</v>
      </c>
      <c r="L220" s="171" t="s">
        <v>439</v>
      </c>
      <c r="M220" s="171" t="s">
        <v>16</v>
      </c>
      <c r="N220" s="171" t="s">
        <v>16</v>
      </c>
      <c r="O220" s="171" t="s">
        <v>16</v>
      </c>
      <c r="P220" s="171"/>
      <c r="Q220" s="99">
        <v>0</v>
      </c>
      <c r="R220" s="99">
        <v>0</v>
      </c>
      <c r="S220" s="511"/>
    </row>
    <row r="221" spans="1:19" ht="15.75" customHeight="1" x14ac:dyDescent="0.25">
      <c r="A221" s="171" t="s">
        <v>144</v>
      </c>
      <c r="B221" s="171" t="s">
        <v>1110</v>
      </c>
      <c r="C221" s="171" t="s">
        <v>660</v>
      </c>
      <c r="D221" s="171" t="s">
        <v>148</v>
      </c>
      <c r="E221" s="172" t="s">
        <v>1194</v>
      </c>
      <c r="F221" s="171" t="s">
        <v>1299</v>
      </c>
      <c r="G221" s="171" t="s">
        <v>439</v>
      </c>
      <c r="H221" s="171" t="s">
        <v>393</v>
      </c>
      <c r="I221" s="171" t="s">
        <v>439</v>
      </c>
      <c r="J221" s="171" t="s">
        <v>439</v>
      </c>
      <c r="K221" s="171" t="s">
        <v>393</v>
      </c>
      <c r="L221" s="171" t="s">
        <v>439</v>
      </c>
      <c r="M221" s="171" t="s">
        <v>16</v>
      </c>
      <c r="N221" s="171" t="s">
        <v>16</v>
      </c>
      <c r="O221" s="171" t="s">
        <v>16</v>
      </c>
      <c r="P221" s="171"/>
      <c r="Q221" s="99">
        <v>0</v>
      </c>
      <c r="R221" s="99">
        <v>0</v>
      </c>
      <c r="S221" s="511"/>
    </row>
    <row r="222" spans="1:19" ht="15.75" customHeight="1" x14ac:dyDescent="0.25">
      <c r="A222" s="171" t="s">
        <v>144</v>
      </c>
      <c r="B222" s="171" t="s">
        <v>1110</v>
      </c>
      <c r="C222" s="171" t="s">
        <v>660</v>
      </c>
      <c r="D222" s="171" t="s">
        <v>148</v>
      </c>
      <c r="E222" s="172" t="s">
        <v>1194</v>
      </c>
      <c r="F222" s="171" t="s">
        <v>1287</v>
      </c>
      <c r="G222" s="171" t="s">
        <v>439</v>
      </c>
      <c r="H222" s="171" t="s">
        <v>393</v>
      </c>
      <c r="I222" s="171" t="s">
        <v>439</v>
      </c>
      <c r="J222" s="171" t="s">
        <v>439</v>
      </c>
      <c r="K222" s="171" t="s">
        <v>393</v>
      </c>
      <c r="L222" s="171" t="s">
        <v>439</v>
      </c>
      <c r="M222" s="171" t="s">
        <v>16</v>
      </c>
      <c r="N222" s="171" t="s">
        <v>16</v>
      </c>
      <c r="O222" s="171" t="s">
        <v>16</v>
      </c>
      <c r="P222" s="171"/>
      <c r="Q222" s="99">
        <v>0</v>
      </c>
      <c r="R222" s="99">
        <v>0</v>
      </c>
      <c r="S222" s="511"/>
    </row>
    <row r="223" spans="1:19" ht="15.75" customHeight="1" x14ac:dyDescent="0.25">
      <c r="A223" s="171" t="s">
        <v>144</v>
      </c>
      <c r="B223" s="171" t="s">
        <v>1110</v>
      </c>
      <c r="C223" s="171" t="s">
        <v>660</v>
      </c>
      <c r="D223" s="171" t="s">
        <v>148</v>
      </c>
      <c r="E223" s="172" t="s">
        <v>1194</v>
      </c>
      <c r="F223" s="171">
        <v>9</v>
      </c>
      <c r="G223" s="171" t="s">
        <v>439</v>
      </c>
      <c r="H223" s="171" t="s">
        <v>393</v>
      </c>
      <c r="I223" s="171" t="s">
        <v>439</v>
      </c>
      <c r="J223" s="171" t="s">
        <v>439</v>
      </c>
      <c r="K223" s="171" t="s">
        <v>393</v>
      </c>
      <c r="L223" s="171" t="s">
        <v>439</v>
      </c>
      <c r="M223" s="171" t="s">
        <v>16</v>
      </c>
      <c r="N223" s="171" t="s">
        <v>16</v>
      </c>
      <c r="O223" s="171" t="s">
        <v>16</v>
      </c>
      <c r="P223" s="171"/>
      <c r="Q223" s="99">
        <v>0</v>
      </c>
      <c r="R223" s="99">
        <v>0</v>
      </c>
      <c r="S223" s="511"/>
    </row>
    <row r="224" spans="1:19" ht="15.75" customHeight="1" x14ac:dyDescent="0.25">
      <c r="A224" s="171" t="s">
        <v>144</v>
      </c>
      <c r="B224" s="171" t="s">
        <v>1110</v>
      </c>
      <c r="C224" s="171" t="s">
        <v>660</v>
      </c>
      <c r="D224" s="171" t="s">
        <v>148</v>
      </c>
      <c r="E224" s="172" t="s">
        <v>1311</v>
      </c>
      <c r="F224" s="171" t="s">
        <v>1224</v>
      </c>
      <c r="G224" s="171" t="s">
        <v>439</v>
      </c>
      <c r="H224" s="171" t="s">
        <v>393</v>
      </c>
      <c r="I224" s="171" t="s">
        <v>184</v>
      </c>
      <c r="J224" s="171" t="s">
        <v>439</v>
      </c>
      <c r="K224" s="171" t="s">
        <v>393</v>
      </c>
      <c r="L224" s="171" t="s">
        <v>439</v>
      </c>
      <c r="M224" s="171" t="s">
        <v>16</v>
      </c>
      <c r="N224" s="171" t="s">
        <v>16</v>
      </c>
      <c r="O224" s="171" t="s">
        <v>16</v>
      </c>
      <c r="P224" s="171"/>
      <c r="Q224" s="99">
        <v>0</v>
      </c>
      <c r="R224" s="99">
        <v>0</v>
      </c>
      <c r="S224" s="511"/>
    </row>
    <row r="225" spans="1:19" ht="15.75" customHeight="1" x14ac:dyDescent="0.25">
      <c r="A225" s="171" t="s">
        <v>144</v>
      </c>
      <c r="B225" s="171" t="s">
        <v>1110</v>
      </c>
      <c r="C225" s="171" t="s">
        <v>660</v>
      </c>
      <c r="D225" s="171" t="s">
        <v>148</v>
      </c>
      <c r="E225" s="172" t="s">
        <v>1312</v>
      </c>
      <c r="F225" s="171" t="s">
        <v>1229</v>
      </c>
      <c r="G225" s="171" t="s">
        <v>439</v>
      </c>
      <c r="H225" s="171" t="s">
        <v>393</v>
      </c>
      <c r="I225" s="171" t="s">
        <v>439</v>
      </c>
      <c r="J225" s="171" t="s">
        <v>439</v>
      </c>
      <c r="K225" s="171" t="s">
        <v>393</v>
      </c>
      <c r="L225" s="171" t="s">
        <v>439</v>
      </c>
      <c r="M225" s="171" t="s">
        <v>16</v>
      </c>
      <c r="N225" s="171" t="s">
        <v>16</v>
      </c>
      <c r="O225" s="171" t="s">
        <v>16</v>
      </c>
      <c r="P225" s="171"/>
      <c r="Q225" s="99">
        <v>0</v>
      </c>
      <c r="R225" s="99">
        <v>0</v>
      </c>
      <c r="S225" s="511"/>
    </row>
    <row r="226" spans="1:19" ht="15.75" customHeight="1" x14ac:dyDescent="0.25">
      <c r="A226" s="171" t="s">
        <v>144</v>
      </c>
      <c r="B226" s="171" t="s">
        <v>1110</v>
      </c>
      <c r="C226" s="171" t="s">
        <v>660</v>
      </c>
      <c r="D226" s="171" t="s">
        <v>148</v>
      </c>
      <c r="E226" s="172" t="s">
        <v>1313</v>
      </c>
      <c r="F226" s="171" t="s">
        <v>1238</v>
      </c>
      <c r="G226" s="171" t="s">
        <v>439</v>
      </c>
      <c r="H226" s="171" t="s">
        <v>393</v>
      </c>
      <c r="I226" s="171" t="s">
        <v>439</v>
      </c>
      <c r="J226" s="171" t="s">
        <v>439</v>
      </c>
      <c r="K226" s="171" t="s">
        <v>393</v>
      </c>
      <c r="L226" s="171" t="s">
        <v>439</v>
      </c>
      <c r="M226" s="171" t="s">
        <v>16</v>
      </c>
      <c r="N226" s="171" t="s">
        <v>16</v>
      </c>
      <c r="O226" s="171" t="s">
        <v>16</v>
      </c>
      <c r="P226" s="171"/>
      <c r="Q226" s="99">
        <v>0</v>
      </c>
      <c r="R226" s="99">
        <v>0</v>
      </c>
      <c r="S226" s="511"/>
    </row>
    <row r="227" spans="1:19" ht="15.75" customHeight="1" x14ac:dyDescent="0.25">
      <c r="A227" s="171" t="s">
        <v>144</v>
      </c>
      <c r="B227" s="171" t="s">
        <v>1110</v>
      </c>
      <c r="C227" s="171" t="s">
        <v>660</v>
      </c>
      <c r="D227" s="171" t="s">
        <v>148</v>
      </c>
      <c r="E227" s="172" t="s">
        <v>1313</v>
      </c>
      <c r="F227" s="171">
        <v>9</v>
      </c>
      <c r="G227" s="171" t="s">
        <v>439</v>
      </c>
      <c r="H227" s="171" t="s">
        <v>393</v>
      </c>
      <c r="I227" s="171" t="s">
        <v>439</v>
      </c>
      <c r="J227" s="171" t="s">
        <v>439</v>
      </c>
      <c r="K227" s="171" t="s">
        <v>393</v>
      </c>
      <c r="L227" s="171" t="s">
        <v>439</v>
      </c>
      <c r="M227" s="171" t="s">
        <v>16</v>
      </c>
      <c r="N227" s="171" t="s">
        <v>16</v>
      </c>
      <c r="O227" s="171" t="s">
        <v>16</v>
      </c>
      <c r="P227" s="171"/>
      <c r="Q227" s="99">
        <v>0</v>
      </c>
      <c r="R227" s="99">
        <v>0</v>
      </c>
      <c r="S227" s="511"/>
    </row>
    <row r="228" spans="1:19" ht="15.75" customHeight="1" x14ac:dyDescent="0.25">
      <c r="A228" s="171" t="s">
        <v>144</v>
      </c>
      <c r="B228" s="171" t="s">
        <v>1110</v>
      </c>
      <c r="C228" s="171" t="s">
        <v>660</v>
      </c>
      <c r="D228" s="171" t="s">
        <v>148</v>
      </c>
      <c r="E228" s="172" t="s">
        <v>1313</v>
      </c>
      <c r="F228" s="171">
        <v>10</v>
      </c>
      <c r="G228" s="171" t="s">
        <v>439</v>
      </c>
      <c r="H228" s="171" t="s">
        <v>393</v>
      </c>
      <c r="I228" s="171" t="s">
        <v>439</v>
      </c>
      <c r="J228" s="171" t="s">
        <v>439</v>
      </c>
      <c r="K228" s="171" t="s">
        <v>393</v>
      </c>
      <c r="L228" s="171" t="s">
        <v>439</v>
      </c>
      <c r="M228" s="171" t="s">
        <v>16</v>
      </c>
      <c r="N228" s="171" t="s">
        <v>16</v>
      </c>
      <c r="O228" s="171" t="s">
        <v>16</v>
      </c>
      <c r="P228" s="171"/>
      <c r="Q228" s="99">
        <v>0</v>
      </c>
      <c r="R228" s="99">
        <v>0</v>
      </c>
      <c r="S228" s="511"/>
    </row>
    <row r="229" spans="1:19" ht="15.75" customHeight="1" x14ac:dyDescent="0.25">
      <c r="A229" s="171" t="s">
        <v>144</v>
      </c>
      <c r="B229" s="171" t="s">
        <v>1110</v>
      </c>
      <c r="C229" s="171" t="s">
        <v>660</v>
      </c>
      <c r="D229" s="171" t="s">
        <v>148</v>
      </c>
      <c r="E229" s="172" t="s">
        <v>1154</v>
      </c>
      <c r="F229" s="171" t="s">
        <v>1271</v>
      </c>
      <c r="G229" s="171" t="s">
        <v>439</v>
      </c>
      <c r="H229" s="171" t="s">
        <v>393</v>
      </c>
      <c r="I229" s="171" t="s">
        <v>439</v>
      </c>
      <c r="J229" s="171" t="s">
        <v>439</v>
      </c>
      <c r="K229" s="171" t="s">
        <v>393</v>
      </c>
      <c r="L229" s="171" t="s">
        <v>439</v>
      </c>
      <c r="M229" s="171" t="s">
        <v>16</v>
      </c>
      <c r="N229" s="171" t="s">
        <v>16</v>
      </c>
      <c r="O229" s="171" t="s">
        <v>16</v>
      </c>
      <c r="P229" s="171"/>
      <c r="Q229" s="99">
        <v>0</v>
      </c>
      <c r="R229" s="99">
        <v>0</v>
      </c>
      <c r="S229" s="511"/>
    </row>
    <row r="230" spans="1:19" ht="15.75" customHeight="1" x14ac:dyDescent="0.25">
      <c r="A230" s="171" t="s">
        <v>144</v>
      </c>
      <c r="B230" s="171" t="s">
        <v>1110</v>
      </c>
      <c r="C230" s="171" t="s">
        <v>660</v>
      </c>
      <c r="D230" s="171" t="s">
        <v>148</v>
      </c>
      <c r="E230" s="172" t="s">
        <v>1314</v>
      </c>
      <c r="F230" s="171" t="s">
        <v>1271</v>
      </c>
      <c r="G230" s="171" t="s">
        <v>439</v>
      </c>
      <c r="H230" s="171" t="s">
        <v>393</v>
      </c>
      <c r="I230" s="171" t="s">
        <v>184</v>
      </c>
      <c r="J230" s="171" t="s">
        <v>439</v>
      </c>
      <c r="K230" s="171" t="s">
        <v>393</v>
      </c>
      <c r="L230" s="171" t="s">
        <v>439</v>
      </c>
      <c r="M230" s="171" t="s">
        <v>16</v>
      </c>
      <c r="N230" s="171" t="s">
        <v>16</v>
      </c>
      <c r="O230" s="171" t="s">
        <v>16</v>
      </c>
      <c r="P230" s="171"/>
      <c r="Q230" s="99">
        <v>0</v>
      </c>
      <c r="R230" s="99">
        <v>0</v>
      </c>
      <c r="S230" s="511"/>
    </row>
    <row r="231" spans="1:19" ht="15.75" customHeight="1" x14ac:dyDescent="0.25">
      <c r="A231" s="171" t="s">
        <v>144</v>
      </c>
      <c r="B231" s="171" t="s">
        <v>1110</v>
      </c>
      <c r="C231" s="171" t="s">
        <v>660</v>
      </c>
      <c r="D231" s="171" t="s">
        <v>148</v>
      </c>
      <c r="E231" s="172" t="s">
        <v>1315</v>
      </c>
      <c r="F231" s="171" t="s">
        <v>1281</v>
      </c>
      <c r="G231" s="171" t="s">
        <v>439</v>
      </c>
      <c r="H231" s="171" t="s">
        <v>393</v>
      </c>
      <c r="I231" s="171" t="s">
        <v>184</v>
      </c>
      <c r="J231" s="171" t="s">
        <v>439</v>
      </c>
      <c r="K231" s="171" t="s">
        <v>393</v>
      </c>
      <c r="L231" s="171" t="s">
        <v>439</v>
      </c>
      <c r="M231" s="171" t="s">
        <v>16</v>
      </c>
      <c r="N231" s="171" t="s">
        <v>16</v>
      </c>
      <c r="O231" s="171" t="s">
        <v>16</v>
      </c>
      <c r="P231" s="171"/>
      <c r="Q231" s="99">
        <v>0</v>
      </c>
      <c r="R231" s="99">
        <v>0</v>
      </c>
      <c r="S231" s="511"/>
    </row>
    <row r="232" spans="1:19" ht="15.75" customHeight="1" x14ac:dyDescent="0.25">
      <c r="A232" s="171" t="s">
        <v>144</v>
      </c>
      <c r="B232" s="171" t="s">
        <v>1110</v>
      </c>
      <c r="C232" s="171" t="s">
        <v>660</v>
      </c>
      <c r="D232" s="171" t="s">
        <v>148</v>
      </c>
      <c r="E232" s="172" t="s">
        <v>1196</v>
      </c>
      <c r="F232" s="171" t="s">
        <v>1274</v>
      </c>
      <c r="G232" s="171" t="s">
        <v>439</v>
      </c>
      <c r="H232" s="171" t="s">
        <v>393</v>
      </c>
      <c r="I232" s="171" t="s">
        <v>184</v>
      </c>
      <c r="J232" s="171" t="s">
        <v>439</v>
      </c>
      <c r="K232" s="171" t="s">
        <v>393</v>
      </c>
      <c r="L232" s="171" t="s">
        <v>439</v>
      </c>
      <c r="M232" s="171" t="s">
        <v>16</v>
      </c>
      <c r="N232" s="171" t="s">
        <v>16</v>
      </c>
      <c r="O232" s="171" t="s">
        <v>16</v>
      </c>
      <c r="P232" s="171"/>
      <c r="Q232" s="99">
        <v>0</v>
      </c>
      <c r="R232" s="99">
        <v>0</v>
      </c>
      <c r="S232" s="511"/>
    </row>
    <row r="233" spans="1:19" ht="15.75" customHeight="1" x14ac:dyDescent="0.25">
      <c r="A233" s="171" t="s">
        <v>144</v>
      </c>
      <c r="B233" s="171" t="s">
        <v>1110</v>
      </c>
      <c r="C233" s="171" t="s">
        <v>660</v>
      </c>
      <c r="D233" s="171" t="s">
        <v>148</v>
      </c>
      <c r="E233" s="172" t="s">
        <v>1197</v>
      </c>
      <c r="F233" s="171" t="s">
        <v>1224</v>
      </c>
      <c r="G233" s="171" t="s">
        <v>439</v>
      </c>
      <c r="H233" s="171" t="s">
        <v>393</v>
      </c>
      <c r="I233" s="171" t="s">
        <v>439</v>
      </c>
      <c r="J233" s="171" t="s">
        <v>439</v>
      </c>
      <c r="K233" s="171" t="s">
        <v>393</v>
      </c>
      <c r="L233" s="171" t="s">
        <v>439</v>
      </c>
      <c r="M233" s="171" t="s">
        <v>16</v>
      </c>
      <c r="N233" s="171" t="s">
        <v>16</v>
      </c>
      <c r="O233" s="171" t="s">
        <v>16</v>
      </c>
      <c r="P233" s="171"/>
      <c r="Q233" s="99">
        <v>0</v>
      </c>
      <c r="R233" s="99">
        <v>0</v>
      </c>
      <c r="S233" s="511"/>
    </row>
    <row r="234" spans="1:19" ht="15.75" customHeight="1" x14ac:dyDescent="0.25">
      <c r="A234" s="171" t="s">
        <v>144</v>
      </c>
      <c r="B234" s="171" t="s">
        <v>1110</v>
      </c>
      <c r="C234" s="171" t="s">
        <v>660</v>
      </c>
      <c r="D234" s="171" t="s">
        <v>148</v>
      </c>
      <c r="E234" s="172" t="s">
        <v>1198</v>
      </c>
      <c r="F234" s="171" t="s">
        <v>1224</v>
      </c>
      <c r="G234" s="171" t="s">
        <v>439</v>
      </c>
      <c r="H234" s="171" t="s">
        <v>393</v>
      </c>
      <c r="I234" s="171" t="s">
        <v>184</v>
      </c>
      <c r="J234" s="171" t="s">
        <v>439</v>
      </c>
      <c r="K234" s="171" t="s">
        <v>393</v>
      </c>
      <c r="L234" s="171" t="s">
        <v>439</v>
      </c>
      <c r="M234" s="171" t="s">
        <v>16</v>
      </c>
      <c r="N234" s="171" t="s">
        <v>16</v>
      </c>
      <c r="O234" s="171" t="s">
        <v>16</v>
      </c>
      <c r="P234" s="171"/>
      <c r="Q234" s="99">
        <v>0</v>
      </c>
      <c r="R234" s="99">
        <v>0</v>
      </c>
      <c r="S234" s="511"/>
    </row>
    <row r="235" spans="1:19" ht="15.75" customHeight="1" x14ac:dyDescent="0.25">
      <c r="A235" s="171" t="s">
        <v>144</v>
      </c>
      <c r="B235" s="171" t="s">
        <v>1110</v>
      </c>
      <c r="C235" s="171" t="s">
        <v>660</v>
      </c>
      <c r="D235" s="171" t="s">
        <v>148</v>
      </c>
      <c r="E235" s="172" t="s">
        <v>948</v>
      </c>
      <c r="F235" s="171" t="s">
        <v>1296</v>
      </c>
      <c r="G235" s="171" t="s">
        <v>439</v>
      </c>
      <c r="H235" s="171" t="s">
        <v>393</v>
      </c>
      <c r="I235" s="171" t="s">
        <v>439</v>
      </c>
      <c r="J235" s="171" t="s">
        <v>439</v>
      </c>
      <c r="K235" s="171" t="s">
        <v>393</v>
      </c>
      <c r="L235" s="171" t="s">
        <v>439</v>
      </c>
      <c r="M235" s="171" t="s">
        <v>16</v>
      </c>
      <c r="N235" s="171" t="s">
        <v>16</v>
      </c>
      <c r="O235" s="171" t="s">
        <v>16</v>
      </c>
      <c r="P235" s="171"/>
      <c r="Q235" s="99">
        <v>0</v>
      </c>
      <c r="R235" s="99">
        <v>0</v>
      </c>
      <c r="S235" s="511"/>
    </row>
    <row r="236" spans="1:19" ht="15.75" customHeight="1" x14ac:dyDescent="0.25">
      <c r="A236" s="171" t="s">
        <v>144</v>
      </c>
      <c r="B236" s="171" t="s">
        <v>1110</v>
      </c>
      <c r="C236" s="171" t="s">
        <v>660</v>
      </c>
      <c r="D236" s="171" t="s">
        <v>148</v>
      </c>
      <c r="E236" s="172" t="s">
        <v>948</v>
      </c>
      <c r="F236" s="171" t="s">
        <v>1269</v>
      </c>
      <c r="G236" s="171" t="s">
        <v>439</v>
      </c>
      <c r="H236" s="171" t="s">
        <v>393</v>
      </c>
      <c r="I236" s="171" t="s">
        <v>439</v>
      </c>
      <c r="J236" s="171" t="s">
        <v>439</v>
      </c>
      <c r="K236" s="171" t="s">
        <v>393</v>
      </c>
      <c r="L236" s="171" t="s">
        <v>439</v>
      </c>
      <c r="M236" s="171" t="s">
        <v>16</v>
      </c>
      <c r="N236" s="171" t="s">
        <v>16</v>
      </c>
      <c r="O236" s="171" t="s">
        <v>16</v>
      </c>
      <c r="P236" s="171"/>
      <c r="Q236" s="99">
        <v>0</v>
      </c>
      <c r="R236" s="99">
        <v>0</v>
      </c>
      <c r="S236" s="511"/>
    </row>
    <row r="237" spans="1:19" ht="15.75" customHeight="1" x14ac:dyDescent="0.25">
      <c r="A237" s="171" t="s">
        <v>144</v>
      </c>
      <c r="B237" s="171" t="s">
        <v>1110</v>
      </c>
      <c r="C237" s="171" t="s">
        <v>660</v>
      </c>
      <c r="D237" s="171" t="s">
        <v>148</v>
      </c>
      <c r="E237" s="172" t="s">
        <v>948</v>
      </c>
      <c r="F237" s="171" t="s">
        <v>1316</v>
      </c>
      <c r="G237" s="171" t="s">
        <v>439</v>
      </c>
      <c r="H237" s="171" t="s">
        <v>393</v>
      </c>
      <c r="I237" s="171" t="s">
        <v>439</v>
      </c>
      <c r="J237" s="171" t="s">
        <v>439</v>
      </c>
      <c r="K237" s="171" t="s">
        <v>393</v>
      </c>
      <c r="L237" s="171" t="s">
        <v>439</v>
      </c>
      <c r="M237" s="171" t="s">
        <v>16</v>
      </c>
      <c r="N237" s="171" t="s">
        <v>16</v>
      </c>
      <c r="O237" s="171" t="s">
        <v>16</v>
      </c>
      <c r="P237" s="171"/>
      <c r="Q237" s="99">
        <v>0</v>
      </c>
      <c r="R237" s="99">
        <v>0</v>
      </c>
      <c r="S237" s="511"/>
    </row>
    <row r="238" spans="1:19" ht="15.75" customHeight="1" x14ac:dyDescent="0.25">
      <c r="A238" s="171" t="s">
        <v>144</v>
      </c>
      <c r="B238" s="171" t="s">
        <v>1110</v>
      </c>
      <c r="C238" s="171" t="s">
        <v>660</v>
      </c>
      <c r="D238" s="171" t="s">
        <v>148</v>
      </c>
      <c r="E238" s="172" t="s">
        <v>948</v>
      </c>
      <c r="F238" s="171" t="s">
        <v>1266</v>
      </c>
      <c r="G238" s="171" t="s">
        <v>439</v>
      </c>
      <c r="H238" s="171" t="s">
        <v>393</v>
      </c>
      <c r="I238" s="171" t="s">
        <v>439</v>
      </c>
      <c r="J238" s="171" t="s">
        <v>439</v>
      </c>
      <c r="K238" s="171" t="s">
        <v>393</v>
      </c>
      <c r="L238" s="171" t="s">
        <v>439</v>
      </c>
      <c r="M238" s="171" t="s">
        <v>16</v>
      </c>
      <c r="N238" s="171" t="s">
        <v>16</v>
      </c>
      <c r="O238" s="171" t="s">
        <v>16</v>
      </c>
      <c r="P238" s="171"/>
      <c r="Q238" s="99">
        <v>0</v>
      </c>
      <c r="R238" s="99">
        <v>0</v>
      </c>
      <c r="S238" s="511"/>
    </row>
    <row r="239" spans="1:19" ht="15.75" customHeight="1" x14ac:dyDescent="0.25">
      <c r="A239" s="171" t="s">
        <v>144</v>
      </c>
      <c r="B239" s="171" t="s">
        <v>1110</v>
      </c>
      <c r="C239" s="171" t="s">
        <v>660</v>
      </c>
      <c r="D239" s="171" t="s">
        <v>148</v>
      </c>
      <c r="E239" s="172" t="s">
        <v>948</v>
      </c>
      <c r="F239" s="171" t="s">
        <v>1317</v>
      </c>
      <c r="G239" s="171" t="s">
        <v>439</v>
      </c>
      <c r="H239" s="171" t="s">
        <v>393</v>
      </c>
      <c r="I239" s="171" t="s">
        <v>439</v>
      </c>
      <c r="J239" s="171" t="s">
        <v>439</v>
      </c>
      <c r="K239" s="171" t="s">
        <v>393</v>
      </c>
      <c r="L239" s="171" t="s">
        <v>439</v>
      </c>
      <c r="M239" s="171" t="s">
        <v>16</v>
      </c>
      <c r="N239" s="171" t="s">
        <v>16</v>
      </c>
      <c r="O239" s="171" t="s">
        <v>16</v>
      </c>
      <c r="P239" s="171"/>
      <c r="Q239" s="99">
        <v>0</v>
      </c>
      <c r="R239" s="99">
        <v>0</v>
      </c>
      <c r="S239" s="511"/>
    </row>
    <row r="240" spans="1:19" ht="15.75" customHeight="1" x14ac:dyDescent="0.25">
      <c r="A240" s="171" t="s">
        <v>144</v>
      </c>
      <c r="B240" s="171" t="s">
        <v>1110</v>
      </c>
      <c r="C240" s="171" t="s">
        <v>660</v>
      </c>
      <c r="D240" s="171" t="s">
        <v>148</v>
      </c>
      <c r="E240" s="172" t="s">
        <v>948</v>
      </c>
      <c r="F240" s="171" t="s">
        <v>1318</v>
      </c>
      <c r="G240" s="171" t="s">
        <v>439</v>
      </c>
      <c r="H240" s="171" t="s">
        <v>393</v>
      </c>
      <c r="I240" s="171" t="s">
        <v>439</v>
      </c>
      <c r="J240" s="171" t="s">
        <v>439</v>
      </c>
      <c r="K240" s="171" t="s">
        <v>393</v>
      </c>
      <c r="L240" s="171" t="s">
        <v>439</v>
      </c>
      <c r="M240" s="171" t="s">
        <v>16</v>
      </c>
      <c r="N240" s="171" t="s">
        <v>16</v>
      </c>
      <c r="O240" s="171" t="s">
        <v>16</v>
      </c>
      <c r="P240" s="171"/>
      <c r="Q240" s="99">
        <v>0</v>
      </c>
      <c r="R240" s="99">
        <v>0</v>
      </c>
      <c r="S240" s="511"/>
    </row>
    <row r="241" spans="1:19" ht="15.75" customHeight="1" x14ac:dyDescent="0.25">
      <c r="A241" s="171" t="s">
        <v>144</v>
      </c>
      <c r="B241" s="171" t="s">
        <v>1110</v>
      </c>
      <c r="C241" s="171" t="s">
        <v>660</v>
      </c>
      <c r="D241" s="171" t="s">
        <v>148</v>
      </c>
      <c r="E241" s="172" t="s">
        <v>948</v>
      </c>
      <c r="F241" s="171" t="s">
        <v>1319</v>
      </c>
      <c r="G241" s="171" t="s">
        <v>439</v>
      </c>
      <c r="H241" s="171" t="s">
        <v>393</v>
      </c>
      <c r="I241" s="171" t="s">
        <v>439</v>
      </c>
      <c r="J241" s="171" t="s">
        <v>439</v>
      </c>
      <c r="K241" s="171" t="s">
        <v>393</v>
      </c>
      <c r="L241" s="171" t="s">
        <v>439</v>
      </c>
      <c r="M241" s="171" t="s">
        <v>16</v>
      </c>
      <c r="N241" s="171" t="s">
        <v>16</v>
      </c>
      <c r="O241" s="171" t="s">
        <v>16</v>
      </c>
      <c r="P241" s="171"/>
      <c r="Q241" s="99">
        <v>0</v>
      </c>
      <c r="R241" s="99">
        <v>0</v>
      </c>
      <c r="S241" s="511"/>
    </row>
    <row r="242" spans="1:19" ht="15.75" customHeight="1" x14ac:dyDescent="0.25">
      <c r="A242" s="171" t="s">
        <v>144</v>
      </c>
      <c r="B242" s="171" t="s">
        <v>1110</v>
      </c>
      <c r="C242" s="171" t="s">
        <v>660</v>
      </c>
      <c r="D242" s="171" t="s">
        <v>148</v>
      </c>
      <c r="E242" s="172" t="s">
        <v>1320</v>
      </c>
      <c r="F242" s="171" t="s">
        <v>1296</v>
      </c>
      <c r="G242" s="171" t="s">
        <v>439</v>
      </c>
      <c r="H242" s="171" t="s">
        <v>393</v>
      </c>
      <c r="I242" s="171" t="s">
        <v>439</v>
      </c>
      <c r="J242" s="171" t="s">
        <v>439</v>
      </c>
      <c r="K242" s="171" t="s">
        <v>393</v>
      </c>
      <c r="L242" s="171" t="s">
        <v>439</v>
      </c>
      <c r="M242" s="171" t="s">
        <v>16</v>
      </c>
      <c r="N242" s="171" t="s">
        <v>16</v>
      </c>
      <c r="O242" s="171" t="s">
        <v>16</v>
      </c>
      <c r="P242" s="171"/>
      <c r="Q242" s="99">
        <v>0</v>
      </c>
      <c r="R242" s="99">
        <v>0</v>
      </c>
      <c r="S242" s="511"/>
    </row>
    <row r="243" spans="1:19" ht="15.75" customHeight="1" x14ac:dyDescent="0.25">
      <c r="A243" s="171" t="s">
        <v>144</v>
      </c>
      <c r="B243" s="171" t="s">
        <v>1110</v>
      </c>
      <c r="C243" s="171" t="s">
        <v>660</v>
      </c>
      <c r="D243" s="171" t="s">
        <v>148</v>
      </c>
      <c r="E243" s="172" t="s">
        <v>1320</v>
      </c>
      <c r="F243" s="171">
        <v>7</v>
      </c>
      <c r="G243" s="171" t="s">
        <v>439</v>
      </c>
      <c r="H243" s="171" t="s">
        <v>393</v>
      </c>
      <c r="I243" s="171" t="s">
        <v>439</v>
      </c>
      <c r="J243" s="171" t="s">
        <v>439</v>
      </c>
      <c r="K243" s="171" t="s">
        <v>393</v>
      </c>
      <c r="L243" s="171" t="s">
        <v>439</v>
      </c>
      <c r="M243" s="171" t="s">
        <v>16</v>
      </c>
      <c r="N243" s="171" t="s">
        <v>16</v>
      </c>
      <c r="O243" s="171" t="s">
        <v>16</v>
      </c>
      <c r="P243" s="171"/>
      <c r="Q243" s="99">
        <v>0</v>
      </c>
      <c r="R243" s="99">
        <v>0</v>
      </c>
      <c r="S243" s="511"/>
    </row>
    <row r="244" spans="1:19" ht="15.75" customHeight="1" x14ac:dyDescent="0.25">
      <c r="A244" s="171" t="s">
        <v>144</v>
      </c>
      <c r="B244" s="171" t="s">
        <v>1110</v>
      </c>
      <c r="C244" s="171" t="s">
        <v>660</v>
      </c>
      <c r="D244" s="171" t="s">
        <v>148</v>
      </c>
      <c r="E244" s="172" t="s">
        <v>1320</v>
      </c>
      <c r="F244" s="171" t="s">
        <v>1299</v>
      </c>
      <c r="G244" s="171" t="s">
        <v>439</v>
      </c>
      <c r="H244" s="171" t="s">
        <v>393</v>
      </c>
      <c r="I244" s="171" t="s">
        <v>439</v>
      </c>
      <c r="J244" s="171" t="s">
        <v>439</v>
      </c>
      <c r="K244" s="171" t="s">
        <v>393</v>
      </c>
      <c r="L244" s="171" t="s">
        <v>439</v>
      </c>
      <c r="M244" s="171" t="s">
        <v>16</v>
      </c>
      <c r="N244" s="171" t="s">
        <v>16</v>
      </c>
      <c r="O244" s="171" t="s">
        <v>16</v>
      </c>
      <c r="P244" s="171"/>
      <c r="Q244" s="99">
        <v>0</v>
      </c>
      <c r="R244" s="99">
        <v>0</v>
      </c>
      <c r="S244" s="511"/>
    </row>
    <row r="245" spans="1:19" ht="15.75" customHeight="1" x14ac:dyDescent="0.25">
      <c r="A245" s="171" t="s">
        <v>144</v>
      </c>
      <c r="B245" s="171" t="s">
        <v>1110</v>
      </c>
      <c r="C245" s="171" t="s">
        <v>660</v>
      </c>
      <c r="D245" s="171" t="s">
        <v>148</v>
      </c>
      <c r="E245" s="172" t="s">
        <v>1320</v>
      </c>
      <c r="F245" s="171" t="s">
        <v>1287</v>
      </c>
      <c r="G245" s="171" t="s">
        <v>439</v>
      </c>
      <c r="H245" s="171" t="s">
        <v>393</v>
      </c>
      <c r="I245" s="171" t="s">
        <v>439</v>
      </c>
      <c r="J245" s="171" t="s">
        <v>439</v>
      </c>
      <c r="K245" s="171" t="s">
        <v>393</v>
      </c>
      <c r="L245" s="171" t="s">
        <v>439</v>
      </c>
      <c r="M245" s="171" t="s">
        <v>16</v>
      </c>
      <c r="N245" s="171" t="s">
        <v>16</v>
      </c>
      <c r="O245" s="171" t="s">
        <v>16</v>
      </c>
      <c r="P245" s="171"/>
      <c r="Q245" s="99">
        <v>0</v>
      </c>
      <c r="R245" s="99">
        <v>0</v>
      </c>
      <c r="S245" s="511"/>
    </row>
    <row r="246" spans="1:19" ht="15.75" customHeight="1" x14ac:dyDescent="0.25">
      <c r="A246" s="171" t="s">
        <v>144</v>
      </c>
      <c r="B246" s="171" t="s">
        <v>1110</v>
      </c>
      <c r="C246" s="171" t="s">
        <v>660</v>
      </c>
      <c r="D246" s="171" t="s">
        <v>148</v>
      </c>
      <c r="E246" s="172" t="s">
        <v>1320</v>
      </c>
      <c r="F246" s="171" t="s">
        <v>1262</v>
      </c>
      <c r="G246" s="171" t="s">
        <v>439</v>
      </c>
      <c r="H246" s="171" t="s">
        <v>393</v>
      </c>
      <c r="I246" s="171" t="s">
        <v>439</v>
      </c>
      <c r="J246" s="171" t="s">
        <v>439</v>
      </c>
      <c r="K246" s="171" t="s">
        <v>393</v>
      </c>
      <c r="L246" s="171" t="s">
        <v>439</v>
      </c>
      <c r="M246" s="171" t="s">
        <v>16</v>
      </c>
      <c r="N246" s="171" t="s">
        <v>16</v>
      </c>
      <c r="O246" s="171" t="s">
        <v>16</v>
      </c>
      <c r="P246" s="171"/>
      <c r="Q246" s="99">
        <v>0</v>
      </c>
      <c r="R246" s="99">
        <v>0</v>
      </c>
      <c r="S246" s="511"/>
    </row>
    <row r="247" spans="1:19" ht="15.75" customHeight="1" x14ac:dyDescent="0.25">
      <c r="A247" s="171" t="s">
        <v>144</v>
      </c>
      <c r="B247" s="171" t="s">
        <v>1110</v>
      </c>
      <c r="C247" s="171" t="s">
        <v>660</v>
      </c>
      <c r="D247" s="171" t="s">
        <v>148</v>
      </c>
      <c r="E247" s="172" t="s">
        <v>951</v>
      </c>
      <c r="F247" s="171" t="s">
        <v>1296</v>
      </c>
      <c r="G247" s="171" t="s">
        <v>439</v>
      </c>
      <c r="H247" s="171" t="s">
        <v>393</v>
      </c>
      <c r="I247" s="171" t="s">
        <v>439</v>
      </c>
      <c r="J247" s="171" t="s">
        <v>439</v>
      </c>
      <c r="K247" s="171" t="s">
        <v>393</v>
      </c>
      <c r="L247" s="171" t="s">
        <v>439</v>
      </c>
      <c r="M247" s="171" t="s">
        <v>16</v>
      </c>
      <c r="N247" s="171" t="s">
        <v>16</v>
      </c>
      <c r="O247" s="171" t="s">
        <v>16</v>
      </c>
      <c r="P247" s="171"/>
      <c r="Q247" s="99">
        <v>0</v>
      </c>
      <c r="R247" s="99">
        <v>0</v>
      </c>
      <c r="S247" s="511"/>
    </row>
    <row r="248" spans="1:19" ht="15.75" customHeight="1" x14ac:dyDescent="0.25">
      <c r="A248" s="171" t="s">
        <v>144</v>
      </c>
      <c r="B248" s="171" t="s">
        <v>1110</v>
      </c>
      <c r="C248" s="171" t="s">
        <v>660</v>
      </c>
      <c r="D248" s="171" t="s">
        <v>148</v>
      </c>
      <c r="E248" s="172" t="s">
        <v>951</v>
      </c>
      <c r="F248" s="171" t="s">
        <v>1321</v>
      </c>
      <c r="G248" s="171" t="s">
        <v>439</v>
      </c>
      <c r="H248" s="171" t="s">
        <v>393</v>
      </c>
      <c r="I248" s="171" t="s">
        <v>439</v>
      </c>
      <c r="J248" s="171" t="s">
        <v>439</v>
      </c>
      <c r="K248" s="171" t="s">
        <v>393</v>
      </c>
      <c r="L248" s="171" t="s">
        <v>439</v>
      </c>
      <c r="M248" s="171" t="s">
        <v>16</v>
      </c>
      <c r="N248" s="171" t="s">
        <v>16</v>
      </c>
      <c r="O248" s="171" t="s">
        <v>16</v>
      </c>
      <c r="P248" s="171"/>
      <c r="Q248" s="99">
        <v>0</v>
      </c>
      <c r="R248" s="99">
        <v>0</v>
      </c>
      <c r="S248" s="511"/>
    </row>
    <row r="249" spans="1:19" ht="15.75" customHeight="1" x14ac:dyDescent="0.25">
      <c r="A249" s="171" t="s">
        <v>144</v>
      </c>
      <c r="B249" s="171" t="s">
        <v>1110</v>
      </c>
      <c r="C249" s="171" t="s">
        <v>660</v>
      </c>
      <c r="D249" s="171" t="s">
        <v>148</v>
      </c>
      <c r="E249" s="172" t="s">
        <v>1322</v>
      </c>
      <c r="F249" s="171">
        <v>10</v>
      </c>
      <c r="G249" s="171" t="s">
        <v>439</v>
      </c>
      <c r="H249" s="171" t="s">
        <v>393</v>
      </c>
      <c r="I249" s="171" t="s">
        <v>439</v>
      </c>
      <c r="J249" s="171" t="s">
        <v>439</v>
      </c>
      <c r="K249" s="171" t="s">
        <v>393</v>
      </c>
      <c r="L249" s="171" t="s">
        <v>439</v>
      </c>
      <c r="M249" s="171" t="s">
        <v>16</v>
      </c>
      <c r="N249" s="171" t="s">
        <v>16</v>
      </c>
      <c r="O249" s="171" t="s">
        <v>16</v>
      </c>
      <c r="P249" s="171"/>
      <c r="Q249" s="99">
        <v>0</v>
      </c>
      <c r="R249" s="99">
        <v>0</v>
      </c>
      <c r="S249" s="511"/>
    </row>
    <row r="250" spans="1:19" ht="15.75" customHeight="1" x14ac:dyDescent="0.25">
      <c r="A250" s="171" t="s">
        <v>144</v>
      </c>
      <c r="B250" s="171" t="s">
        <v>1110</v>
      </c>
      <c r="C250" s="171" t="s">
        <v>660</v>
      </c>
      <c r="D250" s="171" t="s">
        <v>148</v>
      </c>
      <c r="E250" s="172" t="s">
        <v>1201</v>
      </c>
      <c r="F250" s="171" t="s">
        <v>1323</v>
      </c>
      <c r="G250" s="171" t="s">
        <v>439</v>
      </c>
      <c r="H250" s="171" t="s">
        <v>393</v>
      </c>
      <c r="I250" s="171" t="s">
        <v>439</v>
      </c>
      <c r="J250" s="171" t="s">
        <v>439</v>
      </c>
      <c r="K250" s="171" t="s">
        <v>393</v>
      </c>
      <c r="L250" s="171" t="s">
        <v>439</v>
      </c>
      <c r="M250" s="171" t="s">
        <v>16</v>
      </c>
      <c r="N250" s="171" t="s">
        <v>16</v>
      </c>
      <c r="O250" s="171" t="s">
        <v>16</v>
      </c>
      <c r="P250" s="171"/>
      <c r="Q250" s="99">
        <v>0</v>
      </c>
      <c r="R250" s="99">
        <v>0</v>
      </c>
      <c r="S250" s="511"/>
    </row>
    <row r="251" spans="1:19" ht="15.75" customHeight="1" x14ac:dyDescent="0.25">
      <c r="A251" s="171" t="s">
        <v>144</v>
      </c>
      <c r="B251" s="171" t="s">
        <v>1110</v>
      </c>
      <c r="C251" s="171" t="s">
        <v>660</v>
      </c>
      <c r="D251" s="171" t="s">
        <v>148</v>
      </c>
      <c r="E251" s="172" t="s">
        <v>1201</v>
      </c>
      <c r="F251" s="171" t="s">
        <v>1324</v>
      </c>
      <c r="G251" s="171" t="s">
        <v>439</v>
      </c>
      <c r="H251" s="171" t="s">
        <v>393</v>
      </c>
      <c r="I251" s="171" t="s">
        <v>439</v>
      </c>
      <c r="J251" s="171" t="s">
        <v>439</v>
      </c>
      <c r="K251" s="171" t="s">
        <v>393</v>
      </c>
      <c r="L251" s="171" t="s">
        <v>439</v>
      </c>
      <c r="M251" s="171" t="s">
        <v>16</v>
      </c>
      <c r="N251" s="171" t="s">
        <v>16</v>
      </c>
      <c r="O251" s="171" t="s">
        <v>16</v>
      </c>
      <c r="P251" s="171"/>
      <c r="Q251" s="99">
        <v>0</v>
      </c>
      <c r="R251" s="99">
        <v>0</v>
      </c>
      <c r="S251" s="511"/>
    </row>
    <row r="252" spans="1:19" ht="15.75" customHeight="1" x14ac:dyDescent="0.25">
      <c r="A252" s="171" t="s">
        <v>144</v>
      </c>
      <c r="B252" s="171" t="s">
        <v>1110</v>
      </c>
      <c r="C252" s="171" t="s">
        <v>660</v>
      </c>
      <c r="D252" s="171" t="s">
        <v>148</v>
      </c>
      <c r="E252" s="172" t="s">
        <v>1201</v>
      </c>
      <c r="F252" s="171" t="s">
        <v>1266</v>
      </c>
      <c r="G252" s="171" t="s">
        <v>439</v>
      </c>
      <c r="H252" s="171" t="s">
        <v>393</v>
      </c>
      <c r="I252" s="171" t="s">
        <v>439</v>
      </c>
      <c r="J252" s="171" t="s">
        <v>439</v>
      </c>
      <c r="K252" s="171" t="s">
        <v>393</v>
      </c>
      <c r="L252" s="171" t="s">
        <v>439</v>
      </c>
      <c r="M252" s="171" t="s">
        <v>16</v>
      </c>
      <c r="N252" s="171" t="s">
        <v>16</v>
      </c>
      <c r="O252" s="171" t="s">
        <v>16</v>
      </c>
      <c r="P252" s="171"/>
      <c r="Q252" s="99">
        <v>0</v>
      </c>
      <c r="R252" s="99">
        <v>0</v>
      </c>
      <c r="S252" s="511"/>
    </row>
    <row r="253" spans="1:19" ht="15.75" customHeight="1" x14ac:dyDescent="0.25">
      <c r="A253" s="171" t="s">
        <v>144</v>
      </c>
      <c r="B253" s="171" t="s">
        <v>1110</v>
      </c>
      <c r="C253" s="171" t="s">
        <v>660</v>
      </c>
      <c r="D253" s="171" t="s">
        <v>148</v>
      </c>
      <c r="E253" s="172" t="s">
        <v>1201</v>
      </c>
      <c r="F253" s="171" t="s">
        <v>1281</v>
      </c>
      <c r="G253" s="171" t="s">
        <v>439</v>
      </c>
      <c r="H253" s="171" t="s">
        <v>393</v>
      </c>
      <c r="I253" s="171" t="s">
        <v>439</v>
      </c>
      <c r="J253" s="171" t="s">
        <v>439</v>
      </c>
      <c r="K253" s="171" t="s">
        <v>393</v>
      </c>
      <c r="L253" s="171" t="s">
        <v>439</v>
      </c>
      <c r="M253" s="171" t="s">
        <v>16</v>
      </c>
      <c r="N253" s="171" t="s">
        <v>16</v>
      </c>
      <c r="O253" s="171" t="s">
        <v>16</v>
      </c>
      <c r="P253" s="171"/>
      <c r="Q253" s="99">
        <v>0</v>
      </c>
      <c r="R253" s="99">
        <v>0</v>
      </c>
      <c r="S253" s="511"/>
    </row>
    <row r="254" spans="1:19" ht="15.75" customHeight="1" x14ac:dyDescent="0.25">
      <c r="A254" s="171" t="s">
        <v>144</v>
      </c>
      <c r="B254" s="171" t="s">
        <v>1110</v>
      </c>
      <c r="C254" s="171" t="s">
        <v>660</v>
      </c>
      <c r="D254" s="171" t="s">
        <v>148</v>
      </c>
      <c r="E254" s="172" t="s">
        <v>1203</v>
      </c>
      <c r="F254" s="171">
        <v>6</v>
      </c>
      <c r="G254" s="171" t="s">
        <v>439</v>
      </c>
      <c r="H254" s="171" t="s">
        <v>393</v>
      </c>
      <c r="I254" s="171" t="s">
        <v>439</v>
      </c>
      <c r="J254" s="171" t="s">
        <v>439</v>
      </c>
      <c r="K254" s="171" t="s">
        <v>393</v>
      </c>
      <c r="L254" s="171" t="s">
        <v>439</v>
      </c>
      <c r="M254" s="171" t="s">
        <v>16</v>
      </c>
      <c r="N254" s="171" t="s">
        <v>16</v>
      </c>
      <c r="O254" s="171" t="s">
        <v>16</v>
      </c>
      <c r="P254" s="171"/>
      <c r="Q254" s="99">
        <v>0</v>
      </c>
      <c r="R254" s="99">
        <v>0</v>
      </c>
      <c r="S254" s="511"/>
    </row>
    <row r="255" spans="1:19" ht="15.75" customHeight="1" x14ac:dyDescent="0.25">
      <c r="A255" s="171" t="s">
        <v>144</v>
      </c>
      <c r="B255" s="171" t="s">
        <v>1110</v>
      </c>
      <c r="C255" s="171" t="s">
        <v>660</v>
      </c>
      <c r="D255" s="171" t="s">
        <v>148</v>
      </c>
      <c r="E255" s="172" t="s">
        <v>1203</v>
      </c>
      <c r="F255" s="171" t="s">
        <v>1325</v>
      </c>
      <c r="G255" s="171" t="s">
        <v>439</v>
      </c>
      <c r="H255" s="171" t="s">
        <v>393</v>
      </c>
      <c r="I255" s="171" t="s">
        <v>439</v>
      </c>
      <c r="J255" s="171" t="s">
        <v>439</v>
      </c>
      <c r="K255" s="171" t="s">
        <v>393</v>
      </c>
      <c r="L255" s="171" t="s">
        <v>439</v>
      </c>
      <c r="M255" s="171" t="s">
        <v>16</v>
      </c>
      <c r="N255" s="171" t="s">
        <v>16</v>
      </c>
      <c r="O255" s="171" t="s">
        <v>16</v>
      </c>
      <c r="P255" s="171"/>
      <c r="Q255" s="99">
        <v>0</v>
      </c>
      <c r="R255" s="99">
        <v>0</v>
      </c>
      <c r="S255" s="511"/>
    </row>
    <row r="256" spans="1:19" ht="15.75" customHeight="1" x14ac:dyDescent="0.25">
      <c r="A256" s="171" t="s">
        <v>144</v>
      </c>
      <c r="B256" s="171" t="s">
        <v>1110</v>
      </c>
      <c r="C256" s="171" t="s">
        <v>660</v>
      </c>
      <c r="D256" s="171" t="s">
        <v>148</v>
      </c>
      <c r="E256" s="172" t="s">
        <v>1203</v>
      </c>
      <c r="F256" s="171" t="s">
        <v>1266</v>
      </c>
      <c r="G256" s="171" t="s">
        <v>439</v>
      </c>
      <c r="H256" s="171" t="s">
        <v>393</v>
      </c>
      <c r="I256" s="171" t="s">
        <v>439</v>
      </c>
      <c r="J256" s="171" t="s">
        <v>439</v>
      </c>
      <c r="K256" s="171" t="s">
        <v>393</v>
      </c>
      <c r="L256" s="171" t="s">
        <v>439</v>
      </c>
      <c r="M256" s="171" t="s">
        <v>16</v>
      </c>
      <c r="N256" s="171" t="s">
        <v>16</v>
      </c>
      <c r="O256" s="171" t="s">
        <v>16</v>
      </c>
      <c r="P256" s="171"/>
      <c r="Q256" s="99">
        <v>0</v>
      </c>
      <c r="R256" s="99">
        <v>0</v>
      </c>
      <c r="S256" s="511"/>
    </row>
    <row r="257" spans="1:19" ht="15.75" customHeight="1" x14ac:dyDescent="0.25">
      <c r="A257" s="171" t="s">
        <v>144</v>
      </c>
      <c r="B257" s="171" t="s">
        <v>1110</v>
      </c>
      <c r="C257" s="171" t="s">
        <v>660</v>
      </c>
      <c r="D257" s="171" t="s">
        <v>148</v>
      </c>
      <c r="E257" s="172" t="s">
        <v>1203</v>
      </c>
      <c r="F257" s="171">
        <v>8</v>
      </c>
      <c r="G257" s="171" t="s">
        <v>439</v>
      </c>
      <c r="H257" s="171" t="s">
        <v>393</v>
      </c>
      <c r="I257" s="171" t="s">
        <v>439</v>
      </c>
      <c r="J257" s="171" t="s">
        <v>439</v>
      </c>
      <c r="K257" s="171" t="s">
        <v>393</v>
      </c>
      <c r="L257" s="171" t="s">
        <v>439</v>
      </c>
      <c r="M257" s="171" t="s">
        <v>16</v>
      </c>
      <c r="N257" s="171" t="s">
        <v>16</v>
      </c>
      <c r="O257" s="171" t="s">
        <v>16</v>
      </c>
      <c r="P257" s="171"/>
      <c r="Q257" s="99">
        <v>0</v>
      </c>
      <c r="R257" s="99">
        <v>0</v>
      </c>
      <c r="S257" s="511"/>
    </row>
    <row r="258" spans="1:19" ht="15.75" customHeight="1" x14ac:dyDescent="0.25">
      <c r="A258" s="171" t="s">
        <v>144</v>
      </c>
      <c r="B258" s="171" t="s">
        <v>1110</v>
      </c>
      <c r="C258" s="171" t="s">
        <v>660</v>
      </c>
      <c r="D258" s="171" t="s">
        <v>148</v>
      </c>
      <c r="E258" s="172" t="s">
        <v>1203</v>
      </c>
      <c r="F258" s="171" t="s">
        <v>1281</v>
      </c>
      <c r="G258" s="171" t="s">
        <v>439</v>
      </c>
      <c r="H258" s="171" t="s">
        <v>393</v>
      </c>
      <c r="I258" s="171" t="s">
        <v>184</v>
      </c>
      <c r="J258" s="171" t="s">
        <v>439</v>
      </c>
      <c r="K258" s="171" t="s">
        <v>393</v>
      </c>
      <c r="L258" s="171" t="s">
        <v>439</v>
      </c>
      <c r="M258" s="171" t="s">
        <v>16</v>
      </c>
      <c r="N258" s="171" t="s">
        <v>16</v>
      </c>
      <c r="O258" s="171" t="s">
        <v>16</v>
      </c>
      <c r="P258" s="171"/>
      <c r="Q258" s="99">
        <v>0</v>
      </c>
      <c r="R258" s="99">
        <v>0</v>
      </c>
      <c r="S258" s="511"/>
    </row>
    <row r="259" spans="1:19" ht="15.75" customHeight="1" x14ac:dyDescent="0.25">
      <c r="A259" s="171" t="s">
        <v>144</v>
      </c>
      <c r="B259" s="171" t="s">
        <v>1110</v>
      </c>
      <c r="C259" s="171" t="s">
        <v>660</v>
      </c>
      <c r="D259" s="171" t="s">
        <v>148</v>
      </c>
      <c r="E259" s="172" t="s">
        <v>1203</v>
      </c>
      <c r="F259" s="171" t="s">
        <v>1326</v>
      </c>
      <c r="G259" s="171" t="s">
        <v>439</v>
      </c>
      <c r="H259" s="171" t="s">
        <v>393</v>
      </c>
      <c r="I259" s="171" t="s">
        <v>184</v>
      </c>
      <c r="J259" s="171" t="s">
        <v>439</v>
      </c>
      <c r="K259" s="171" t="s">
        <v>393</v>
      </c>
      <c r="L259" s="171" t="s">
        <v>439</v>
      </c>
      <c r="M259" s="171" t="s">
        <v>16</v>
      </c>
      <c r="N259" s="171" t="s">
        <v>16</v>
      </c>
      <c r="O259" s="171" t="s">
        <v>16</v>
      </c>
      <c r="P259" s="171"/>
      <c r="Q259" s="99">
        <v>0</v>
      </c>
      <c r="R259" s="99">
        <v>0</v>
      </c>
      <c r="S259" s="511"/>
    </row>
    <row r="260" spans="1:19" ht="15.75" customHeight="1" x14ac:dyDescent="0.25">
      <c r="A260" s="171" t="s">
        <v>144</v>
      </c>
      <c r="B260" s="171" t="s">
        <v>1110</v>
      </c>
      <c r="C260" s="171" t="s">
        <v>660</v>
      </c>
      <c r="D260" s="171" t="s">
        <v>148</v>
      </c>
      <c r="E260" s="172" t="s">
        <v>1204</v>
      </c>
      <c r="F260" s="171" t="s">
        <v>1266</v>
      </c>
      <c r="G260" s="171" t="s">
        <v>439</v>
      </c>
      <c r="H260" s="171" t="s">
        <v>393</v>
      </c>
      <c r="I260" s="171" t="s">
        <v>439</v>
      </c>
      <c r="J260" s="171" t="s">
        <v>439</v>
      </c>
      <c r="K260" s="171" t="s">
        <v>393</v>
      </c>
      <c r="L260" s="171" t="s">
        <v>439</v>
      </c>
      <c r="M260" s="171" t="s">
        <v>16</v>
      </c>
      <c r="N260" s="171" t="s">
        <v>16</v>
      </c>
      <c r="O260" s="171" t="s">
        <v>16</v>
      </c>
      <c r="P260" s="171"/>
      <c r="Q260" s="99">
        <v>0</v>
      </c>
      <c r="R260" s="99">
        <v>0</v>
      </c>
      <c r="S260" s="511"/>
    </row>
    <row r="261" spans="1:19" ht="15.75" customHeight="1" x14ac:dyDescent="0.25">
      <c r="A261" s="171" t="s">
        <v>144</v>
      </c>
      <c r="B261" s="171" t="s">
        <v>1110</v>
      </c>
      <c r="C261" s="171" t="s">
        <v>660</v>
      </c>
      <c r="D261" s="171" t="s">
        <v>148</v>
      </c>
      <c r="E261" s="172" t="s">
        <v>1204</v>
      </c>
      <c r="F261" s="171" t="s">
        <v>1317</v>
      </c>
      <c r="G261" s="171" t="s">
        <v>439</v>
      </c>
      <c r="H261" s="171" t="s">
        <v>393</v>
      </c>
      <c r="I261" s="171" t="s">
        <v>439</v>
      </c>
      <c r="J261" s="171" t="s">
        <v>439</v>
      </c>
      <c r="K261" s="171" t="s">
        <v>393</v>
      </c>
      <c r="L261" s="171" t="s">
        <v>439</v>
      </c>
      <c r="M261" s="171" t="s">
        <v>16</v>
      </c>
      <c r="N261" s="171" t="s">
        <v>16</v>
      </c>
      <c r="O261" s="171" t="s">
        <v>16</v>
      </c>
      <c r="P261" s="171"/>
      <c r="Q261" s="99">
        <v>0</v>
      </c>
      <c r="R261" s="99">
        <v>0</v>
      </c>
      <c r="S261" s="511"/>
    </row>
    <row r="262" spans="1:19" ht="15.75" customHeight="1" x14ac:dyDescent="0.25">
      <c r="A262" s="171" t="s">
        <v>144</v>
      </c>
      <c r="B262" s="171" t="s">
        <v>1110</v>
      </c>
      <c r="C262" s="171" t="s">
        <v>660</v>
      </c>
      <c r="D262" s="171" t="s">
        <v>148</v>
      </c>
      <c r="E262" s="172" t="s">
        <v>1206</v>
      </c>
      <c r="F262" s="171" t="s">
        <v>1327</v>
      </c>
      <c r="G262" s="171" t="s">
        <v>439</v>
      </c>
      <c r="H262" s="171" t="s">
        <v>393</v>
      </c>
      <c r="I262" s="171" t="s">
        <v>439</v>
      </c>
      <c r="J262" s="171" t="s">
        <v>439</v>
      </c>
      <c r="K262" s="171" t="s">
        <v>393</v>
      </c>
      <c r="L262" s="171" t="s">
        <v>439</v>
      </c>
      <c r="M262" s="171" t="s">
        <v>16</v>
      </c>
      <c r="N262" s="171" t="s">
        <v>16</v>
      </c>
      <c r="O262" s="171" t="s">
        <v>16</v>
      </c>
      <c r="P262" s="171"/>
      <c r="Q262" s="99">
        <v>0</v>
      </c>
      <c r="R262" s="99">
        <v>0</v>
      </c>
      <c r="S262" s="511"/>
    </row>
    <row r="263" spans="1:19" ht="15.75" customHeight="1" x14ac:dyDescent="0.25">
      <c r="A263" s="171" t="s">
        <v>144</v>
      </c>
      <c r="B263" s="171" t="s">
        <v>1110</v>
      </c>
      <c r="C263" s="171" t="s">
        <v>660</v>
      </c>
      <c r="D263" s="171" t="s">
        <v>148</v>
      </c>
      <c r="E263" s="172" t="s">
        <v>1206</v>
      </c>
      <c r="F263" s="171" t="s">
        <v>1328</v>
      </c>
      <c r="G263" s="171" t="s">
        <v>439</v>
      </c>
      <c r="H263" s="171" t="s">
        <v>393</v>
      </c>
      <c r="I263" s="171" t="s">
        <v>439</v>
      </c>
      <c r="J263" s="171" t="s">
        <v>439</v>
      </c>
      <c r="K263" s="171" t="s">
        <v>393</v>
      </c>
      <c r="L263" s="171" t="s">
        <v>439</v>
      </c>
      <c r="M263" s="171" t="s">
        <v>16</v>
      </c>
      <c r="N263" s="171" t="s">
        <v>16</v>
      </c>
      <c r="O263" s="171" t="s">
        <v>16</v>
      </c>
      <c r="P263" s="171"/>
      <c r="Q263" s="99">
        <v>0</v>
      </c>
      <c r="R263" s="99">
        <v>0</v>
      </c>
      <c r="S263" s="511"/>
    </row>
    <row r="264" spans="1:19" ht="15.75" customHeight="1" x14ac:dyDescent="0.25">
      <c r="A264" s="171" t="s">
        <v>144</v>
      </c>
      <c r="B264" s="171" t="s">
        <v>1110</v>
      </c>
      <c r="C264" s="171" t="s">
        <v>660</v>
      </c>
      <c r="D264" s="171" t="s">
        <v>148</v>
      </c>
      <c r="E264" s="172" t="s">
        <v>1206</v>
      </c>
      <c r="F264" s="171">
        <v>8</v>
      </c>
      <c r="G264" s="171" t="s">
        <v>439</v>
      </c>
      <c r="H264" s="171" t="s">
        <v>393</v>
      </c>
      <c r="I264" s="171" t="s">
        <v>184</v>
      </c>
      <c r="J264" s="171" t="s">
        <v>439</v>
      </c>
      <c r="K264" s="171" t="s">
        <v>393</v>
      </c>
      <c r="L264" s="171" t="s">
        <v>439</v>
      </c>
      <c r="M264" s="171" t="s">
        <v>16</v>
      </c>
      <c r="N264" s="171" t="s">
        <v>16</v>
      </c>
      <c r="O264" s="171" t="s">
        <v>16</v>
      </c>
      <c r="P264" s="171"/>
      <c r="Q264" s="99">
        <v>0</v>
      </c>
      <c r="R264" s="99">
        <v>0</v>
      </c>
      <c r="S264" s="511"/>
    </row>
    <row r="265" spans="1:19" ht="15.75" customHeight="1" x14ac:dyDescent="0.25">
      <c r="A265" s="171" t="s">
        <v>144</v>
      </c>
      <c r="B265" s="171" t="s">
        <v>1110</v>
      </c>
      <c r="C265" s="171" t="s">
        <v>660</v>
      </c>
      <c r="D265" s="171" t="s">
        <v>148</v>
      </c>
      <c r="E265" s="172" t="s">
        <v>1206</v>
      </c>
      <c r="F265" s="171" t="s">
        <v>1281</v>
      </c>
      <c r="G265" s="171" t="s">
        <v>439</v>
      </c>
      <c r="H265" s="171" t="s">
        <v>393</v>
      </c>
      <c r="I265" s="171" t="s">
        <v>184</v>
      </c>
      <c r="J265" s="171" t="s">
        <v>439</v>
      </c>
      <c r="K265" s="171" t="s">
        <v>393</v>
      </c>
      <c r="L265" s="171" t="s">
        <v>439</v>
      </c>
      <c r="M265" s="171" t="s">
        <v>16</v>
      </c>
      <c r="N265" s="171" t="s">
        <v>16</v>
      </c>
      <c r="O265" s="171" t="s">
        <v>16</v>
      </c>
      <c r="P265" s="171"/>
      <c r="Q265" s="99">
        <v>0</v>
      </c>
      <c r="R265" s="99">
        <v>0</v>
      </c>
      <c r="S265" s="511"/>
    </row>
    <row r="266" spans="1:19" ht="15.75" customHeight="1" x14ac:dyDescent="0.25">
      <c r="A266" s="171" t="s">
        <v>144</v>
      </c>
      <c r="B266" s="171" t="s">
        <v>1110</v>
      </c>
      <c r="C266" s="171" t="s">
        <v>660</v>
      </c>
      <c r="D266" s="171" t="s">
        <v>148</v>
      </c>
      <c r="E266" s="172" t="s">
        <v>1207</v>
      </c>
      <c r="F266" s="171" t="s">
        <v>1329</v>
      </c>
      <c r="G266" s="171" t="s">
        <v>439</v>
      </c>
      <c r="H266" s="171" t="s">
        <v>393</v>
      </c>
      <c r="I266" s="171" t="s">
        <v>184</v>
      </c>
      <c r="J266" s="171" t="s">
        <v>439</v>
      </c>
      <c r="K266" s="171" t="s">
        <v>393</v>
      </c>
      <c r="L266" s="171" t="s">
        <v>439</v>
      </c>
      <c r="M266" s="171" t="s">
        <v>16</v>
      </c>
      <c r="N266" s="171" t="s">
        <v>16</v>
      </c>
      <c r="O266" s="171" t="s">
        <v>16</v>
      </c>
      <c r="P266" s="171"/>
      <c r="Q266" s="99">
        <v>0</v>
      </c>
      <c r="R266" s="99">
        <v>0</v>
      </c>
      <c r="S266" s="511"/>
    </row>
    <row r="267" spans="1:19" ht="15.75" customHeight="1" x14ac:dyDescent="0.25">
      <c r="A267" s="171" t="s">
        <v>144</v>
      </c>
      <c r="B267" s="171" t="s">
        <v>1110</v>
      </c>
      <c r="C267" s="171" t="s">
        <v>660</v>
      </c>
      <c r="D267" s="171" t="s">
        <v>148</v>
      </c>
      <c r="E267" s="172" t="s">
        <v>1207</v>
      </c>
      <c r="F267" s="171" t="s">
        <v>1266</v>
      </c>
      <c r="G267" s="171" t="s">
        <v>439</v>
      </c>
      <c r="H267" s="171" t="s">
        <v>393</v>
      </c>
      <c r="I267" s="171" t="s">
        <v>439</v>
      </c>
      <c r="J267" s="171" t="s">
        <v>439</v>
      </c>
      <c r="K267" s="171" t="s">
        <v>393</v>
      </c>
      <c r="L267" s="171" t="s">
        <v>439</v>
      </c>
      <c r="M267" s="171" t="s">
        <v>16</v>
      </c>
      <c r="N267" s="171" t="s">
        <v>16</v>
      </c>
      <c r="O267" s="171" t="s">
        <v>16</v>
      </c>
      <c r="P267" s="171"/>
      <c r="Q267" s="99">
        <v>0</v>
      </c>
      <c r="R267" s="99">
        <v>0</v>
      </c>
      <c r="S267" s="511"/>
    </row>
    <row r="268" spans="1:19" ht="15.75" customHeight="1" x14ac:dyDescent="0.25">
      <c r="A268" s="171" t="s">
        <v>144</v>
      </c>
      <c r="B268" s="171" t="s">
        <v>1110</v>
      </c>
      <c r="C268" s="171" t="s">
        <v>660</v>
      </c>
      <c r="D268" s="171" t="s">
        <v>148</v>
      </c>
      <c r="E268" s="172" t="s">
        <v>1207</v>
      </c>
      <c r="F268" s="171" t="s">
        <v>1330</v>
      </c>
      <c r="G268" s="171" t="s">
        <v>439</v>
      </c>
      <c r="H268" s="171" t="s">
        <v>393</v>
      </c>
      <c r="I268" s="171" t="s">
        <v>439</v>
      </c>
      <c r="J268" s="171" t="s">
        <v>439</v>
      </c>
      <c r="K268" s="171" t="s">
        <v>393</v>
      </c>
      <c r="L268" s="171" t="s">
        <v>439</v>
      </c>
      <c r="M268" s="171" t="s">
        <v>16</v>
      </c>
      <c r="N268" s="171" t="s">
        <v>16</v>
      </c>
      <c r="O268" s="171" t="s">
        <v>16</v>
      </c>
      <c r="P268" s="171"/>
      <c r="Q268" s="99">
        <v>0</v>
      </c>
      <c r="R268" s="99">
        <v>0</v>
      </c>
      <c r="S268" s="511"/>
    </row>
    <row r="269" spans="1:19" ht="15.75" customHeight="1" x14ac:dyDescent="0.25">
      <c r="A269" s="171" t="s">
        <v>144</v>
      </c>
      <c r="B269" s="171" t="s">
        <v>1110</v>
      </c>
      <c r="C269" s="171" t="s">
        <v>660</v>
      </c>
      <c r="D269" s="171" t="s">
        <v>148</v>
      </c>
      <c r="E269" s="172" t="s">
        <v>1207</v>
      </c>
      <c r="F269" s="171" t="s">
        <v>1287</v>
      </c>
      <c r="G269" s="171" t="s">
        <v>439</v>
      </c>
      <c r="H269" s="171" t="s">
        <v>393</v>
      </c>
      <c r="I269" s="171" t="s">
        <v>439</v>
      </c>
      <c r="J269" s="171" t="s">
        <v>439</v>
      </c>
      <c r="K269" s="171" t="s">
        <v>393</v>
      </c>
      <c r="L269" s="171" t="s">
        <v>439</v>
      </c>
      <c r="M269" s="171" t="s">
        <v>16</v>
      </c>
      <c r="N269" s="171" t="s">
        <v>16</v>
      </c>
      <c r="O269" s="171" t="s">
        <v>16</v>
      </c>
      <c r="P269" s="171"/>
      <c r="Q269" s="99">
        <v>0</v>
      </c>
      <c r="R269" s="99">
        <v>0</v>
      </c>
      <c r="S269" s="511"/>
    </row>
    <row r="270" spans="1:19" ht="15.75" customHeight="1" x14ac:dyDescent="0.25">
      <c r="A270" s="171" t="s">
        <v>144</v>
      </c>
      <c r="B270" s="171" t="s">
        <v>1110</v>
      </c>
      <c r="C270" s="171" t="s">
        <v>660</v>
      </c>
      <c r="D270" s="171" t="s">
        <v>148</v>
      </c>
      <c r="E270" s="172" t="s">
        <v>1207</v>
      </c>
      <c r="F270" s="171" t="s">
        <v>1281</v>
      </c>
      <c r="G270" s="171" t="s">
        <v>439</v>
      </c>
      <c r="H270" s="171" t="s">
        <v>393</v>
      </c>
      <c r="I270" s="171" t="s">
        <v>439</v>
      </c>
      <c r="J270" s="171" t="s">
        <v>439</v>
      </c>
      <c r="K270" s="171" t="s">
        <v>393</v>
      </c>
      <c r="L270" s="171" t="s">
        <v>439</v>
      </c>
      <c r="M270" s="171" t="s">
        <v>16</v>
      </c>
      <c r="N270" s="171" t="s">
        <v>16</v>
      </c>
      <c r="O270" s="171" t="s">
        <v>16</v>
      </c>
      <c r="P270" s="171"/>
      <c r="Q270" s="99">
        <v>0</v>
      </c>
      <c r="R270" s="99">
        <v>0</v>
      </c>
      <c r="S270" s="511"/>
    </row>
    <row r="271" spans="1:19" ht="15.75" customHeight="1" x14ac:dyDescent="0.25">
      <c r="A271" s="171" t="s">
        <v>144</v>
      </c>
      <c r="B271" s="171" t="s">
        <v>1110</v>
      </c>
      <c r="C271" s="171" t="s">
        <v>660</v>
      </c>
      <c r="D271" s="171" t="s">
        <v>148</v>
      </c>
      <c r="E271" s="172" t="s">
        <v>1155</v>
      </c>
      <c r="F271" s="171" t="s">
        <v>1230</v>
      </c>
      <c r="G271" s="171" t="s">
        <v>439</v>
      </c>
      <c r="H271" s="171" t="s">
        <v>393</v>
      </c>
      <c r="I271" s="171" t="s">
        <v>439</v>
      </c>
      <c r="J271" s="171" t="s">
        <v>439</v>
      </c>
      <c r="K271" s="171" t="s">
        <v>393</v>
      </c>
      <c r="L271" s="171" t="s">
        <v>439</v>
      </c>
      <c r="M271" s="171" t="s">
        <v>16</v>
      </c>
      <c r="N271" s="171" t="s">
        <v>16</v>
      </c>
      <c r="O271" s="171" t="s">
        <v>16</v>
      </c>
      <c r="P271" s="171"/>
      <c r="Q271" s="99">
        <v>0</v>
      </c>
      <c r="R271" s="99">
        <v>0</v>
      </c>
      <c r="S271" s="511"/>
    </row>
    <row r="272" spans="1:19" ht="15.75" customHeight="1" x14ac:dyDescent="0.25">
      <c r="A272" s="171" t="s">
        <v>144</v>
      </c>
      <c r="B272" s="171" t="s">
        <v>1110</v>
      </c>
      <c r="C272" s="171" t="s">
        <v>660</v>
      </c>
      <c r="D272" s="171" t="s">
        <v>148</v>
      </c>
      <c r="E272" s="172" t="s">
        <v>1155</v>
      </c>
      <c r="F272" s="171" t="s">
        <v>1310</v>
      </c>
      <c r="G272" s="171" t="s">
        <v>439</v>
      </c>
      <c r="H272" s="171" t="s">
        <v>393</v>
      </c>
      <c r="I272" s="171" t="s">
        <v>439</v>
      </c>
      <c r="J272" s="171" t="s">
        <v>439</v>
      </c>
      <c r="K272" s="171" t="s">
        <v>393</v>
      </c>
      <c r="L272" s="171" t="s">
        <v>439</v>
      </c>
      <c r="M272" s="171" t="s">
        <v>16</v>
      </c>
      <c r="N272" s="171" t="s">
        <v>16</v>
      </c>
      <c r="O272" s="171" t="s">
        <v>16</v>
      </c>
      <c r="P272" s="171"/>
      <c r="Q272" s="99">
        <v>0</v>
      </c>
      <c r="R272" s="99">
        <v>0</v>
      </c>
      <c r="S272" s="511"/>
    </row>
    <row r="273" spans="1:19" ht="15.75" customHeight="1" x14ac:dyDescent="0.25">
      <c r="A273" s="171" t="s">
        <v>144</v>
      </c>
      <c r="B273" s="171" t="s">
        <v>1110</v>
      </c>
      <c r="C273" s="171" t="s">
        <v>660</v>
      </c>
      <c r="D273" s="171" t="s">
        <v>148</v>
      </c>
      <c r="E273" s="172" t="s">
        <v>1331</v>
      </c>
      <c r="F273" s="171" t="s">
        <v>1224</v>
      </c>
      <c r="G273" s="171" t="s">
        <v>439</v>
      </c>
      <c r="H273" s="171" t="s">
        <v>393</v>
      </c>
      <c r="I273" s="171" t="s">
        <v>184</v>
      </c>
      <c r="J273" s="171" t="s">
        <v>439</v>
      </c>
      <c r="K273" s="171" t="s">
        <v>393</v>
      </c>
      <c r="L273" s="171" t="s">
        <v>439</v>
      </c>
      <c r="M273" s="171" t="s">
        <v>16</v>
      </c>
      <c r="N273" s="171" t="s">
        <v>16</v>
      </c>
      <c r="O273" s="171" t="s">
        <v>16</v>
      </c>
      <c r="P273" s="171"/>
      <c r="Q273" s="99">
        <v>0</v>
      </c>
      <c r="R273" s="99">
        <v>0</v>
      </c>
      <c r="S273" s="511"/>
    </row>
    <row r="274" spans="1:19" ht="15.75" customHeight="1" x14ac:dyDescent="0.25">
      <c r="A274" s="171" t="s">
        <v>144</v>
      </c>
      <c r="B274" s="171" t="s">
        <v>1110</v>
      </c>
      <c r="C274" s="171" t="s">
        <v>660</v>
      </c>
      <c r="D274" s="171" t="s">
        <v>148</v>
      </c>
      <c r="E274" s="172" t="s">
        <v>1131</v>
      </c>
      <c r="F274" s="171" t="s">
        <v>1224</v>
      </c>
      <c r="G274" s="171" t="s">
        <v>439</v>
      </c>
      <c r="H274" s="171" t="s">
        <v>393</v>
      </c>
      <c r="I274" s="171" t="s">
        <v>184</v>
      </c>
      <c r="J274" s="171" t="s">
        <v>439</v>
      </c>
      <c r="K274" s="171" t="s">
        <v>393</v>
      </c>
      <c r="L274" s="171" t="s">
        <v>439</v>
      </c>
      <c r="M274" s="171" t="s">
        <v>16</v>
      </c>
      <c r="N274" s="171" t="s">
        <v>16</v>
      </c>
      <c r="O274" s="171" t="s">
        <v>16</v>
      </c>
      <c r="P274" s="171"/>
      <c r="Q274" s="99">
        <v>0</v>
      </c>
      <c r="R274" s="99">
        <v>0</v>
      </c>
      <c r="S274" s="511"/>
    </row>
    <row r="275" spans="1:19" ht="15.75" customHeight="1" x14ac:dyDescent="0.25">
      <c r="A275" s="171" t="s">
        <v>144</v>
      </c>
      <c r="B275" s="171" t="s">
        <v>1110</v>
      </c>
      <c r="C275" s="171" t="s">
        <v>660</v>
      </c>
      <c r="D275" s="171" t="s">
        <v>148</v>
      </c>
      <c r="E275" s="172" t="s">
        <v>1134</v>
      </c>
      <c r="F275" s="171" t="s">
        <v>1224</v>
      </c>
      <c r="G275" s="171" t="s">
        <v>439</v>
      </c>
      <c r="H275" s="171" t="s">
        <v>393</v>
      </c>
      <c r="I275" s="171" t="s">
        <v>439</v>
      </c>
      <c r="J275" s="171" t="s">
        <v>439</v>
      </c>
      <c r="K275" s="171" t="s">
        <v>393</v>
      </c>
      <c r="L275" s="171" t="s">
        <v>439</v>
      </c>
      <c r="M275" s="171" t="s">
        <v>16</v>
      </c>
      <c r="N275" s="171" t="s">
        <v>16</v>
      </c>
      <c r="O275" s="171" t="s">
        <v>16</v>
      </c>
      <c r="P275" s="171"/>
      <c r="Q275" s="99">
        <v>0</v>
      </c>
      <c r="R275" s="99">
        <v>0</v>
      </c>
      <c r="S275" s="511"/>
    </row>
    <row r="276" spans="1:19" ht="15.75" customHeight="1" x14ac:dyDescent="0.25">
      <c r="A276" s="171" t="s">
        <v>144</v>
      </c>
      <c r="B276" s="171" t="s">
        <v>1110</v>
      </c>
      <c r="C276" s="171" t="s">
        <v>660</v>
      </c>
      <c r="D276" s="171" t="s">
        <v>148</v>
      </c>
      <c r="E276" s="172" t="s">
        <v>1332</v>
      </c>
      <c r="F276" s="171" t="s">
        <v>1333</v>
      </c>
      <c r="G276" s="171" t="s">
        <v>439</v>
      </c>
      <c r="H276" s="171" t="s">
        <v>393</v>
      </c>
      <c r="I276" s="171" t="s">
        <v>184</v>
      </c>
      <c r="J276" s="171" t="s">
        <v>439</v>
      </c>
      <c r="K276" s="171" t="s">
        <v>393</v>
      </c>
      <c r="L276" s="171" t="s">
        <v>439</v>
      </c>
      <c r="M276" s="171" t="s">
        <v>16</v>
      </c>
      <c r="N276" s="171" t="s">
        <v>16</v>
      </c>
      <c r="O276" s="171" t="s">
        <v>16</v>
      </c>
      <c r="P276" s="171"/>
      <c r="Q276" s="99">
        <v>0</v>
      </c>
      <c r="R276" s="99">
        <v>0</v>
      </c>
      <c r="S276" s="511"/>
    </row>
    <row r="277" spans="1:19" ht="15.75" customHeight="1" x14ac:dyDescent="0.25">
      <c r="A277" s="171" t="s">
        <v>144</v>
      </c>
      <c r="B277" s="171" t="s">
        <v>1110</v>
      </c>
      <c r="C277" s="171" t="s">
        <v>660</v>
      </c>
      <c r="D277" s="171" t="s">
        <v>148</v>
      </c>
      <c r="E277" s="172" t="s">
        <v>1332</v>
      </c>
      <c r="F277" s="171" t="s">
        <v>1282</v>
      </c>
      <c r="G277" s="171" t="s">
        <v>439</v>
      </c>
      <c r="H277" s="171" t="s">
        <v>393</v>
      </c>
      <c r="I277" s="171" t="s">
        <v>184</v>
      </c>
      <c r="J277" s="171" t="s">
        <v>439</v>
      </c>
      <c r="K277" s="171" t="s">
        <v>393</v>
      </c>
      <c r="L277" s="171" t="s">
        <v>439</v>
      </c>
      <c r="M277" s="171" t="s">
        <v>16</v>
      </c>
      <c r="N277" s="171" t="s">
        <v>16</v>
      </c>
      <c r="O277" s="171" t="s">
        <v>16</v>
      </c>
      <c r="P277" s="171"/>
      <c r="Q277" s="99">
        <v>0</v>
      </c>
      <c r="R277" s="99">
        <v>0</v>
      </c>
      <c r="S277" s="511"/>
    </row>
    <row r="278" spans="1:19" ht="15.75" customHeight="1" x14ac:dyDescent="0.25">
      <c r="A278" s="171" t="s">
        <v>144</v>
      </c>
      <c r="B278" s="171" t="s">
        <v>1110</v>
      </c>
      <c r="C278" s="171" t="s">
        <v>660</v>
      </c>
      <c r="D278" s="171" t="s">
        <v>148</v>
      </c>
      <c r="E278" s="172" t="s">
        <v>1334</v>
      </c>
      <c r="F278" s="171" t="s">
        <v>1319</v>
      </c>
      <c r="G278" s="171" t="s">
        <v>439</v>
      </c>
      <c r="H278" s="171" t="s">
        <v>393</v>
      </c>
      <c r="I278" s="171" t="s">
        <v>184</v>
      </c>
      <c r="J278" s="171" t="s">
        <v>439</v>
      </c>
      <c r="K278" s="171" t="s">
        <v>393</v>
      </c>
      <c r="L278" s="171" t="s">
        <v>439</v>
      </c>
      <c r="M278" s="171" t="s">
        <v>16</v>
      </c>
      <c r="N278" s="171" t="s">
        <v>16</v>
      </c>
      <c r="O278" s="171" t="s">
        <v>16</v>
      </c>
      <c r="P278" s="171"/>
      <c r="Q278" s="99">
        <v>0</v>
      </c>
      <c r="R278" s="99">
        <v>0</v>
      </c>
      <c r="S278" s="511"/>
    </row>
    <row r="279" spans="1:19" ht="15.75" customHeight="1" x14ac:dyDescent="0.25">
      <c r="A279" s="171" t="s">
        <v>144</v>
      </c>
      <c r="B279" s="171" t="s">
        <v>1110</v>
      </c>
      <c r="C279" s="171" t="s">
        <v>660</v>
      </c>
      <c r="D279" s="171" t="s">
        <v>148</v>
      </c>
      <c r="E279" s="172" t="s">
        <v>1156</v>
      </c>
      <c r="F279" s="171" t="s">
        <v>1335</v>
      </c>
      <c r="G279" s="171">
        <v>268</v>
      </c>
      <c r="H279" s="171" t="s">
        <v>393</v>
      </c>
      <c r="I279" s="171" t="s">
        <v>439</v>
      </c>
      <c r="J279" s="176">
        <v>0</v>
      </c>
      <c r="K279" s="171" t="s">
        <v>393</v>
      </c>
      <c r="L279" s="171" t="s">
        <v>439</v>
      </c>
      <c r="M279" s="171" t="s">
        <v>16</v>
      </c>
      <c r="N279" s="171" t="s">
        <v>16</v>
      </c>
      <c r="O279" s="171" t="s">
        <v>16</v>
      </c>
      <c r="P279" s="171" t="s">
        <v>1336</v>
      </c>
      <c r="Q279" s="99">
        <v>0</v>
      </c>
      <c r="R279" s="99">
        <v>0</v>
      </c>
      <c r="S279" s="511"/>
    </row>
    <row r="280" spans="1:19" ht="15.75" customHeight="1" x14ac:dyDescent="0.25">
      <c r="A280" s="171" t="s">
        <v>144</v>
      </c>
      <c r="B280" s="171" t="s">
        <v>1110</v>
      </c>
      <c r="C280" s="171" t="s">
        <v>660</v>
      </c>
      <c r="D280" s="171" t="s">
        <v>148</v>
      </c>
      <c r="E280" s="172" t="s">
        <v>1200</v>
      </c>
      <c r="F280" s="171" t="s">
        <v>1224</v>
      </c>
      <c r="G280" s="171" t="s">
        <v>439</v>
      </c>
      <c r="H280" s="171" t="s">
        <v>393</v>
      </c>
      <c r="I280" s="171" t="s">
        <v>184</v>
      </c>
      <c r="J280" s="171" t="s">
        <v>439</v>
      </c>
      <c r="K280" s="171" t="s">
        <v>393</v>
      </c>
      <c r="L280" s="171" t="s">
        <v>439</v>
      </c>
      <c r="M280" s="171" t="s">
        <v>16</v>
      </c>
      <c r="N280" s="171" t="s">
        <v>16</v>
      </c>
      <c r="O280" s="171" t="s">
        <v>16</v>
      </c>
      <c r="P280" s="171"/>
      <c r="Q280" s="99">
        <v>0</v>
      </c>
      <c r="R280" s="99">
        <v>0</v>
      </c>
      <c r="S280" s="511"/>
    </row>
    <row r="281" spans="1:19" ht="15.75" customHeight="1" x14ac:dyDescent="0.25">
      <c r="A281" s="171" t="s">
        <v>144</v>
      </c>
      <c r="B281" s="171" t="s">
        <v>1110</v>
      </c>
      <c r="C281" s="171" t="s">
        <v>660</v>
      </c>
      <c r="D281" s="171" t="s">
        <v>148</v>
      </c>
      <c r="E281" s="172" t="s">
        <v>1137</v>
      </c>
      <c r="F281" s="171" t="s">
        <v>1224</v>
      </c>
      <c r="G281" s="171" t="s">
        <v>439</v>
      </c>
      <c r="H281" s="171" t="s">
        <v>393</v>
      </c>
      <c r="I281" s="171" t="s">
        <v>184</v>
      </c>
      <c r="J281" s="171" t="s">
        <v>439</v>
      </c>
      <c r="K281" s="171" t="s">
        <v>393</v>
      </c>
      <c r="L281" s="171" t="s">
        <v>439</v>
      </c>
      <c r="M281" s="171" t="s">
        <v>16</v>
      </c>
      <c r="N281" s="171" t="s">
        <v>16</v>
      </c>
      <c r="O281" s="171" t="s">
        <v>16</v>
      </c>
      <c r="P281" s="171"/>
      <c r="Q281" s="99">
        <v>0</v>
      </c>
      <c r="R281" s="99">
        <v>0</v>
      </c>
      <c r="S281" s="511"/>
    </row>
    <row r="282" spans="1:19" ht="15.75" customHeight="1" x14ac:dyDescent="0.25">
      <c r="A282" s="171" t="s">
        <v>144</v>
      </c>
      <c r="B282" s="171" t="s">
        <v>1110</v>
      </c>
      <c r="C282" s="171" t="s">
        <v>660</v>
      </c>
      <c r="D282" s="171" t="s">
        <v>148</v>
      </c>
      <c r="E282" s="172" t="s">
        <v>1210</v>
      </c>
      <c r="F282" s="171" t="s">
        <v>1337</v>
      </c>
      <c r="G282" s="171" t="s">
        <v>439</v>
      </c>
      <c r="H282" s="171" t="s">
        <v>393</v>
      </c>
      <c r="I282" s="171" t="s">
        <v>439</v>
      </c>
      <c r="J282" s="171" t="s">
        <v>439</v>
      </c>
      <c r="K282" s="171" t="s">
        <v>393</v>
      </c>
      <c r="L282" s="171" t="s">
        <v>439</v>
      </c>
      <c r="M282" s="171" t="s">
        <v>16</v>
      </c>
      <c r="N282" s="171" t="s">
        <v>16</v>
      </c>
      <c r="O282" s="171" t="s">
        <v>16</v>
      </c>
      <c r="P282" s="171"/>
      <c r="Q282" s="99">
        <v>0</v>
      </c>
      <c r="R282" s="99">
        <v>0</v>
      </c>
      <c r="S282" s="511"/>
    </row>
    <row r="283" spans="1:19" ht="15.75" customHeight="1" x14ac:dyDescent="0.25">
      <c r="A283" s="171" t="s">
        <v>144</v>
      </c>
      <c r="B283" s="171" t="s">
        <v>1110</v>
      </c>
      <c r="C283" s="171" t="s">
        <v>660</v>
      </c>
      <c r="D283" s="171" t="s">
        <v>148</v>
      </c>
      <c r="E283" s="172" t="s">
        <v>1210</v>
      </c>
      <c r="F283" s="171" t="s">
        <v>1333</v>
      </c>
      <c r="G283" s="171" t="s">
        <v>439</v>
      </c>
      <c r="H283" s="171" t="s">
        <v>393</v>
      </c>
      <c r="I283" s="171" t="s">
        <v>439</v>
      </c>
      <c r="J283" s="171" t="s">
        <v>439</v>
      </c>
      <c r="K283" s="171" t="s">
        <v>393</v>
      </c>
      <c r="L283" s="171" t="s">
        <v>439</v>
      </c>
      <c r="M283" s="171" t="s">
        <v>16</v>
      </c>
      <c r="N283" s="171" t="s">
        <v>16</v>
      </c>
      <c r="O283" s="171" t="s">
        <v>16</v>
      </c>
      <c r="P283" s="171"/>
      <c r="Q283" s="99">
        <v>0</v>
      </c>
      <c r="R283" s="99">
        <v>0</v>
      </c>
      <c r="S283" s="511"/>
    </row>
    <row r="284" spans="1:19" ht="15.75" customHeight="1" x14ac:dyDescent="0.25">
      <c r="A284" s="171" t="s">
        <v>144</v>
      </c>
      <c r="B284" s="171" t="s">
        <v>1110</v>
      </c>
      <c r="C284" s="171" t="s">
        <v>660</v>
      </c>
      <c r="D284" s="171" t="s">
        <v>148</v>
      </c>
      <c r="E284" s="172" t="s">
        <v>1210</v>
      </c>
      <c r="F284" s="171" t="s">
        <v>1282</v>
      </c>
      <c r="G284" s="171" t="s">
        <v>439</v>
      </c>
      <c r="H284" s="171" t="s">
        <v>393</v>
      </c>
      <c r="I284" s="171" t="s">
        <v>439</v>
      </c>
      <c r="J284" s="171" t="s">
        <v>439</v>
      </c>
      <c r="K284" s="171" t="s">
        <v>393</v>
      </c>
      <c r="L284" s="171" t="s">
        <v>439</v>
      </c>
      <c r="M284" s="171" t="s">
        <v>16</v>
      </c>
      <c r="N284" s="171" t="s">
        <v>16</v>
      </c>
      <c r="O284" s="171" t="s">
        <v>16</v>
      </c>
      <c r="P284" s="171"/>
      <c r="Q284" s="99">
        <v>0</v>
      </c>
      <c r="R284" s="99">
        <v>0</v>
      </c>
      <c r="S284" s="511"/>
    </row>
    <row r="285" spans="1:19" ht="15.75" customHeight="1" x14ac:dyDescent="0.25">
      <c r="A285" s="171" t="s">
        <v>144</v>
      </c>
      <c r="B285" s="171" t="s">
        <v>1110</v>
      </c>
      <c r="C285" s="171" t="s">
        <v>660</v>
      </c>
      <c r="D285" s="171" t="s">
        <v>148</v>
      </c>
      <c r="E285" s="172" t="s">
        <v>1338</v>
      </c>
      <c r="F285" s="171" t="s">
        <v>1274</v>
      </c>
      <c r="G285" s="171" t="s">
        <v>439</v>
      </c>
      <c r="H285" s="171" t="s">
        <v>393</v>
      </c>
      <c r="I285" s="171" t="s">
        <v>439</v>
      </c>
      <c r="J285" s="171" t="s">
        <v>439</v>
      </c>
      <c r="K285" s="171" t="s">
        <v>393</v>
      </c>
      <c r="L285" s="171" t="s">
        <v>439</v>
      </c>
      <c r="M285" s="171" t="s">
        <v>16</v>
      </c>
      <c r="N285" s="171" t="s">
        <v>16</v>
      </c>
      <c r="O285" s="171" t="s">
        <v>16</v>
      </c>
      <c r="P285" s="171"/>
      <c r="Q285" s="99">
        <v>0</v>
      </c>
      <c r="R285" s="99">
        <v>0</v>
      </c>
      <c r="S285" s="511"/>
    </row>
    <row r="286" spans="1:19" ht="15.75" customHeight="1" x14ac:dyDescent="0.25">
      <c r="A286" s="171" t="s">
        <v>144</v>
      </c>
      <c r="B286" s="171" t="s">
        <v>1110</v>
      </c>
      <c r="C286" s="171" t="s">
        <v>660</v>
      </c>
      <c r="D286" s="171" t="s">
        <v>148</v>
      </c>
      <c r="E286" s="172" t="s">
        <v>1339</v>
      </c>
      <c r="F286" s="171" t="s">
        <v>1229</v>
      </c>
      <c r="G286" s="171" t="s">
        <v>439</v>
      </c>
      <c r="H286" s="171" t="s">
        <v>393</v>
      </c>
      <c r="I286" s="171" t="s">
        <v>184</v>
      </c>
      <c r="J286" s="171" t="s">
        <v>439</v>
      </c>
      <c r="K286" s="171" t="s">
        <v>393</v>
      </c>
      <c r="L286" s="171" t="s">
        <v>439</v>
      </c>
      <c r="M286" s="171" t="s">
        <v>16</v>
      </c>
      <c r="N286" s="171" t="s">
        <v>16</v>
      </c>
      <c r="O286" s="171" t="s">
        <v>16</v>
      </c>
      <c r="P286" s="171"/>
      <c r="Q286" s="99">
        <v>0</v>
      </c>
      <c r="R286" s="99">
        <v>0</v>
      </c>
      <c r="S286" s="511"/>
    </row>
    <row r="287" spans="1:19" ht="15.75" customHeight="1" x14ac:dyDescent="0.25">
      <c r="A287" s="171" t="s">
        <v>144</v>
      </c>
      <c r="B287" s="171" t="s">
        <v>1110</v>
      </c>
      <c r="C287" s="171" t="s">
        <v>660</v>
      </c>
      <c r="D287" s="171" t="s">
        <v>148</v>
      </c>
      <c r="E287" s="172" t="s">
        <v>1158</v>
      </c>
      <c r="F287" s="171" t="s">
        <v>1340</v>
      </c>
      <c r="G287" s="171" t="s">
        <v>439</v>
      </c>
      <c r="H287" s="171" t="s">
        <v>393</v>
      </c>
      <c r="I287" s="171" t="s">
        <v>184</v>
      </c>
      <c r="J287" s="171" t="s">
        <v>439</v>
      </c>
      <c r="K287" s="171" t="s">
        <v>393</v>
      </c>
      <c r="L287" s="171" t="s">
        <v>439</v>
      </c>
      <c r="M287" s="171" t="s">
        <v>16</v>
      </c>
      <c r="N287" s="171" t="s">
        <v>16</v>
      </c>
      <c r="O287" s="171" t="s">
        <v>16</v>
      </c>
      <c r="P287" s="171"/>
      <c r="Q287" s="99">
        <v>0</v>
      </c>
      <c r="R287" s="99">
        <v>0</v>
      </c>
      <c r="S287" s="511"/>
    </row>
    <row r="288" spans="1:19" ht="15.75" customHeight="1" x14ac:dyDescent="0.25">
      <c r="A288" s="171" t="s">
        <v>144</v>
      </c>
      <c r="B288" s="171" t="s">
        <v>1110</v>
      </c>
      <c r="C288" s="171" t="s">
        <v>660</v>
      </c>
      <c r="D288" s="171" t="s">
        <v>148</v>
      </c>
      <c r="E288" s="172" t="s">
        <v>1158</v>
      </c>
      <c r="F288" s="171" t="s">
        <v>1341</v>
      </c>
      <c r="G288" s="171" t="s">
        <v>439</v>
      </c>
      <c r="H288" s="171" t="s">
        <v>393</v>
      </c>
      <c r="I288" s="171" t="s">
        <v>184</v>
      </c>
      <c r="J288" s="171" t="s">
        <v>439</v>
      </c>
      <c r="K288" s="171" t="s">
        <v>393</v>
      </c>
      <c r="L288" s="171" t="s">
        <v>439</v>
      </c>
      <c r="M288" s="171" t="s">
        <v>16</v>
      </c>
      <c r="N288" s="171" t="s">
        <v>16</v>
      </c>
      <c r="O288" s="171" t="s">
        <v>16</v>
      </c>
      <c r="P288" s="171"/>
      <c r="Q288" s="99">
        <v>0</v>
      </c>
      <c r="R288" s="99">
        <v>0</v>
      </c>
      <c r="S288" s="511"/>
    </row>
    <row r="289" spans="1:19" ht="15.75" customHeight="1" x14ac:dyDescent="0.25">
      <c r="A289" s="171" t="s">
        <v>144</v>
      </c>
      <c r="B289" s="171" t="s">
        <v>1110</v>
      </c>
      <c r="C289" s="171" t="s">
        <v>660</v>
      </c>
      <c r="D289" s="171" t="s">
        <v>148</v>
      </c>
      <c r="E289" s="172" t="s">
        <v>1158</v>
      </c>
      <c r="F289" s="171" t="s">
        <v>1342</v>
      </c>
      <c r="G289" s="171" t="s">
        <v>439</v>
      </c>
      <c r="H289" s="171" t="s">
        <v>393</v>
      </c>
      <c r="I289" s="171" t="s">
        <v>184</v>
      </c>
      <c r="J289" s="171" t="s">
        <v>439</v>
      </c>
      <c r="K289" s="171" t="s">
        <v>393</v>
      </c>
      <c r="L289" s="171" t="s">
        <v>439</v>
      </c>
      <c r="M289" s="171" t="s">
        <v>16</v>
      </c>
      <c r="N289" s="171" t="s">
        <v>16</v>
      </c>
      <c r="O289" s="171" t="s">
        <v>16</v>
      </c>
      <c r="P289" s="171"/>
      <c r="Q289" s="99">
        <v>0</v>
      </c>
      <c r="R289" s="99">
        <v>0</v>
      </c>
      <c r="S289" s="511"/>
    </row>
    <row r="290" spans="1:19" ht="15.75" customHeight="1" x14ac:dyDescent="0.25">
      <c r="A290" s="171" t="s">
        <v>144</v>
      </c>
      <c r="B290" s="171" t="s">
        <v>1110</v>
      </c>
      <c r="C290" s="171" t="s">
        <v>660</v>
      </c>
      <c r="D290" s="171" t="s">
        <v>148</v>
      </c>
      <c r="E290" s="172" t="s">
        <v>1159</v>
      </c>
      <c r="F290" s="171" t="s">
        <v>1271</v>
      </c>
      <c r="G290" s="171" t="s">
        <v>439</v>
      </c>
      <c r="H290" s="171" t="s">
        <v>393</v>
      </c>
      <c r="I290" s="171" t="s">
        <v>439</v>
      </c>
      <c r="J290" s="171" t="s">
        <v>439</v>
      </c>
      <c r="K290" s="171" t="s">
        <v>393</v>
      </c>
      <c r="L290" s="171" t="s">
        <v>439</v>
      </c>
      <c r="M290" s="171" t="s">
        <v>16</v>
      </c>
      <c r="N290" s="171" t="s">
        <v>16</v>
      </c>
      <c r="O290" s="171" t="s">
        <v>16</v>
      </c>
      <c r="P290" s="171"/>
      <c r="Q290" s="99">
        <v>0</v>
      </c>
      <c r="R290" s="99">
        <v>0</v>
      </c>
      <c r="S290" s="511"/>
    </row>
    <row r="291" spans="1:19" ht="15.75" customHeight="1" x14ac:dyDescent="0.25">
      <c r="A291" s="171" t="s">
        <v>144</v>
      </c>
      <c r="B291" s="171" t="s">
        <v>1110</v>
      </c>
      <c r="C291" s="171" t="s">
        <v>660</v>
      </c>
      <c r="D291" s="171" t="s">
        <v>148</v>
      </c>
      <c r="E291" s="172" t="s">
        <v>1343</v>
      </c>
      <c r="F291" s="171" t="s">
        <v>1224</v>
      </c>
      <c r="G291" s="171" t="s">
        <v>439</v>
      </c>
      <c r="H291" s="171" t="s">
        <v>393</v>
      </c>
      <c r="I291" s="171" t="s">
        <v>184</v>
      </c>
      <c r="J291" s="171" t="s">
        <v>439</v>
      </c>
      <c r="K291" s="171" t="s">
        <v>393</v>
      </c>
      <c r="L291" s="171" t="s">
        <v>439</v>
      </c>
      <c r="M291" s="171" t="s">
        <v>16</v>
      </c>
      <c r="N291" s="171" t="s">
        <v>16</v>
      </c>
      <c r="O291" s="171" t="s">
        <v>16</v>
      </c>
      <c r="P291" s="171"/>
      <c r="Q291" s="99">
        <v>0</v>
      </c>
      <c r="R291" s="99">
        <v>0</v>
      </c>
      <c r="S291" s="511"/>
    </row>
    <row r="292" spans="1:19" ht="15.75" customHeight="1" x14ac:dyDescent="0.25">
      <c r="A292" s="171" t="s">
        <v>144</v>
      </c>
      <c r="B292" s="171" t="s">
        <v>1110</v>
      </c>
      <c r="C292" s="171" t="s">
        <v>660</v>
      </c>
      <c r="D292" s="171" t="s">
        <v>148</v>
      </c>
      <c r="E292" s="172" t="s">
        <v>1138</v>
      </c>
      <c r="F292" s="171" t="s">
        <v>1296</v>
      </c>
      <c r="G292" s="171" t="s">
        <v>439</v>
      </c>
      <c r="H292" s="171" t="s">
        <v>393</v>
      </c>
      <c r="I292" s="171" t="s">
        <v>439</v>
      </c>
      <c r="J292" s="171" t="s">
        <v>439</v>
      </c>
      <c r="K292" s="171" t="s">
        <v>393</v>
      </c>
      <c r="L292" s="171" t="s">
        <v>439</v>
      </c>
      <c r="M292" s="171" t="s">
        <v>16</v>
      </c>
      <c r="N292" s="171" t="s">
        <v>16</v>
      </c>
      <c r="O292" s="171" t="s">
        <v>16</v>
      </c>
      <c r="P292" s="171"/>
      <c r="Q292" s="99">
        <v>0</v>
      </c>
      <c r="R292" s="99">
        <v>0</v>
      </c>
      <c r="S292" s="511"/>
    </row>
    <row r="293" spans="1:19" ht="15.75" customHeight="1" x14ac:dyDescent="0.25">
      <c r="A293" s="171" t="s">
        <v>144</v>
      </c>
      <c r="B293" s="171" t="s">
        <v>1110</v>
      </c>
      <c r="C293" s="171" t="s">
        <v>660</v>
      </c>
      <c r="D293" s="171" t="s">
        <v>148</v>
      </c>
      <c r="E293" s="172" t="s">
        <v>1138</v>
      </c>
      <c r="F293" s="171" t="s">
        <v>1269</v>
      </c>
      <c r="G293" s="171" t="s">
        <v>439</v>
      </c>
      <c r="H293" s="171" t="s">
        <v>393</v>
      </c>
      <c r="I293" s="171" t="s">
        <v>439</v>
      </c>
      <c r="J293" s="171" t="s">
        <v>439</v>
      </c>
      <c r="K293" s="171" t="s">
        <v>393</v>
      </c>
      <c r="L293" s="171" t="s">
        <v>439</v>
      </c>
      <c r="M293" s="171" t="s">
        <v>16</v>
      </c>
      <c r="N293" s="171" t="s">
        <v>16</v>
      </c>
      <c r="O293" s="171" t="s">
        <v>16</v>
      </c>
      <c r="P293" s="171"/>
      <c r="Q293" s="99">
        <v>0</v>
      </c>
      <c r="R293" s="99">
        <v>0</v>
      </c>
      <c r="S293" s="511"/>
    </row>
    <row r="294" spans="1:19" ht="15.75" customHeight="1" x14ac:dyDescent="0.25">
      <c r="A294" s="171" t="s">
        <v>144</v>
      </c>
      <c r="B294" s="171" t="s">
        <v>1110</v>
      </c>
      <c r="C294" s="171" t="s">
        <v>660</v>
      </c>
      <c r="D294" s="171" t="s">
        <v>148</v>
      </c>
      <c r="E294" s="172" t="s">
        <v>1138</v>
      </c>
      <c r="F294" s="171" t="s">
        <v>1316</v>
      </c>
      <c r="G294" s="171" t="s">
        <v>439</v>
      </c>
      <c r="H294" s="171" t="s">
        <v>393</v>
      </c>
      <c r="I294" s="171" t="s">
        <v>439</v>
      </c>
      <c r="J294" s="171" t="s">
        <v>439</v>
      </c>
      <c r="K294" s="171" t="s">
        <v>393</v>
      </c>
      <c r="L294" s="171" t="s">
        <v>439</v>
      </c>
      <c r="M294" s="171" t="s">
        <v>16</v>
      </c>
      <c r="N294" s="171" t="s">
        <v>16</v>
      </c>
      <c r="O294" s="171" t="s">
        <v>16</v>
      </c>
      <c r="P294" s="171"/>
      <c r="Q294" s="99">
        <v>0</v>
      </c>
      <c r="R294" s="99">
        <v>0</v>
      </c>
      <c r="S294" s="511"/>
    </row>
    <row r="295" spans="1:19" ht="15.75" customHeight="1" x14ac:dyDescent="0.25">
      <c r="A295" s="171" t="s">
        <v>144</v>
      </c>
      <c r="B295" s="171" t="s">
        <v>1110</v>
      </c>
      <c r="C295" s="171" t="s">
        <v>660</v>
      </c>
      <c r="D295" s="171" t="s">
        <v>148</v>
      </c>
      <c r="E295" s="172" t="s">
        <v>1138</v>
      </c>
      <c r="F295" s="171" t="s">
        <v>1266</v>
      </c>
      <c r="G295" s="171" t="s">
        <v>439</v>
      </c>
      <c r="H295" s="171" t="s">
        <v>393</v>
      </c>
      <c r="I295" s="171" t="s">
        <v>439</v>
      </c>
      <c r="J295" s="171" t="s">
        <v>439</v>
      </c>
      <c r="K295" s="171" t="s">
        <v>393</v>
      </c>
      <c r="L295" s="171" t="s">
        <v>439</v>
      </c>
      <c r="M295" s="171" t="s">
        <v>16</v>
      </c>
      <c r="N295" s="171" t="s">
        <v>16</v>
      </c>
      <c r="O295" s="171" t="s">
        <v>16</v>
      </c>
      <c r="P295" s="171"/>
      <c r="Q295" s="99">
        <v>0</v>
      </c>
      <c r="R295" s="99">
        <v>0</v>
      </c>
      <c r="S295" s="511"/>
    </row>
    <row r="296" spans="1:19" ht="15.75" customHeight="1" x14ac:dyDescent="0.25">
      <c r="A296" s="171" t="s">
        <v>144</v>
      </c>
      <c r="B296" s="171" t="s">
        <v>1110</v>
      </c>
      <c r="C296" s="171" t="s">
        <v>660</v>
      </c>
      <c r="D296" s="171" t="s">
        <v>148</v>
      </c>
      <c r="E296" s="172" t="s">
        <v>1138</v>
      </c>
      <c r="F296" s="171" t="s">
        <v>1317</v>
      </c>
      <c r="G296" s="171" t="s">
        <v>439</v>
      </c>
      <c r="H296" s="171" t="s">
        <v>393</v>
      </c>
      <c r="I296" s="171" t="s">
        <v>439</v>
      </c>
      <c r="J296" s="171" t="s">
        <v>439</v>
      </c>
      <c r="K296" s="171" t="s">
        <v>393</v>
      </c>
      <c r="L296" s="171" t="s">
        <v>439</v>
      </c>
      <c r="M296" s="171" t="s">
        <v>16</v>
      </c>
      <c r="N296" s="171" t="s">
        <v>16</v>
      </c>
      <c r="O296" s="171" t="s">
        <v>16</v>
      </c>
      <c r="P296" s="171"/>
      <c r="Q296" s="99">
        <v>0</v>
      </c>
      <c r="R296" s="99">
        <v>0</v>
      </c>
      <c r="S296" s="511"/>
    </row>
    <row r="297" spans="1:19" ht="15.75" customHeight="1" x14ac:dyDescent="0.25">
      <c r="A297" s="171" t="s">
        <v>144</v>
      </c>
      <c r="B297" s="171" t="s">
        <v>1110</v>
      </c>
      <c r="C297" s="171" t="s">
        <v>660</v>
      </c>
      <c r="D297" s="171" t="s">
        <v>148</v>
      </c>
      <c r="E297" s="172" t="s">
        <v>1138</v>
      </c>
      <c r="F297" s="171" t="s">
        <v>1344</v>
      </c>
      <c r="G297" s="171" t="s">
        <v>439</v>
      </c>
      <c r="H297" s="171" t="s">
        <v>393</v>
      </c>
      <c r="I297" s="171" t="s">
        <v>439</v>
      </c>
      <c r="J297" s="171" t="s">
        <v>439</v>
      </c>
      <c r="K297" s="171" t="s">
        <v>393</v>
      </c>
      <c r="L297" s="171" t="s">
        <v>439</v>
      </c>
      <c r="M297" s="171" t="s">
        <v>16</v>
      </c>
      <c r="N297" s="171" t="s">
        <v>16</v>
      </c>
      <c r="O297" s="171" t="s">
        <v>16</v>
      </c>
      <c r="P297" s="171"/>
      <c r="Q297" s="99">
        <v>0</v>
      </c>
      <c r="R297" s="99">
        <v>0</v>
      </c>
      <c r="S297" s="511"/>
    </row>
    <row r="298" spans="1:19" ht="15.75" customHeight="1" x14ac:dyDescent="0.25">
      <c r="A298" s="171" t="s">
        <v>144</v>
      </c>
      <c r="B298" s="171" t="s">
        <v>1110</v>
      </c>
      <c r="C298" s="171" t="s">
        <v>660</v>
      </c>
      <c r="D298" s="171" t="s">
        <v>148</v>
      </c>
      <c r="E298" s="172" t="s">
        <v>1138</v>
      </c>
      <c r="F298" s="171" t="s">
        <v>1330</v>
      </c>
      <c r="G298" s="171" t="s">
        <v>439</v>
      </c>
      <c r="H298" s="171" t="s">
        <v>393</v>
      </c>
      <c r="I298" s="171" t="s">
        <v>439</v>
      </c>
      <c r="J298" s="171" t="s">
        <v>439</v>
      </c>
      <c r="K298" s="171" t="s">
        <v>393</v>
      </c>
      <c r="L298" s="171" t="s">
        <v>439</v>
      </c>
      <c r="M298" s="171" t="s">
        <v>16</v>
      </c>
      <c r="N298" s="171" t="s">
        <v>16</v>
      </c>
      <c r="O298" s="171" t="s">
        <v>16</v>
      </c>
      <c r="P298" s="171"/>
      <c r="Q298" s="99">
        <v>0</v>
      </c>
      <c r="R298" s="99">
        <v>0</v>
      </c>
      <c r="S298" s="511"/>
    </row>
    <row r="299" spans="1:19" ht="15.75" customHeight="1" x14ac:dyDescent="0.25">
      <c r="A299" s="171" t="s">
        <v>144</v>
      </c>
      <c r="B299" s="171" t="s">
        <v>1110</v>
      </c>
      <c r="C299" s="171" t="s">
        <v>660</v>
      </c>
      <c r="D299" s="171" t="s">
        <v>148</v>
      </c>
      <c r="E299" s="172" t="s">
        <v>1138</v>
      </c>
      <c r="F299" s="171" t="s">
        <v>1345</v>
      </c>
      <c r="G299" s="171" t="s">
        <v>439</v>
      </c>
      <c r="H299" s="171" t="s">
        <v>393</v>
      </c>
      <c r="I299" s="171" t="s">
        <v>184</v>
      </c>
      <c r="J299" s="171" t="s">
        <v>439</v>
      </c>
      <c r="K299" s="171" t="s">
        <v>393</v>
      </c>
      <c r="L299" s="171" t="s">
        <v>439</v>
      </c>
      <c r="M299" s="171" t="s">
        <v>16</v>
      </c>
      <c r="N299" s="171" t="s">
        <v>16</v>
      </c>
      <c r="O299" s="171" t="s">
        <v>16</v>
      </c>
      <c r="P299" s="171"/>
      <c r="Q299" s="99">
        <v>0</v>
      </c>
      <c r="R299" s="99">
        <v>0</v>
      </c>
      <c r="S299" s="511"/>
    </row>
    <row r="300" spans="1:19" ht="15.75" customHeight="1" x14ac:dyDescent="0.25">
      <c r="A300" s="171" t="s">
        <v>144</v>
      </c>
      <c r="B300" s="171" t="s">
        <v>1110</v>
      </c>
      <c r="C300" s="171" t="s">
        <v>660</v>
      </c>
      <c r="D300" s="171" t="s">
        <v>148</v>
      </c>
      <c r="E300" s="172" t="s">
        <v>1346</v>
      </c>
      <c r="F300" s="171" t="s">
        <v>1224</v>
      </c>
      <c r="G300" s="171" t="s">
        <v>439</v>
      </c>
      <c r="H300" s="171" t="s">
        <v>393</v>
      </c>
      <c r="I300" s="171" t="s">
        <v>439</v>
      </c>
      <c r="J300" s="171" t="s">
        <v>439</v>
      </c>
      <c r="K300" s="171" t="s">
        <v>393</v>
      </c>
      <c r="L300" s="171" t="s">
        <v>439</v>
      </c>
      <c r="M300" s="171" t="s">
        <v>16</v>
      </c>
      <c r="N300" s="171" t="s">
        <v>16</v>
      </c>
      <c r="O300" s="171" t="s">
        <v>16</v>
      </c>
      <c r="P300" s="171"/>
      <c r="Q300" s="99">
        <v>0</v>
      </c>
      <c r="R300" s="99">
        <v>0</v>
      </c>
      <c r="S300" s="511"/>
    </row>
    <row r="301" spans="1:19" ht="15.75" customHeight="1" x14ac:dyDescent="0.25">
      <c r="A301" s="171" t="s">
        <v>144</v>
      </c>
      <c r="B301" s="171" t="s">
        <v>1110</v>
      </c>
      <c r="C301" s="171" t="s">
        <v>660</v>
      </c>
      <c r="D301" s="171" t="s">
        <v>148</v>
      </c>
      <c r="E301" s="172" t="s">
        <v>1347</v>
      </c>
      <c r="F301" s="171" t="s">
        <v>1224</v>
      </c>
      <c r="G301" s="171" t="s">
        <v>439</v>
      </c>
      <c r="H301" s="171" t="s">
        <v>393</v>
      </c>
      <c r="I301" s="171" t="s">
        <v>184</v>
      </c>
      <c r="J301" s="171" t="s">
        <v>439</v>
      </c>
      <c r="K301" s="171" t="s">
        <v>393</v>
      </c>
      <c r="L301" s="171" t="s">
        <v>439</v>
      </c>
      <c r="M301" s="171" t="s">
        <v>16</v>
      </c>
      <c r="N301" s="171" t="s">
        <v>16</v>
      </c>
      <c r="O301" s="171" t="s">
        <v>16</v>
      </c>
      <c r="P301" s="171"/>
      <c r="Q301" s="99">
        <v>0</v>
      </c>
      <c r="R301" s="99">
        <v>0</v>
      </c>
      <c r="S301" s="511"/>
    </row>
    <row r="302" spans="1:19" ht="15.75" customHeight="1" x14ac:dyDescent="0.25">
      <c r="A302" s="171" t="s">
        <v>144</v>
      </c>
      <c r="B302" s="171" t="s">
        <v>1110</v>
      </c>
      <c r="C302" s="171" t="s">
        <v>660</v>
      </c>
      <c r="D302" s="171" t="s">
        <v>148</v>
      </c>
      <c r="E302" s="172" t="s">
        <v>1160</v>
      </c>
      <c r="F302" s="171" t="s">
        <v>1224</v>
      </c>
      <c r="G302" s="171" t="s">
        <v>439</v>
      </c>
      <c r="H302" s="171" t="s">
        <v>393</v>
      </c>
      <c r="I302" s="171" t="s">
        <v>439</v>
      </c>
      <c r="J302" s="171" t="s">
        <v>439</v>
      </c>
      <c r="K302" s="171" t="s">
        <v>393</v>
      </c>
      <c r="L302" s="171" t="s">
        <v>439</v>
      </c>
      <c r="M302" s="171" t="s">
        <v>16</v>
      </c>
      <c r="N302" s="171" t="s">
        <v>16</v>
      </c>
      <c r="O302" s="171" t="s">
        <v>16</v>
      </c>
      <c r="P302" s="171"/>
      <c r="Q302" s="99">
        <v>0</v>
      </c>
      <c r="R302" s="99">
        <v>0</v>
      </c>
      <c r="S302" s="511"/>
    </row>
    <row r="303" spans="1:19" ht="15.75" customHeight="1" x14ac:dyDescent="0.25">
      <c r="A303" s="171" t="s">
        <v>144</v>
      </c>
      <c r="B303" s="171" t="s">
        <v>1110</v>
      </c>
      <c r="C303" s="171" t="s">
        <v>660</v>
      </c>
      <c r="D303" s="171" t="s">
        <v>148</v>
      </c>
      <c r="E303" s="172" t="s">
        <v>1348</v>
      </c>
      <c r="F303" s="171" t="s">
        <v>1349</v>
      </c>
      <c r="G303" s="171" t="s">
        <v>439</v>
      </c>
      <c r="H303" s="171" t="s">
        <v>393</v>
      </c>
      <c r="I303" s="171" t="s">
        <v>184</v>
      </c>
      <c r="J303" s="171" t="s">
        <v>439</v>
      </c>
      <c r="K303" s="171" t="s">
        <v>393</v>
      </c>
      <c r="L303" s="171" t="s">
        <v>439</v>
      </c>
      <c r="M303" s="171" t="s">
        <v>16</v>
      </c>
      <c r="N303" s="171" t="s">
        <v>16</v>
      </c>
      <c r="O303" s="171" t="s">
        <v>16</v>
      </c>
      <c r="P303" s="171"/>
      <c r="Q303" s="99">
        <v>0</v>
      </c>
      <c r="R303" s="99">
        <v>0</v>
      </c>
      <c r="S303" s="511"/>
    </row>
    <row r="304" spans="1:19" ht="15.75" customHeight="1" x14ac:dyDescent="0.25">
      <c r="A304" s="171" t="s">
        <v>144</v>
      </c>
      <c r="B304" s="171" t="s">
        <v>1110</v>
      </c>
      <c r="C304" s="171" t="s">
        <v>660</v>
      </c>
      <c r="D304" s="171" t="s">
        <v>148</v>
      </c>
      <c r="E304" s="172" t="s">
        <v>1350</v>
      </c>
      <c r="F304" s="171" t="s">
        <v>1319</v>
      </c>
      <c r="G304" s="171" t="s">
        <v>439</v>
      </c>
      <c r="H304" s="171" t="s">
        <v>393</v>
      </c>
      <c r="I304" s="171" t="s">
        <v>439</v>
      </c>
      <c r="J304" s="171" t="s">
        <v>439</v>
      </c>
      <c r="K304" s="171" t="s">
        <v>393</v>
      </c>
      <c r="L304" s="171" t="s">
        <v>439</v>
      </c>
      <c r="M304" s="171" t="s">
        <v>16</v>
      </c>
      <c r="N304" s="171" t="s">
        <v>16</v>
      </c>
      <c r="O304" s="171" t="s">
        <v>16</v>
      </c>
      <c r="P304" s="171"/>
      <c r="Q304" s="99">
        <v>0</v>
      </c>
      <c r="R304" s="99">
        <v>0</v>
      </c>
      <c r="S304" s="511"/>
    </row>
    <row r="305" spans="1:19" ht="15.75" customHeight="1" x14ac:dyDescent="0.25">
      <c r="A305" s="171" t="s">
        <v>144</v>
      </c>
      <c r="B305" s="171" t="s">
        <v>1110</v>
      </c>
      <c r="C305" s="171" t="s">
        <v>660</v>
      </c>
      <c r="D305" s="171" t="s">
        <v>148</v>
      </c>
      <c r="E305" s="172" t="s">
        <v>1161</v>
      </c>
      <c r="F305" s="171" t="s">
        <v>1351</v>
      </c>
      <c r="G305" s="171">
        <v>0</v>
      </c>
      <c r="H305" s="171" t="s">
        <v>393</v>
      </c>
      <c r="I305" s="176">
        <v>0.01</v>
      </c>
      <c r="J305" s="176">
        <v>0</v>
      </c>
      <c r="K305" s="171" t="s">
        <v>393</v>
      </c>
      <c r="L305" s="171" t="s">
        <v>444</v>
      </c>
      <c r="M305" s="171" t="s">
        <v>16</v>
      </c>
      <c r="N305" s="171" t="s">
        <v>16</v>
      </c>
      <c r="O305" s="171" t="s">
        <v>16</v>
      </c>
      <c r="P305" s="171"/>
      <c r="Q305" s="99">
        <v>0</v>
      </c>
      <c r="R305" s="99">
        <v>0</v>
      </c>
      <c r="S305" s="511"/>
    </row>
    <row r="306" spans="1:19" ht="15.75" customHeight="1" x14ac:dyDescent="0.25">
      <c r="A306" s="171" t="s">
        <v>144</v>
      </c>
      <c r="B306" s="171" t="s">
        <v>1110</v>
      </c>
      <c r="C306" s="171" t="s">
        <v>660</v>
      </c>
      <c r="D306" s="171" t="s">
        <v>148</v>
      </c>
      <c r="E306" s="172" t="s">
        <v>1161</v>
      </c>
      <c r="F306" s="171" t="s">
        <v>1281</v>
      </c>
      <c r="G306" s="171" t="s">
        <v>439</v>
      </c>
      <c r="H306" s="171" t="s">
        <v>393</v>
      </c>
      <c r="I306" s="171" t="s">
        <v>439</v>
      </c>
      <c r="J306" s="171" t="s">
        <v>439</v>
      </c>
      <c r="K306" s="171" t="s">
        <v>393</v>
      </c>
      <c r="L306" s="171" t="s">
        <v>439</v>
      </c>
      <c r="M306" s="171" t="s">
        <v>16</v>
      </c>
      <c r="N306" s="171" t="s">
        <v>16</v>
      </c>
      <c r="O306" s="171" t="s">
        <v>16</v>
      </c>
      <c r="P306" s="171"/>
      <c r="Q306" s="99">
        <v>0</v>
      </c>
      <c r="R306" s="99">
        <v>0</v>
      </c>
      <c r="S306" s="511"/>
    </row>
    <row r="307" spans="1:19" ht="15.75" customHeight="1" x14ac:dyDescent="0.25">
      <c r="A307" s="171" t="s">
        <v>144</v>
      </c>
      <c r="B307" s="171" t="s">
        <v>1110</v>
      </c>
      <c r="C307" s="171" t="s">
        <v>660</v>
      </c>
      <c r="D307" s="171" t="s">
        <v>148</v>
      </c>
      <c r="E307" s="172" t="s">
        <v>1352</v>
      </c>
      <c r="F307" s="171" t="s">
        <v>1224</v>
      </c>
      <c r="G307" s="171" t="s">
        <v>439</v>
      </c>
      <c r="H307" s="171" t="s">
        <v>393</v>
      </c>
      <c r="I307" s="171" t="s">
        <v>184</v>
      </c>
      <c r="J307" s="171" t="s">
        <v>439</v>
      </c>
      <c r="K307" s="171" t="s">
        <v>393</v>
      </c>
      <c r="L307" s="171" t="s">
        <v>439</v>
      </c>
      <c r="M307" s="171" t="s">
        <v>16</v>
      </c>
      <c r="N307" s="171" t="s">
        <v>16</v>
      </c>
      <c r="O307" s="171" t="s">
        <v>16</v>
      </c>
      <c r="P307" s="171"/>
      <c r="Q307" s="99">
        <v>0</v>
      </c>
      <c r="R307" s="99">
        <v>0</v>
      </c>
      <c r="S307" s="511"/>
    </row>
    <row r="308" spans="1:19" ht="15.75" customHeight="1" x14ac:dyDescent="0.25">
      <c r="A308" s="171" t="s">
        <v>144</v>
      </c>
      <c r="B308" s="171" t="s">
        <v>1110</v>
      </c>
      <c r="C308" s="171" t="s">
        <v>660</v>
      </c>
      <c r="D308" s="171" t="s">
        <v>148</v>
      </c>
      <c r="E308" s="172" t="s">
        <v>1219</v>
      </c>
      <c r="F308" s="171" t="s">
        <v>1224</v>
      </c>
      <c r="G308" s="171" t="s">
        <v>439</v>
      </c>
      <c r="H308" s="171" t="s">
        <v>393</v>
      </c>
      <c r="I308" s="171" t="s">
        <v>184</v>
      </c>
      <c r="J308" s="171" t="s">
        <v>439</v>
      </c>
      <c r="K308" s="171" t="s">
        <v>393</v>
      </c>
      <c r="L308" s="171" t="s">
        <v>439</v>
      </c>
      <c r="M308" s="171" t="s">
        <v>16</v>
      </c>
      <c r="N308" s="171" t="s">
        <v>16</v>
      </c>
      <c r="O308" s="171" t="s">
        <v>16</v>
      </c>
      <c r="P308" s="171"/>
      <c r="Q308" s="99">
        <v>0</v>
      </c>
      <c r="R308" s="99">
        <v>0</v>
      </c>
      <c r="S308" s="511"/>
    </row>
  </sheetData>
  <autoFilter ref="A2:Z308" xr:uid="{00000000-0009-0000-0000-000006000000}"/>
  <pageMargins left="0.70866141732283472" right="0.70866141732283472" top="0.74803149606299213" bottom="0.74803149606299213" header="0.39370078740157483" footer="0"/>
  <pageSetup paperSize="8" scale="89" fitToWidth="2" fitToHeight="0" pageOrder="overThenDown" orientation="landscape" r:id="rId1"/>
  <headerFooter>
    <oddHeader>&amp;R&amp;F - &amp;A
&amp;P of &amp;N</oddHeader>
  </headerFooter>
  <colBreaks count="1" manualBreakCount="1">
    <brk id="8" max="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MasterCodeList!$C$2:$C$27</xm:f>
          </x14:formula1>
          <xm:sqref>A4:A6</xm:sqref>
        </x14:dataValidation>
        <x14:dataValidation type="list" allowBlank="1" showInputMessage="1" showErrorMessage="1" xr:uid="{00000000-0002-0000-0600-000001000000}">
          <x14:formula1>
            <xm:f>MasterCodeList!$C$378:$C$384</xm:f>
          </x14:formula1>
          <xm:sqref>C4:C6</xm:sqref>
        </x14:dataValidation>
        <x14:dataValidation type="list" allowBlank="1" showInputMessage="1" showErrorMessage="1" xr:uid="{00000000-0002-0000-0600-000002000000}">
          <x14:formula1>
            <xm:f>MasterCodeList!$C$28:$C$46</xm:f>
          </x14:formula1>
          <xm:sqref>D4:D6</xm:sqref>
        </x14:dataValidation>
        <x14:dataValidation type="list" allowBlank="1" showInputMessage="1" showErrorMessage="1" xr:uid="{00000000-0002-0000-0600-000003000000}">
          <x14:formula1>
            <xm:f>MasterCodeList!$C$151:$C$155</xm:f>
          </x14:formula1>
          <xm:sqref>H4:H6 K4:K6</xm:sqref>
        </x14:dataValidation>
        <x14:dataValidation type="list" allowBlank="1" showInputMessage="1" showErrorMessage="1" xr:uid="{00000000-0002-0000-0600-000004000000}">
          <x14:formula1>
            <xm:f>MasterCodeList!$C$174:$C$177</xm:f>
          </x14:formula1>
          <xm:sqref>L4:L6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74"/>
  <sheetViews>
    <sheetView zoomScale="85" zoomScaleNormal="85" zoomScaleSheetLayoutView="100" workbookViewId="0">
      <selection activeCell="T11" sqref="T11"/>
    </sheetView>
  </sheetViews>
  <sheetFormatPr defaultColWidth="14.44140625" defaultRowHeight="15" customHeight="1" x14ac:dyDescent="0.25"/>
  <cols>
    <col min="1" max="1" width="11.44140625" style="114" customWidth="1"/>
    <col min="2" max="2" width="15.109375" style="114" customWidth="1"/>
    <col min="3" max="3" width="23.109375" style="114" customWidth="1"/>
    <col min="4" max="4" width="8" style="114" customWidth="1"/>
    <col min="5" max="6" width="22.44140625" style="114" customWidth="1"/>
    <col min="7" max="7" width="26.44140625" style="114" customWidth="1"/>
    <col min="8" max="8" width="21.88671875" style="114" hidden="1" customWidth="1"/>
    <col min="9" max="9" width="23.44140625" style="114" hidden="1" customWidth="1"/>
    <col min="10" max="10" width="24.44140625" style="114" hidden="1" customWidth="1"/>
    <col min="11" max="11" width="38.5546875" style="114" bestFit="1" customWidth="1"/>
    <col min="12" max="12" width="12.5546875" style="114" customWidth="1"/>
    <col min="13" max="13" width="9.44140625" style="134" customWidth="1"/>
    <col min="14" max="14" width="20" style="114" customWidth="1"/>
    <col min="15" max="15" width="26.44140625" style="114" customWidth="1"/>
    <col min="16" max="17" width="13" style="145" customWidth="1"/>
    <col min="18" max="18" width="16.44140625" style="145" customWidth="1"/>
    <col min="19" max="19" width="28.44140625" style="146" customWidth="1"/>
    <col min="20" max="20" width="135.5546875" style="114" customWidth="1"/>
    <col min="21" max="16384" width="14.44140625" style="114"/>
  </cols>
  <sheetData>
    <row r="1" spans="1:21" ht="13.2" x14ac:dyDescent="0.25">
      <c r="A1" s="38" t="s">
        <v>1353</v>
      </c>
      <c r="B1" s="101"/>
      <c r="C1" s="101"/>
      <c r="M1" s="114"/>
      <c r="P1" s="110"/>
      <c r="Q1" s="110"/>
      <c r="R1" s="110"/>
      <c r="S1" s="110"/>
    </row>
    <row r="2" spans="1:21" ht="75" customHeight="1" x14ac:dyDescent="0.25">
      <c r="A2" s="102" t="s">
        <v>91</v>
      </c>
      <c r="B2" s="102" t="s">
        <v>860</v>
      </c>
      <c r="C2" s="102" t="s">
        <v>857</v>
      </c>
      <c r="D2" s="102" t="s">
        <v>146</v>
      </c>
      <c r="E2" s="102" t="s">
        <v>1092</v>
      </c>
      <c r="F2" s="102" t="s">
        <v>1093</v>
      </c>
      <c r="G2" s="102" t="s">
        <v>297</v>
      </c>
      <c r="H2" s="102" t="s">
        <v>1354</v>
      </c>
      <c r="I2" s="104" t="s">
        <v>1355</v>
      </c>
      <c r="J2" s="104" t="s">
        <v>1356</v>
      </c>
      <c r="K2" s="104" t="s">
        <v>1357</v>
      </c>
      <c r="L2" s="104" t="s">
        <v>1358</v>
      </c>
      <c r="M2" s="102" t="s">
        <v>1359</v>
      </c>
      <c r="N2" s="102" t="s">
        <v>1360</v>
      </c>
      <c r="O2" s="102" t="s">
        <v>863</v>
      </c>
      <c r="P2" s="125" t="s">
        <v>1361</v>
      </c>
      <c r="Q2" s="135" t="s">
        <v>1362</v>
      </c>
      <c r="R2" s="136" t="s">
        <v>1363</v>
      </c>
      <c r="S2" s="137" t="s">
        <v>1364</v>
      </c>
      <c r="T2" s="125" t="s">
        <v>1104</v>
      </c>
    </row>
    <row r="3" spans="1:21" ht="38.25" customHeight="1" x14ac:dyDescent="0.25">
      <c r="A3" s="35" t="s">
        <v>866</v>
      </c>
      <c r="B3" s="35" t="s">
        <v>1365</v>
      </c>
      <c r="C3" s="105" t="s">
        <v>867</v>
      </c>
      <c r="D3" s="35" t="s">
        <v>868</v>
      </c>
      <c r="E3" s="35" t="s">
        <v>1106</v>
      </c>
      <c r="F3" s="35" t="s">
        <v>1106</v>
      </c>
      <c r="G3" s="35" t="s">
        <v>1366</v>
      </c>
      <c r="H3" s="35" t="s">
        <v>1365</v>
      </c>
      <c r="I3" s="35" t="s">
        <v>1367</v>
      </c>
      <c r="J3" s="35" t="s">
        <v>1368</v>
      </c>
      <c r="K3" s="35" t="s">
        <v>1365</v>
      </c>
      <c r="L3" s="35" t="s">
        <v>1365</v>
      </c>
      <c r="M3" s="35" t="s">
        <v>1365</v>
      </c>
      <c r="N3" s="35" t="s">
        <v>1365</v>
      </c>
      <c r="O3" s="35" t="s">
        <v>1365</v>
      </c>
      <c r="P3" s="138" t="s">
        <v>1369</v>
      </c>
      <c r="Q3" s="139" t="s">
        <v>1369</v>
      </c>
      <c r="R3" s="140" t="s">
        <v>1370</v>
      </c>
      <c r="S3" s="141" t="s">
        <v>1371</v>
      </c>
      <c r="T3" s="126" t="s">
        <v>1369</v>
      </c>
    </row>
    <row r="4" spans="1:21" ht="12.75" customHeight="1" x14ac:dyDescent="0.25">
      <c r="A4" s="180" t="s">
        <v>144</v>
      </c>
      <c r="B4" s="180">
        <v>2022</v>
      </c>
      <c r="C4" s="180" t="s">
        <v>658</v>
      </c>
      <c r="D4" s="180" t="s">
        <v>148</v>
      </c>
      <c r="E4" s="179" t="s">
        <v>1114</v>
      </c>
      <c r="F4" s="180" t="s">
        <v>1115</v>
      </c>
      <c r="G4" s="180" t="s">
        <v>299</v>
      </c>
      <c r="H4" s="180" t="s">
        <v>13</v>
      </c>
      <c r="I4" s="181" t="s">
        <v>497</v>
      </c>
      <c r="J4" s="182" t="s">
        <v>190</v>
      </c>
      <c r="K4" s="181" t="s">
        <v>1372</v>
      </c>
      <c r="L4" s="180" t="s">
        <v>1373</v>
      </c>
      <c r="M4" s="183" t="s">
        <v>1374</v>
      </c>
      <c r="N4" s="180" t="s">
        <v>16</v>
      </c>
      <c r="O4" s="180" t="s">
        <v>1375</v>
      </c>
      <c r="P4" s="269">
        <v>0</v>
      </c>
      <c r="Q4" s="270">
        <v>0</v>
      </c>
      <c r="R4" s="143" t="str">
        <f t="shared" ref="R4:R5" si="0">IF(M4="N/A","N/A", P4/M4*100)</f>
        <v>N/A</v>
      </c>
      <c r="S4" s="144" t="str">
        <f t="shared" ref="S4:S5" si="1">IF(M4="N/A","N/A",IF(OR(R4&lt;90,R4&gt;150),"X",""))</f>
        <v>N/A</v>
      </c>
      <c r="T4" s="277" t="s">
        <v>1376</v>
      </c>
    </row>
    <row r="5" spans="1:21" ht="12.75" customHeight="1" x14ac:dyDescent="0.25">
      <c r="A5" s="180" t="s">
        <v>144</v>
      </c>
      <c r="B5" s="180">
        <v>2022</v>
      </c>
      <c r="C5" s="180" t="s">
        <v>658</v>
      </c>
      <c r="D5" s="180" t="s">
        <v>148</v>
      </c>
      <c r="E5" s="179" t="s">
        <v>1114</v>
      </c>
      <c r="F5" s="180" t="s">
        <v>1115</v>
      </c>
      <c r="G5" s="180" t="s">
        <v>301</v>
      </c>
      <c r="H5" s="180" t="s">
        <v>13</v>
      </c>
      <c r="I5" s="181" t="s">
        <v>497</v>
      </c>
      <c r="J5" s="182" t="s">
        <v>190</v>
      </c>
      <c r="K5" s="181" t="s">
        <v>1372</v>
      </c>
      <c r="L5" s="180" t="s">
        <v>1373</v>
      </c>
      <c r="M5" s="183" t="s">
        <v>1374</v>
      </c>
      <c r="N5" s="180" t="s">
        <v>16</v>
      </c>
      <c r="O5" s="180" t="s">
        <v>1375</v>
      </c>
      <c r="P5" s="271">
        <v>0</v>
      </c>
      <c r="Q5" s="272">
        <v>0</v>
      </c>
      <c r="R5" s="143" t="str">
        <f t="shared" si="0"/>
        <v>N/A</v>
      </c>
      <c r="S5" s="144" t="str">
        <f t="shared" si="1"/>
        <v>N/A</v>
      </c>
      <c r="T5" s="277" t="s">
        <v>1376</v>
      </c>
    </row>
    <row r="6" spans="1:21" ht="12.75" customHeight="1" x14ac:dyDescent="0.25">
      <c r="A6" s="180" t="s">
        <v>144</v>
      </c>
      <c r="B6" s="180">
        <v>2022</v>
      </c>
      <c r="C6" s="180" t="s">
        <v>658</v>
      </c>
      <c r="D6" s="180" t="s">
        <v>148</v>
      </c>
      <c r="E6" s="179" t="s">
        <v>1114</v>
      </c>
      <c r="F6" s="180" t="s">
        <v>1115</v>
      </c>
      <c r="G6" s="180" t="s">
        <v>1377</v>
      </c>
      <c r="H6" s="180" t="s">
        <v>13</v>
      </c>
      <c r="I6" s="181" t="s">
        <v>497</v>
      </c>
      <c r="J6" s="182" t="s">
        <v>190</v>
      </c>
      <c r="K6" s="181" t="s">
        <v>1372</v>
      </c>
      <c r="L6" s="180" t="s">
        <v>1373</v>
      </c>
      <c r="M6" s="183" t="s">
        <v>1374</v>
      </c>
      <c r="N6" s="180" t="s">
        <v>16</v>
      </c>
      <c r="O6" s="180" t="s">
        <v>1375</v>
      </c>
      <c r="P6" s="271">
        <v>0</v>
      </c>
      <c r="Q6" s="272">
        <v>0</v>
      </c>
      <c r="R6" s="143" t="str">
        <f>IF(M6="N/A","N/A", P6/M6*100)</f>
        <v>N/A</v>
      </c>
      <c r="S6" s="144" t="str">
        <f>IF(M6="N/A","N/A",IF(OR(R6&lt;90,R6&gt;150),"X",""))</f>
        <v>N/A</v>
      </c>
      <c r="T6" s="277" t="s">
        <v>1376</v>
      </c>
    </row>
    <row r="7" spans="1:21" ht="12.75" customHeight="1" x14ac:dyDescent="0.25">
      <c r="A7" s="180" t="s">
        <v>144</v>
      </c>
      <c r="B7" s="180">
        <v>2022</v>
      </c>
      <c r="C7" s="180" t="s">
        <v>658</v>
      </c>
      <c r="D7" s="180" t="s">
        <v>148</v>
      </c>
      <c r="E7" s="179" t="s">
        <v>1114</v>
      </c>
      <c r="F7" s="180" t="s">
        <v>1115</v>
      </c>
      <c r="G7" s="180" t="s">
        <v>1378</v>
      </c>
      <c r="H7" s="180" t="s">
        <v>13</v>
      </c>
      <c r="I7" s="181" t="s">
        <v>497</v>
      </c>
      <c r="J7" s="182" t="s">
        <v>190</v>
      </c>
      <c r="K7" s="181" t="s">
        <v>1372</v>
      </c>
      <c r="L7" s="180" t="s">
        <v>1373</v>
      </c>
      <c r="M7" s="183" t="s">
        <v>1374</v>
      </c>
      <c r="N7" s="180" t="s">
        <v>16</v>
      </c>
      <c r="O7" s="180" t="s">
        <v>1375</v>
      </c>
      <c r="P7" s="271">
        <v>0</v>
      </c>
      <c r="Q7" s="272">
        <v>0</v>
      </c>
      <c r="R7" s="143" t="str">
        <f t="shared" ref="R7:R70" si="2">IF(M7="N/A","N/A", P7/M7*100)</f>
        <v>N/A</v>
      </c>
      <c r="S7" s="144" t="str">
        <f t="shared" ref="S7:S70" si="3">IF(M7="N/A","N/A",IF(OR(R7&lt;90,R7&gt;150),"X",""))</f>
        <v>N/A</v>
      </c>
      <c r="T7" s="277" t="s">
        <v>1376</v>
      </c>
    </row>
    <row r="8" spans="1:21" ht="12.75" customHeight="1" x14ac:dyDescent="0.25">
      <c r="A8" s="180" t="s">
        <v>144</v>
      </c>
      <c r="B8" s="180">
        <v>2022</v>
      </c>
      <c r="C8" s="180" t="s">
        <v>658</v>
      </c>
      <c r="D8" s="180" t="s">
        <v>148</v>
      </c>
      <c r="E8" s="179" t="s">
        <v>1114</v>
      </c>
      <c r="F8" s="180" t="s">
        <v>1115</v>
      </c>
      <c r="G8" s="180" t="s">
        <v>299</v>
      </c>
      <c r="H8" s="180" t="s">
        <v>13</v>
      </c>
      <c r="I8" s="180" t="s">
        <v>495</v>
      </c>
      <c r="J8" s="182" t="s">
        <v>188</v>
      </c>
      <c r="K8" s="180" t="s">
        <v>1379</v>
      </c>
      <c r="L8" s="180" t="s">
        <v>1373</v>
      </c>
      <c r="M8" s="183" t="s">
        <v>1374</v>
      </c>
      <c r="N8" s="180" t="s">
        <v>1380</v>
      </c>
      <c r="O8" s="180"/>
      <c r="P8" s="271">
        <v>668</v>
      </c>
      <c r="Q8" s="272">
        <v>9</v>
      </c>
      <c r="R8" s="143" t="str">
        <f t="shared" si="2"/>
        <v>N/A</v>
      </c>
      <c r="S8" s="144" t="str">
        <f t="shared" si="3"/>
        <v>N/A</v>
      </c>
      <c r="T8" s="555" t="s">
        <v>1381</v>
      </c>
    </row>
    <row r="9" spans="1:21" ht="12.75" customHeight="1" x14ac:dyDescent="0.25">
      <c r="A9" s="180" t="s">
        <v>144</v>
      </c>
      <c r="B9" s="180">
        <v>2022</v>
      </c>
      <c r="C9" s="180" t="s">
        <v>658</v>
      </c>
      <c r="D9" s="180" t="s">
        <v>148</v>
      </c>
      <c r="E9" s="179" t="s">
        <v>1114</v>
      </c>
      <c r="F9" s="180" t="s">
        <v>1115</v>
      </c>
      <c r="G9" s="180" t="s">
        <v>301</v>
      </c>
      <c r="H9" s="180" t="s">
        <v>13</v>
      </c>
      <c r="I9" s="180" t="s">
        <v>495</v>
      </c>
      <c r="J9" s="182" t="s">
        <v>188</v>
      </c>
      <c r="K9" s="180" t="s">
        <v>1379</v>
      </c>
      <c r="L9" s="180" t="s">
        <v>1373</v>
      </c>
      <c r="M9" s="183" t="s">
        <v>1374</v>
      </c>
      <c r="N9" s="180" t="s">
        <v>1380</v>
      </c>
      <c r="O9" s="180"/>
      <c r="P9" s="271">
        <v>668</v>
      </c>
      <c r="Q9" s="272">
        <v>9</v>
      </c>
      <c r="R9" s="143" t="str">
        <f t="shared" si="2"/>
        <v>N/A</v>
      </c>
      <c r="S9" s="144" t="str">
        <f t="shared" si="3"/>
        <v>N/A</v>
      </c>
      <c r="T9" s="555" t="s">
        <v>1381</v>
      </c>
    </row>
    <row r="10" spans="1:21" ht="12.75" customHeight="1" x14ac:dyDescent="0.25">
      <c r="A10" s="180" t="s">
        <v>144</v>
      </c>
      <c r="B10" s="180">
        <v>2022</v>
      </c>
      <c r="C10" s="180" t="s">
        <v>658</v>
      </c>
      <c r="D10" s="180" t="s">
        <v>148</v>
      </c>
      <c r="E10" s="179" t="s">
        <v>1114</v>
      </c>
      <c r="F10" s="180" t="s">
        <v>1115</v>
      </c>
      <c r="G10" s="180" t="s">
        <v>1377</v>
      </c>
      <c r="H10" s="180" t="s">
        <v>13</v>
      </c>
      <c r="I10" s="180" t="s">
        <v>495</v>
      </c>
      <c r="J10" s="182" t="s">
        <v>188</v>
      </c>
      <c r="K10" s="180" t="s">
        <v>1379</v>
      </c>
      <c r="L10" s="180" t="s">
        <v>1373</v>
      </c>
      <c r="M10" s="183" t="s">
        <v>1374</v>
      </c>
      <c r="N10" s="180" t="s">
        <v>1380</v>
      </c>
      <c r="O10" s="180"/>
      <c r="P10" s="271">
        <v>668</v>
      </c>
      <c r="Q10" s="272">
        <v>9</v>
      </c>
      <c r="R10" s="143" t="str">
        <f t="shared" si="2"/>
        <v>N/A</v>
      </c>
      <c r="S10" s="144" t="str">
        <f t="shared" si="3"/>
        <v>N/A</v>
      </c>
      <c r="T10" s="555" t="s">
        <v>1381</v>
      </c>
    </row>
    <row r="11" spans="1:21" ht="12.75" customHeight="1" x14ac:dyDescent="0.25">
      <c r="A11" s="180" t="s">
        <v>144</v>
      </c>
      <c r="B11" s="180">
        <v>2022</v>
      </c>
      <c r="C11" s="180" t="s">
        <v>658</v>
      </c>
      <c r="D11" s="180" t="s">
        <v>148</v>
      </c>
      <c r="E11" s="179" t="s">
        <v>1114</v>
      </c>
      <c r="F11" s="180" t="s">
        <v>1115</v>
      </c>
      <c r="G11" s="180" t="s">
        <v>1378</v>
      </c>
      <c r="H11" s="180" t="s">
        <v>13</v>
      </c>
      <c r="I11" s="180" t="s">
        <v>495</v>
      </c>
      <c r="J11" s="182" t="s">
        <v>188</v>
      </c>
      <c r="K11" s="180" t="s">
        <v>1379</v>
      </c>
      <c r="L11" s="180" t="s">
        <v>1373</v>
      </c>
      <c r="M11" s="183" t="s">
        <v>1374</v>
      </c>
      <c r="N11" s="180" t="s">
        <v>1380</v>
      </c>
      <c r="O11" s="180"/>
      <c r="P11" s="271">
        <v>668</v>
      </c>
      <c r="Q11" s="272">
        <v>9</v>
      </c>
      <c r="R11" s="143" t="str">
        <f t="shared" si="2"/>
        <v>N/A</v>
      </c>
      <c r="S11" s="144" t="str">
        <f t="shared" si="3"/>
        <v>N/A</v>
      </c>
      <c r="T11" s="555" t="s">
        <v>1381</v>
      </c>
    </row>
    <row r="12" spans="1:21" ht="12.75" customHeight="1" x14ac:dyDescent="0.25">
      <c r="A12" s="180" t="s">
        <v>144</v>
      </c>
      <c r="B12" s="180">
        <v>2022</v>
      </c>
      <c r="C12" s="180" t="s">
        <v>658</v>
      </c>
      <c r="D12" s="180" t="s">
        <v>148</v>
      </c>
      <c r="E12" s="179" t="s">
        <v>1114</v>
      </c>
      <c r="F12" s="180" t="s">
        <v>1116</v>
      </c>
      <c r="G12" s="180" t="s">
        <v>299</v>
      </c>
      <c r="H12" s="180" t="s">
        <v>13</v>
      </c>
      <c r="I12" s="181" t="s">
        <v>497</v>
      </c>
      <c r="J12" s="182" t="s">
        <v>190</v>
      </c>
      <c r="K12" s="181" t="s">
        <v>1372</v>
      </c>
      <c r="L12" s="180" t="s">
        <v>1373</v>
      </c>
      <c r="M12" s="183" t="s">
        <v>1374</v>
      </c>
      <c r="N12" s="180" t="s">
        <v>16</v>
      </c>
      <c r="O12" s="180" t="s">
        <v>1375</v>
      </c>
      <c r="P12" s="271">
        <v>200</v>
      </c>
      <c r="Q12" s="272">
        <v>4</v>
      </c>
      <c r="R12" s="143" t="str">
        <f t="shared" si="2"/>
        <v>N/A</v>
      </c>
      <c r="S12" s="144" t="str">
        <f t="shared" si="3"/>
        <v>N/A</v>
      </c>
      <c r="T12" s="556" t="s">
        <v>1382</v>
      </c>
    </row>
    <row r="13" spans="1:21" ht="12.75" customHeight="1" x14ac:dyDescent="0.25">
      <c r="A13" s="180" t="s">
        <v>144</v>
      </c>
      <c r="B13" s="180">
        <v>2022</v>
      </c>
      <c r="C13" s="180" t="s">
        <v>658</v>
      </c>
      <c r="D13" s="180" t="s">
        <v>148</v>
      </c>
      <c r="E13" s="179" t="s">
        <v>1114</v>
      </c>
      <c r="F13" s="180" t="s">
        <v>1116</v>
      </c>
      <c r="G13" s="180" t="s">
        <v>301</v>
      </c>
      <c r="H13" s="180" t="s">
        <v>13</v>
      </c>
      <c r="I13" s="181" t="s">
        <v>497</v>
      </c>
      <c r="J13" s="182" t="s">
        <v>190</v>
      </c>
      <c r="K13" s="181" t="s">
        <v>1372</v>
      </c>
      <c r="L13" s="180" t="s">
        <v>1373</v>
      </c>
      <c r="M13" s="183" t="s">
        <v>1374</v>
      </c>
      <c r="N13" s="180" t="s">
        <v>16</v>
      </c>
      <c r="O13" s="180" t="s">
        <v>1375</v>
      </c>
      <c r="P13" s="271">
        <v>200</v>
      </c>
      <c r="Q13" s="272">
        <v>4</v>
      </c>
      <c r="R13" s="143" t="str">
        <f t="shared" si="2"/>
        <v>N/A</v>
      </c>
      <c r="S13" s="144" t="str">
        <f t="shared" si="3"/>
        <v>N/A</v>
      </c>
      <c r="T13" s="556" t="s">
        <v>1382</v>
      </c>
    </row>
    <row r="14" spans="1:21" ht="12.75" customHeight="1" x14ac:dyDescent="0.25">
      <c r="A14" s="180" t="s">
        <v>144</v>
      </c>
      <c r="B14" s="180">
        <v>2022</v>
      </c>
      <c r="C14" s="180" t="s">
        <v>658</v>
      </c>
      <c r="D14" s="180" t="s">
        <v>148</v>
      </c>
      <c r="E14" s="179" t="s">
        <v>1114</v>
      </c>
      <c r="F14" s="180" t="s">
        <v>1116</v>
      </c>
      <c r="G14" s="180" t="s">
        <v>1377</v>
      </c>
      <c r="H14" s="180" t="s">
        <v>13</v>
      </c>
      <c r="I14" s="181" t="s">
        <v>497</v>
      </c>
      <c r="J14" s="182" t="s">
        <v>190</v>
      </c>
      <c r="K14" s="181" t="s">
        <v>1372</v>
      </c>
      <c r="L14" s="180" t="s">
        <v>1373</v>
      </c>
      <c r="M14" s="183" t="s">
        <v>1374</v>
      </c>
      <c r="N14" s="180" t="s">
        <v>16</v>
      </c>
      <c r="O14" s="180" t="s">
        <v>1375</v>
      </c>
      <c r="P14" s="271">
        <v>200</v>
      </c>
      <c r="Q14" s="272">
        <v>4</v>
      </c>
      <c r="R14" s="143" t="str">
        <f t="shared" si="2"/>
        <v>N/A</v>
      </c>
      <c r="S14" s="144" t="str">
        <f t="shared" si="3"/>
        <v>N/A</v>
      </c>
      <c r="T14" s="556" t="s">
        <v>1382</v>
      </c>
    </row>
    <row r="15" spans="1:21" ht="12.75" customHeight="1" x14ac:dyDescent="0.25">
      <c r="A15" s="180" t="s">
        <v>144</v>
      </c>
      <c r="B15" s="180">
        <v>2022</v>
      </c>
      <c r="C15" s="180" t="s">
        <v>658</v>
      </c>
      <c r="D15" s="180" t="s">
        <v>148</v>
      </c>
      <c r="E15" s="179" t="s">
        <v>1114</v>
      </c>
      <c r="F15" s="180" t="s">
        <v>1116</v>
      </c>
      <c r="G15" s="180" t="s">
        <v>1378</v>
      </c>
      <c r="H15" s="180" t="s">
        <v>13</v>
      </c>
      <c r="I15" s="181" t="s">
        <v>497</v>
      </c>
      <c r="J15" s="182" t="s">
        <v>190</v>
      </c>
      <c r="K15" s="181" t="s">
        <v>1372</v>
      </c>
      <c r="L15" s="180" t="s">
        <v>1373</v>
      </c>
      <c r="M15" s="183" t="s">
        <v>1374</v>
      </c>
      <c r="N15" s="180" t="s">
        <v>16</v>
      </c>
      <c r="O15" s="180" t="s">
        <v>1375</v>
      </c>
      <c r="P15" s="274">
        <v>200</v>
      </c>
      <c r="Q15" s="270">
        <v>4</v>
      </c>
      <c r="R15" s="143" t="str">
        <f t="shared" si="2"/>
        <v>N/A</v>
      </c>
      <c r="S15" s="144" t="str">
        <f t="shared" si="3"/>
        <v>N/A</v>
      </c>
      <c r="T15" s="557" t="s">
        <v>1382</v>
      </c>
    </row>
    <row r="16" spans="1:21" ht="12.75" customHeight="1" x14ac:dyDescent="0.25">
      <c r="A16" s="180" t="s">
        <v>144</v>
      </c>
      <c r="B16" s="180">
        <v>2022</v>
      </c>
      <c r="C16" s="180" t="s">
        <v>658</v>
      </c>
      <c r="D16" s="180" t="s">
        <v>148</v>
      </c>
      <c r="E16" s="179" t="s">
        <v>1114</v>
      </c>
      <c r="F16" s="180" t="s">
        <v>1116</v>
      </c>
      <c r="G16" s="180" t="s">
        <v>299</v>
      </c>
      <c r="H16" s="180" t="s">
        <v>13</v>
      </c>
      <c r="I16" s="180" t="s">
        <v>495</v>
      </c>
      <c r="J16" s="182" t="s">
        <v>188</v>
      </c>
      <c r="K16" s="180" t="s">
        <v>1379</v>
      </c>
      <c r="L16" s="180" t="s">
        <v>1373</v>
      </c>
      <c r="M16" s="183" t="s">
        <v>1374</v>
      </c>
      <c r="N16" s="180" t="s">
        <v>1380</v>
      </c>
      <c r="O16" s="180"/>
      <c r="P16" s="274">
        <f>2727-200</f>
        <v>2527</v>
      </c>
      <c r="Q16" s="270">
        <v>50</v>
      </c>
      <c r="R16" s="143" t="str">
        <f t="shared" si="2"/>
        <v>N/A</v>
      </c>
      <c r="S16" s="296" t="str">
        <f t="shared" si="3"/>
        <v>N/A</v>
      </c>
      <c r="T16" s="297" t="s">
        <v>1383</v>
      </c>
      <c r="U16" s="115"/>
    </row>
    <row r="17" spans="1:21" ht="12.75" customHeight="1" x14ac:dyDescent="0.25">
      <c r="A17" s="180" t="s">
        <v>144</v>
      </c>
      <c r="B17" s="180">
        <v>2022</v>
      </c>
      <c r="C17" s="180" t="s">
        <v>658</v>
      </c>
      <c r="D17" s="180" t="s">
        <v>148</v>
      </c>
      <c r="E17" s="179" t="s">
        <v>1114</v>
      </c>
      <c r="F17" s="180" t="s">
        <v>1116</v>
      </c>
      <c r="G17" s="180" t="s">
        <v>301</v>
      </c>
      <c r="H17" s="180" t="s">
        <v>13</v>
      </c>
      <c r="I17" s="180" t="s">
        <v>495</v>
      </c>
      <c r="J17" s="182" t="s">
        <v>188</v>
      </c>
      <c r="K17" s="180" t="s">
        <v>1379</v>
      </c>
      <c r="L17" s="180" t="s">
        <v>1373</v>
      </c>
      <c r="M17" s="183" t="s">
        <v>1374</v>
      </c>
      <c r="N17" s="180" t="s">
        <v>1380</v>
      </c>
      <c r="O17" s="180"/>
      <c r="P17" s="274">
        <f>2727-200</f>
        <v>2527</v>
      </c>
      <c r="Q17" s="270">
        <v>50</v>
      </c>
      <c r="R17" s="143" t="str">
        <f t="shared" si="2"/>
        <v>N/A</v>
      </c>
      <c r="S17" s="296" t="str">
        <f t="shared" si="3"/>
        <v>N/A</v>
      </c>
      <c r="T17" s="297" t="s">
        <v>1383</v>
      </c>
      <c r="U17" s="115"/>
    </row>
    <row r="18" spans="1:21" ht="12.75" customHeight="1" x14ac:dyDescent="0.25">
      <c r="A18" s="180" t="s">
        <v>144</v>
      </c>
      <c r="B18" s="180">
        <v>2022</v>
      </c>
      <c r="C18" s="180" t="s">
        <v>658</v>
      </c>
      <c r="D18" s="180" t="s">
        <v>148</v>
      </c>
      <c r="E18" s="179" t="s">
        <v>1114</v>
      </c>
      <c r="F18" s="180" t="s">
        <v>1116</v>
      </c>
      <c r="G18" s="180" t="s">
        <v>1377</v>
      </c>
      <c r="H18" s="180" t="s">
        <v>13</v>
      </c>
      <c r="I18" s="180" t="s">
        <v>495</v>
      </c>
      <c r="J18" s="182" t="s">
        <v>188</v>
      </c>
      <c r="K18" s="180" t="s">
        <v>1379</v>
      </c>
      <c r="L18" s="180" t="s">
        <v>1373</v>
      </c>
      <c r="M18" s="183" t="s">
        <v>1374</v>
      </c>
      <c r="N18" s="180" t="s">
        <v>1380</v>
      </c>
      <c r="O18" s="180"/>
      <c r="P18" s="274">
        <f>2727-200</f>
        <v>2527</v>
      </c>
      <c r="Q18" s="270">
        <v>50</v>
      </c>
      <c r="R18" s="143" t="str">
        <f t="shared" si="2"/>
        <v>N/A</v>
      </c>
      <c r="S18" s="296" t="str">
        <f t="shared" si="3"/>
        <v>N/A</v>
      </c>
      <c r="T18" s="297" t="s">
        <v>1383</v>
      </c>
      <c r="U18" s="115"/>
    </row>
    <row r="19" spans="1:21" ht="12.75" customHeight="1" x14ac:dyDescent="0.25">
      <c r="A19" s="180" t="s">
        <v>144</v>
      </c>
      <c r="B19" s="180">
        <v>2022</v>
      </c>
      <c r="C19" s="180" t="s">
        <v>658</v>
      </c>
      <c r="D19" s="180" t="s">
        <v>148</v>
      </c>
      <c r="E19" s="179" t="s">
        <v>1114</v>
      </c>
      <c r="F19" s="180" t="s">
        <v>1116</v>
      </c>
      <c r="G19" s="180" t="s">
        <v>1378</v>
      </c>
      <c r="H19" s="180" t="s">
        <v>13</v>
      </c>
      <c r="I19" s="180" t="s">
        <v>495</v>
      </c>
      <c r="J19" s="182" t="s">
        <v>188</v>
      </c>
      <c r="K19" s="180" t="s">
        <v>1379</v>
      </c>
      <c r="L19" s="180" t="s">
        <v>1373</v>
      </c>
      <c r="M19" s="183" t="s">
        <v>1374</v>
      </c>
      <c r="N19" s="180" t="s">
        <v>1380</v>
      </c>
      <c r="O19" s="180"/>
      <c r="P19" s="274">
        <f>2727-200</f>
        <v>2527</v>
      </c>
      <c r="Q19" s="270">
        <v>50</v>
      </c>
      <c r="R19" s="143" t="str">
        <f t="shared" si="2"/>
        <v>N/A</v>
      </c>
      <c r="S19" s="296" t="str">
        <f t="shared" si="3"/>
        <v>N/A</v>
      </c>
      <c r="T19" s="297" t="s">
        <v>1383</v>
      </c>
      <c r="U19" s="115"/>
    </row>
    <row r="20" spans="1:21" ht="12.75" customHeight="1" x14ac:dyDescent="0.25">
      <c r="A20" s="180" t="s">
        <v>144</v>
      </c>
      <c r="B20" s="180">
        <v>2022</v>
      </c>
      <c r="C20" s="180" t="s">
        <v>658</v>
      </c>
      <c r="D20" s="180" t="s">
        <v>148</v>
      </c>
      <c r="E20" s="179" t="s">
        <v>1114</v>
      </c>
      <c r="F20" s="180" t="s">
        <v>1116</v>
      </c>
      <c r="G20" s="180" t="s">
        <v>299</v>
      </c>
      <c r="H20" s="180" t="s">
        <v>13</v>
      </c>
      <c r="I20" s="180" t="s">
        <v>483</v>
      </c>
      <c r="J20" s="184" t="s">
        <v>1384</v>
      </c>
      <c r="K20" s="180" t="s">
        <v>725</v>
      </c>
      <c r="L20" s="180" t="s">
        <v>1373</v>
      </c>
      <c r="M20" s="183" t="s">
        <v>1374</v>
      </c>
      <c r="N20" s="180" t="s">
        <v>16</v>
      </c>
      <c r="O20" s="180"/>
      <c r="P20" s="274">
        <v>1659</v>
      </c>
      <c r="Q20" s="270">
        <v>54</v>
      </c>
      <c r="R20" s="143" t="str">
        <f t="shared" si="2"/>
        <v>N/A</v>
      </c>
      <c r="S20" s="144" t="str">
        <f t="shared" si="3"/>
        <v>N/A</v>
      </c>
      <c r="T20" s="276" t="s">
        <v>1385</v>
      </c>
    </row>
    <row r="21" spans="1:21" ht="12.75" customHeight="1" x14ac:dyDescent="0.25">
      <c r="A21" s="180" t="s">
        <v>144</v>
      </c>
      <c r="B21" s="180">
        <v>2022</v>
      </c>
      <c r="C21" s="180" t="s">
        <v>658</v>
      </c>
      <c r="D21" s="180" t="s">
        <v>148</v>
      </c>
      <c r="E21" s="179" t="s">
        <v>1114</v>
      </c>
      <c r="F21" s="180" t="s">
        <v>1116</v>
      </c>
      <c r="G21" s="180" t="s">
        <v>301</v>
      </c>
      <c r="H21" s="180" t="s">
        <v>13</v>
      </c>
      <c r="I21" s="180" t="s">
        <v>483</v>
      </c>
      <c r="J21" s="184" t="s">
        <v>1384</v>
      </c>
      <c r="K21" s="180" t="s">
        <v>725</v>
      </c>
      <c r="L21" s="180" t="s">
        <v>1373</v>
      </c>
      <c r="M21" s="183" t="s">
        <v>1374</v>
      </c>
      <c r="N21" s="180" t="s">
        <v>16</v>
      </c>
      <c r="O21" s="180"/>
      <c r="P21" s="273">
        <v>1659</v>
      </c>
      <c r="Q21" s="272">
        <v>54</v>
      </c>
      <c r="R21" s="143" t="str">
        <f t="shared" si="2"/>
        <v>N/A</v>
      </c>
      <c r="S21" s="144" t="str">
        <f t="shared" si="3"/>
        <v>N/A</v>
      </c>
      <c r="T21" s="276" t="s">
        <v>1385</v>
      </c>
    </row>
    <row r="22" spans="1:21" ht="12.75" customHeight="1" x14ac:dyDescent="0.25">
      <c r="A22" s="180" t="s">
        <v>144</v>
      </c>
      <c r="B22" s="180">
        <v>2022</v>
      </c>
      <c r="C22" s="180" t="s">
        <v>658</v>
      </c>
      <c r="D22" s="180" t="s">
        <v>148</v>
      </c>
      <c r="E22" s="179" t="s">
        <v>1114</v>
      </c>
      <c r="F22" s="180" t="s">
        <v>1116</v>
      </c>
      <c r="G22" s="180" t="s">
        <v>1377</v>
      </c>
      <c r="H22" s="180" t="s">
        <v>13</v>
      </c>
      <c r="I22" s="180" t="s">
        <v>483</v>
      </c>
      <c r="J22" s="184" t="s">
        <v>1384</v>
      </c>
      <c r="K22" s="180" t="s">
        <v>725</v>
      </c>
      <c r="L22" s="180" t="s">
        <v>1373</v>
      </c>
      <c r="M22" s="183" t="s">
        <v>1374</v>
      </c>
      <c r="N22" s="180" t="s">
        <v>16</v>
      </c>
      <c r="O22" s="180"/>
      <c r="P22" s="273">
        <v>1659</v>
      </c>
      <c r="Q22" s="272">
        <v>54</v>
      </c>
      <c r="R22" s="143" t="str">
        <f t="shared" si="2"/>
        <v>N/A</v>
      </c>
      <c r="S22" s="144" t="str">
        <f t="shared" si="3"/>
        <v>N/A</v>
      </c>
      <c r="T22" s="276" t="s">
        <v>1385</v>
      </c>
    </row>
    <row r="23" spans="1:21" ht="12.75" customHeight="1" x14ac:dyDescent="0.25">
      <c r="A23" s="180" t="s">
        <v>144</v>
      </c>
      <c r="B23" s="180">
        <v>2022</v>
      </c>
      <c r="C23" s="180" t="s">
        <v>658</v>
      </c>
      <c r="D23" s="180" t="s">
        <v>148</v>
      </c>
      <c r="E23" s="179" t="s">
        <v>1114</v>
      </c>
      <c r="F23" s="180" t="s">
        <v>1116</v>
      </c>
      <c r="G23" s="180" t="s">
        <v>1378</v>
      </c>
      <c r="H23" s="180" t="s">
        <v>13</v>
      </c>
      <c r="I23" s="180" t="s">
        <v>483</v>
      </c>
      <c r="J23" s="184" t="s">
        <v>1384</v>
      </c>
      <c r="K23" s="180" t="s">
        <v>725</v>
      </c>
      <c r="L23" s="180" t="s">
        <v>1373</v>
      </c>
      <c r="M23" s="183" t="s">
        <v>1374</v>
      </c>
      <c r="N23" s="180" t="s">
        <v>16</v>
      </c>
      <c r="O23" s="180"/>
      <c r="P23" s="273">
        <v>1659</v>
      </c>
      <c r="Q23" s="272">
        <v>54</v>
      </c>
      <c r="R23" s="143" t="str">
        <f t="shared" si="2"/>
        <v>N/A</v>
      </c>
      <c r="S23" s="144" t="str">
        <f t="shared" si="3"/>
        <v>N/A</v>
      </c>
      <c r="T23" s="276" t="s">
        <v>1385</v>
      </c>
    </row>
    <row r="24" spans="1:21" ht="12.75" customHeight="1" x14ac:dyDescent="0.25">
      <c r="A24" s="180" t="s">
        <v>144</v>
      </c>
      <c r="B24" s="180">
        <v>2022</v>
      </c>
      <c r="C24" s="180" t="s">
        <v>658</v>
      </c>
      <c r="D24" s="180" t="s">
        <v>148</v>
      </c>
      <c r="E24" s="179" t="s">
        <v>1114</v>
      </c>
      <c r="F24" s="180" t="s">
        <v>1116</v>
      </c>
      <c r="G24" s="180" t="s">
        <v>299</v>
      </c>
      <c r="H24" s="180" t="s">
        <v>13</v>
      </c>
      <c r="I24" s="180" t="s">
        <v>483</v>
      </c>
      <c r="J24" s="184" t="s">
        <v>1384</v>
      </c>
      <c r="K24" s="180" t="s">
        <v>722</v>
      </c>
      <c r="L24" s="180" t="s">
        <v>1373</v>
      </c>
      <c r="M24" s="183" t="s">
        <v>1374</v>
      </c>
      <c r="N24" s="180" t="s">
        <v>16</v>
      </c>
      <c r="O24" s="180"/>
      <c r="P24" s="269">
        <v>0</v>
      </c>
      <c r="Q24" s="270">
        <v>47</v>
      </c>
      <c r="R24" s="143" t="str">
        <f t="shared" si="2"/>
        <v>N/A</v>
      </c>
      <c r="S24" s="144" t="str">
        <f t="shared" si="3"/>
        <v>N/A</v>
      </c>
      <c r="T24" s="278" t="s">
        <v>1386</v>
      </c>
    </row>
    <row r="25" spans="1:21" ht="12.75" customHeight="1" x14ac:dyDescent="0.25">
      <c r="A25" s="180" t="s">
        <v>144</v>
      </c>
      <c r="B25" s="180">
        <v>2022</v>
      </c>
      <c r="C25" s="180" t="s">
        <v>658</v>
      </c>
      <c r="D25" s="180" t="s">
        <v>148</v>
      </c>
      <c r="E25" s="179" t="s">
        <v>1114</v>
      </c>
      <c r="F25" s="180" t="s">
        <v>1116</v>
      </c>
      <c r="G25" s="180" t="s">
        <v>301</v>
      </c>
      <c r="H25" s="180" t="s">
        <v>13</v>
      </c>
      <c r="I25" s="180" t="s">
        <v>483</v>
      </c>
      <c r="J25" s="184" t="s">
        <v>1384</v>
      </c>
      <c r="K25" s="180" t="s">
        <v>722</v>
      </c>
      <c r="L25" s="180" t="s">
        <v>1373</v>
      </c>
      <c r="M25" s="183" t="s">
        <v>1374</v>
      </c>
      <c r="N25" s="180" t="s">
        <v>16</v>
      </c>
      <c r="O25" s="180"/>
      <c r="P25" s="271">
        <v>0</v>
      </c>
      <c r="Q25" s="272">
        <v>47</v>
      </c>
      <c r="R25" s="143" t="str">
        <f t="shared" si="2"/>
        <v>N/A</v>
      </c>
      <c r="S25" s="144" t="str">
        <f t="shared" si="3"/>
        <v>N/A</v>
      </c>
      <c r="T25" s="278" t="s">
        <v>1386</v>
      </c>
    </row>
    <row r="26" spans="1:21" ht="12.75" customHeight="1" x14ac:dyDescent="0.25">
      <c r="A26" s="180" t="s">
        <v>144</v>
      </c>
      <c r="B26" s="180">
        <v>2022</v>
      </c>
      <c r="C26" s="180" t="s">
        <v>658</v>
      </c>
      <c r="D26" s="180" t="s">
        <v>148</v>
      </c>
      <c r="E26" s="179" t="s">
        <v>1114</v>
      </c>
      <c r="F26" s="180" t="s">
        <v>1116</v>
      </c>
      <c r="G26" s="180" t="s">
        <v>1377</v>
      </c>
      <c r="H26" s="180" t="s">
        <v>13</v>
      </c>
      <c r="I26" s="180" t="s">
        <v>483</v>
      </c>
      <c r="J26" s="184" t="s">
        <v>1384</v>
      </c>
      <c r="K26" s="180" t="s">
        <v>722</v>
      </c>
      <c r="L26" s="180" t="s">
        <v>1373</v>
      </c>
      <c r="M26" s="183" t="s">
        <v>1374</v>
      </c>
      <c r="N26" s="180" t="s">
        <v>16</v>
      </c>
      <c r="O26" s="180"/>
      <c r="P26" s="271">
        <v>0</v>
      </c>
      <c r="Q26" s="272">
        <v>47</v>
      </c>
      <c r="R26" s="143" t="str">
        <f t="shared" si="2"/>
        <v>N/A</v>
      </c>
      <c r="S26" s="144" t="str">
        <f t="shared" si="3"/>
        <v>N/A</v>
      </c>
      <c r="T26" s="278" t="s">
        <v>1386</v>
      </c>
    </row>
    <row r="27" spans="1:21" ht="12.75" customHeight="1" x14ac:dyDescent="0.25">
      <c r="A27" s="180" t="s">
        <v>144</v>
      </c>
      <c r="B27" s="180">
        <v>2022</v>
      </c>
      <c r="C27" s="180" t="s">
        <v>658</v>
      </c>
      <c r="D27" s="180" t="s">
        <v>148</v>
      </c>
      <c r="E27" s="179" t="s">
        <v>1114</v>
      </c>
      <c r="F27" s="180" t="s">
        <v>1116</v>
      </c>
      <c r="G27" s="180" t="s">
        <v>1378</v>
      </c>
      <c r="H27" s="180" t="s">
        <v>13</v>
      </c>
      <c r="I27" s="180" t="s">
        <v>483</v>
      </c>
      <c r="J27" s="184" t="s">
        <v>1384</v>
      </c>
      <c r="K27" s="180" t="s">
        <v>722</v>
      </c>
      <c r="L27" s="180" t="s">
        <v>1373</v>
      </c>
      <c r="M27" s="183" t="s">
        <v>1374</v>
      </c>
      <c r="N27" s="180" t="s">
        <v>16</v>
      </c>
      <c r="O27" s="180"/>
      <c r="P27" s="271">
        <v>0</v>
      </c>
      <c r="Q27" s="272">
        <v>47</v>
      </c>
      <c r="R27" s="143" t="str">
        <f t="shared" si="2"/>
        <v>N/A</v>
      </c>
      <c r="S27" s="144" t="str">
        <f t="shared" si="3"/>
        <v>N/A</v>
      </c>
      <c r="T27" s="278" t="s">
        <v>1386</v>
      </c>
    </row>
    <row r="28" spans="1:21" ht="12.75" customHeight="1" x14ac:dyDescent="0.25">
      <c r="A28" s="180" t="s">
        <v>144</v>
      </c>
      <c r="B28" s="180">
        <v>2022</v>
      </c>
      <c r="C28" s="180" t="s">
        <v>658</v>
      </c>
      <c r="D28" s="180" t="s">
        <v>148</v>
      </c>
      <c r="E28" s="179" t="s">
        <v>1114</v>
      </c>
      <c r="F28" s="180" t="s">
        <v>1116</v>
      </c>
      <c r="G28" s="180" t="s">
        <v>299</v>
      </c>
      <c r="H28" s="180" t="s">
        <v>13</v>
      </c>
      <c r="I28" s="180" t="s">
        <v>483</v>
      </c>
      <c r="J28" s="184" t="s">
        <v>1384</v>
      </c>
      <c r="K28" s="180" t="s">
        <v>724</v>
      </c>
      <c r="L28" s="180" t="s">
        <v>1373</v>
      </c>
      <c r="M28" s="183" t="s">
        <v>1374</v>
      </c>
      <c r="N28" s="180" t="s">
        <v>16</v>
      </c>
      <c r="O28" s="180"/>
      <c r="P28" s="271">
        <v>0</v>
      </c>
      <c r="Q28" s="272">
        <v>32</v>
      </c>
      <c r="R28" s="143" t="str">
        <f t="shared" si="2"/>
        <v>N/A</v>
      </c>
      <c r="S28" s="144" t="str">
        <f t="shared" si="3"/>
        <v>N/A</v>
      </c>
      <c r="T28" s="278" t="s">
        <v>1387</v>
      </c>
    </row>
    <row r="29" spans="1:21" ht="12.75" customHeight="1" x14ac:dyDescent="0.25">
      <c r="A29" s="180" t="s">
        <v>144</v>
      </c>
      <c r="B29" s="180">
        <v>2022</v>
      </c>
      <c r="C29" s="180" t="s">
        <v>658</v>
      </c>
      <c r="D29" s="180" t="s">
        <v>148</v>
      </c>
      <c r="E29" s="179" t="s">
        <v>1114</v>
      </c>
      <c r="F29" s="180" t="s">
        <v>1116</v>
      </c>
      <c r="G29" s="180" t="s">
        <v>301</v>
      </c>
      <c r="H29" s="180" t="s">
        <v>13</v>
      </c>
      <c r="I29" s="180" t="s">
        <v>483</v>
      </c>
      <c r="J29" s="184" t="s">
        <v>1384</v>
      </c>
      <c r="K29" s="180" t="s">
        <v>724</v>
      </c>
      <c r="L29" s="180" t="s">
        <v>1373</v>
      </c>
      <c r="M29" s="183" t="s">
        <v>1374</v>
      </c>
      <c r="N29" s="180" t="s">
        <v>16</v>
      </c>
      <c r="O29" s="180"/>
      <c r="P29" s="271">
        <v>0</v>
      </c>
      <c r="Q29" s="272">
        <v>32</v>
      </c>
      <c r="R29" s="143" t="str">
        <f t="shared" si="2"/>
        <v>N/A</v>
      </c>
      <c r="S29" s="144" t="str">
        <f t="shared" si="3"/>
        <v>N/A</v>
      </c>
      <c r="T29" s="278" t="s">
        <v>1387</v>
      </c>
    </row>
    <row r="30" spans="1:21" ht="12.75" customHeight="1" x14ac:dyDescent="0.25">
      <c r="A30" s="180" t="s">
        <v>144</v>
      </c>
      <c r="B30" s="180">
        <v>2022</v>
      </c>
      <c r="C30" s="180" t="s">
        <v>658</v>
      </c>
      <c r="D30" s="180" t="s">
        <v>148</v>
      </c>
      <c r="E30" s="179" t="s">
        <v>1114</v>
      </c>
      <c r="F30" s="180" t="s">
        <v>1116</v>
      </c>
      <c r="G30" s="180" t="s">
        <v>1377</v>
      </c>
      <c r="H30" s="180" t="s">
        <v>13</v>
      </c>
      <c r="I30" s="180" t="s">
        <v>483</v>
      </c>
      <c r="J30" s="184" t="s">
        <v>1384</v>
      </c>
      <c r="K30" s="180" t="s">
        <v>724</v>
      </c>
      <c r="L30" s="180" t="s">
        <v>1373</v>
      </c>
      <c r="M30" s="183" t="s">
        <v>1374</v>
      </c>
      <c r="N30" s="180" t="s">
        <v>16</v>
      </c>
      <c r="O30" s="180"/>
      <c r="P30" s="271">
        <v>0</v>
      </c>
      <c r="Q30" s="272">
        <v>32</v>
      </c>
      <c r="R30" s="143" t="str">
        <f t="shared" si="2"/>
        <v>N/A</v>
      </c>
      <c r="S30" s="144" t="str">
        <f t="shared" si="3"/>
        <v>N/A</v>
      </c>
      <c r="T30" s="278" t="s">
        <v>1387</v>
      </c>
    </row>
    <row r="31" spans="1:21" ht="12.75" customHeight="1" x14ac:dyDescent="0.25">
      <c r="A31" s="180" t="s">
        <v>144</v>
      </c>
      <c r="B31" s="180">
        <v>2022</v>
      </c>
      <c r="C31" s="180" t="s">
        <v>658</v>
      </c>
      <c r="D31" s="180" t="s">
        <v>148</v>
      </c>
      <c r="E31" s="179" t="s">
        <v>1114</v>
      </c>
      <c r="F31" s="180" t="s">
        <v>1116</v>
      </c>
      <c r="G31" s="180" t="s">
        <v>1378</v>
      </c>
      <c r="H31" s="180" t="s">
        <v>13</v>
      </c>
      <c r="I31" s="180" t="s">
        <v>483</v>
      </c>
      <c r="J31" s="184" t="s">
        <v>1384</v>
      </c>
      <c r="K31" s="180" t="s">
        <v>724</v>
      </c>
      <c r="L31" s="180" t="s">
        <v>1373</v>
      </c>
      <c r="M31" s="183" t="s">
        <v>1374</v>
      </c>
      <c r="N31" s="180" t="s">
        <v>16</v>
      </c>
      <c r="O31" s="180"/>
      <c r="P31" s="271">
        <v>0</v>
      </c>
      <c r="Q31" s="272">
        <v>32</v>
      </c>
      <c r="R31" s="143" t="str">
        <f t="shared" si="2"/>
        <v>N/A</v>
      </c>
      <c r="S31" s="144" t="str">
        <f t="shared" si="3"/>
        <v>N/A</v>
      </c>
      <c r="T31" s="278" t="s">
        <v>1387</v>
      </c>
    </row>
    <row r="32" spans="1:21" ht="12.75" customHeight="1" x14ac:dyDescent="0.25">
      <c r="A32" s="180" t="s">
        <v>144</v>
      </c>
      <c r="B32" s="180">
        <v>2022</v>
      </c>
      <c r="C32" s="180" t="s">
        <v>658</v>
      </c>
      <c r="D32" s="180" t="s">
        <v>148</v>
      </c>
      <c r="E32" s="179" t="s">
        <v>1114</v>
      </c>
      <c r="F32" s="180" t="s">
        <v>1116</v>
      </c>
      <c r="G32" s="180" t="s">
        <v>299</v>
      </c>
      <c r="H32" s="180" t="s">
        <v>13</v>
      </c>
      <c r="I32" s="180" t="s">
        <v>483</v>
      </c>
      <c r="J32" s="184" t="s">
        <v>1384</v>
      </c>
      <c r="K32" s="180" t="s">
        <v>729</v>
      </c>
      <c r="L32" s="180" t="s">
        <v>1373</v>
      </c>
      <c r="M32" s="183" t="s">
        <v>1374</v>
      </c>
      <c r="N32" s="180" t="s">
        <v>16</v>
      </c>
      <c r="O32" s="180"/>
      <c r="P32" s="269">
        <v>513</v>
      </c>
      <c r="Q32" s="270">
        <v>17</v>
      </c>
      <c r="R32" s="143" t="str">
        <f t="shared" si="2"/>
        <v>N/A</v>
      </c>
      <c r="S32" s="144" t="str">
        <f t="shared" si="3"/>
        <v>N/A</v>
      </c>
      <c r="T32" s="275" t="s">
        <v>1388</v>
      </c>
    </row>
    <row r="33" spans="1:20" ht="12.75" customHeight="1" x14ac:dyDescent="0.25">
      <c r="A33" s="180" t="s">
        <v>144</v>
      </c>
      <c r="B33" s="180">
        <v>2022</v>
      </c>
      <c r="C33" s="180" t="s">
        <v>658</v>
      </c>
      <c r="D33" s="180" t="s">
        <v>148</v>
      </c>
      <c r="E33" s="179" t="s">
        <v>1114</v>
      </c>
      <c r="F33" s="180" t="s">
        <v>1116</v>
      </c>
      <c r="G33" s="180" t="s">
        <v>301</v>
      </c>
      <c r="H33" s="180" t="s">
        <v>13</v>
      </c>
      <c r="I33" s="180" t="s">
        <v>483</v>
      </c>
      <c r="J33" s="184" t="s">
        <v>1384</v>
      </c>
      <c r="K33" s="180" t="s">
        <v>729</v>
      </c>
      <c r="L33" s="180" t="s">
        <v>1373</v>
      </c>
      <c r="M33" s="183" t="s">
        <v>1374</v>
      </c>
      <c r="N33" s="180" t="s">
        <v>16</v>
      </c>
      <c r="O33" s="180"/>
      <c r="P33" s="271">
        <v>513</v>
      </c>
      <c r="Q33" s="272">
        <v>17</v>
      </c>
      <c r="R33" s="143" t="str">
        <f t="shared" si="2"/>
        <v>N/A</v>
      </c>
      <c r="S33" s="144" t="str">
        <f t="shared" si="3"/>
        <v>N/A</v>
      </c>
      <c r="T33" s="275" t="s">
        <v>1388</v>
      </c>
    </row>
    <row r="34" spans="1:20" ht="12.75" customHeight="1" x14ac:dyDescent="0.25">
      <c r="A34" s="180" t="s">
        <v>144</v>
      </c>
      <c r="B34" s="180">
        <v>2022</v>
      </c>
      <c r="C34" s="180" t="s">
        <v>658</v>
      </c>
      <c r="D34" s="180" t="s">
        <v>148</v>
      </c>
      <c r="E34" s="179" t="s">
        <v>1114</v>
      </c>
      <c r="F34" s="180" t="s">
        <v>1116</v>
      </c>
      <c r="G34" s="180" t="s">
        <v>1377</v>
      </c>
      <c r="H34" s="180" t="s">
        <v>13</v>
      </c>
      <c r="I34" s="180" t="s">
        <v>483</v>
      </c>
      <c r="J34" s="184" t="s">
        <v>1384</v>
      </c>
      <c r="K34" s="180" t="s">
        <v>729</v>
      </c>
      <c r="L34" s="180" t="s">
        <v>1373</v>
      </c>
      <c r="M34" s="183" t="s">
        <v>1374</v>
      </c>
      <c r="N34" s="180" t="s">
        <v>16</v>
      </c>
      <c r="O34" s="180"/>
      <c r="P34" s="271">
        <v>513</v>
      </c>
      <c r="Q34" s="272">
        <v>17</v>
      </c>
      <c r="R34" s="143" t="str">
        <f t="shared" si="2"/>
        <v>N/A</v>
      </c>
      <c r="S34" s="144" t="str">
        <f t="shared" si="3"/>
        <v>N/A</v>
      </c>
      <c r="T34" s="275" t="s">
        <v>1388</v>
      </c>
    </row>
    <row r="35" spans="1:20" ht="12.75" customHeight="1" x14ac:dyDescent="0.25">
      <c r="A35" s="180" t="s">
        <v>144</v>
      </c>
      <c r="B35" s="180">
        <v>2022</v>
      </c>
      <c r="C35" s="180" t="s">
        <v>658</v>
      </c>
      <c r="D35" s="180" t="s">
        <v>148</v>
      </c>
      <c r="E35" s="179" t="s">
        <v>1114</v>
      </c>
      <c r="F35" s="180" t="s">
        <v>1116</v>
      </c>
      <c r="G35" s="180" t="s">
        <v>1378</v>
      </c>
      <c r="H35" s="180" t="s">
        <v>13</v>
      </c>
      <c r="I35" s="180" t="s">
        <v>483</v>
      </c>
      <c r="J35" s="184" t="s">
        <v>1384</v>
      </c>
      <c r="K35" s="180" t="s">
        <v>729</v>
      </c>
      <c r="L35" s="180" t="s">
        <v>1373</v>
      </c>
      <c r="M35" s="183" t="s">
        <v>1374</v>
      </c>
      <c r="N35" s="180" t="s">
        <v>16</v>
      </c>
      <c r="O35" s="180"/>
      <c r="P35" s="271">
        <v>513</v>
      </c>
      <c r="Q35" s="272">
        <v>17</v>
      </c>
      <c r="R35" s="143" t="str">
        <f t="shared" si="2"/>
        <v>N/A</v>
      </c>
      <c r="S35" s="144" t="str">
        <f t="shared" si="3"/>
        <v>N/A</v>
      </c>
      <c r="T35" s="275" t="s">
        <v>1388</v>
      </c>
    </row>
    <row r="36" spans="1:20" ht="12.75" customHeight="1" x14ac:dyDescent="0.25">
      <c r="A36" s="180" t="s">
        <v>144</v>
      </c>
      <c r="B36" s="180">
        <v>2022</v>
      </c>
      <c r="C36" s="180" t="s">
        <v>658</v>
      </c>
      <c r="D36" s="180" t="s">
        <v>148</v>
      </c>
      <c r="E36" s="179" t="s">
        <v>1114</v>
      </c>
      <c r="F36" s="180" t="s">
        <v>1119</v>
      </c>
      <c r="G36" s="180" t="s">
        <v>299</v>
      </c>
      <c r="H36" s="180" t="s">
        <v>13</v>
      </c>
      <c r="I36" s="180" t="s">
        <v>483</v>
      </c>
      <c r="J36" s="184" t="s">
        <v>1384</v>
      </c>
      <c r="K36" s="180" t="s">
        <v>725</v>
      </c>
      <c r="L36" s="180" t="s">
        <v>1373</v>
      </c>
      <c r="M36" s="183" t="s">
        <v>1374</v>
      </c>
      <c r="N36" s="180" t="s">
        <v>16</v>
      </c>
      <c r="O36" s="180" t="s">
        <v>1389</v>
      </c>
      <c r="P36" s="274">
        <v>1351</v>
      </c>
      <c r="Q36" s="270">
        <v>15</v>
      </c>
      <c r="R36" s="143" t="str">
        <f t="shared" si="2"/>
        <v>N/A</v>
      </c>
      <c r="S36" s="144" t="str">
        <f t="shared" si="3"/>
        <v>N/A</v>
      </c>
      <c r="T36" s="298" t="s">
        <v>1390</v>
      </c>
    </row>
    <row r="37" spans="1:20" ht="12.75" customHeight="1" x14ac:dyDescent="0.25">
      <c r="A37" s="180" t="s">
        <v>144</v>
      </c>
      <c r="B37" s="180">
        <v>2022</v>
      </c>
      <c r="C37" s="180" t="s">
        <v>658</v>
      </c>
      <c r="D37" s="180" t="s">
        <v>148</v>
      </c>
      <c r="E37" s="179" t="s">
        <v>1114</v>
      </c>
      <c r="F37" s="180" t="s">
        <v>1119</v>
      </c>
      <c r="G37" s="180" t="s">
        <v>301</v>
      </c>
      <c r="H37" s="180" t="s">
        <v>13</v>
      </c>
      <c r="I37" s="180" t="s">
        <v>483</v>
      </c>
      <c r="J37" s="184" t="s">
        <v>1384</v>
      </c>
      <c r="K37" s="180" t="s">
        <v>725</v>
      </c>
      <c r="L37" s="180" t="s">
        <v>1373</v>
      </c>
      <c r="M37" s="183" t="s">
        <v>1374</v>
      </c>
      <c r="N37" s="180" t="s">
        <v>16</v>
      </c>
      <c r="O37" s="180" t="s">
        <v>1389</v>
      </c>
      <c r="P37" s="274">
        <v>1371</v>
      </c>
      <c r="Q37" s="270">
        <v>15</v>
      </c>
      <c r="R37" s="143" t="str">
        <f t="shared" si="2"/>
        <v>N/A</v>
      </c>
      <c r="S37" s="144" t="str">
        <f t="shared" si="3"/>
        <v>N/A</v>
      </c>
      <c r="T37" s="298" t="s">
        <v>1390</v>
      </c>
    </row>
    <row r="38" spans="1:20" ht="12.75" customHeight="1" x14ac:dyDescent="0.25">
      <c r="A38" s="180" t="s">
        <v>144</v>
      </c>
      <c r="B38" s="180">
        <v>2022</v>
      </c>
      <c r="C38" s="180" t="s">
        <v>658</v>
      </c>
      <c r="D38" s="180" t="s">
        <v>148</v>
      </c>
      <c r="E38" s="179" t="s">
        <v>1114</v>
      </c>
      <c r="F38" s="180" t="s">
        <v>1119</v>
      </c>
      <c r="G38" s="180" t="s">
        <v>1377</v>
      </c>
      <c r="H38" s="180" t="s">
        <v>13</v>
      </c>
      <c r="I38" s="180" t="s">
        <v>483</v>
      </c>
      <c r="J38" s="184" t="s">
        <v>1384</v>
      </c>
      <c r="K38" s="180" t="s">
        <v>725</v>
      </c>
      <c r="L38" s="180" t="s">
        <v>1373</v>
      </c>
      <c r="M38" s="183" t="s">
        <v>1374</v>
      </c>
      <c r="N38" s="180" t="s">
        <v>16</v>
      </c>
      <c r="O38" s="180" t="s">
        <v>1389</v>
      </c>
      <c r="P38" s="274">
        <v>1331</v>
      </c>
      <c r="Q38" s="270">
        <v>15</v>
      </c>
      <c r="R38" s="143" t="str">
        <f t="shared" si="2"/>
        <v>N/A</v>
      </c>
      <c r="S38" s="144" t="str">
        <f t="shared" si="3"/>
        <v>N/A</v>
      </c>
      <c r="T38" s="298" t="s">
        <v>1390</v>
      </c>
    </row>
    <row r="39" spans="1:20" ht="12.75" customHeight="1" x14ac:dyDescent="0.25">
      <c r="A39" s="180" t="s">
        <v>144</v>
      </c>
      <c r="B39" s="180">
        <v>2022</v>
      </c>
      <c r="C39" s="180" t="s">
        <v>658</v>
      </c>
      <c r="D39" s="180" t="s">
        <v>148</v>
      </c>
      <c r="E39" s="179" t="s">
        <v>1114</v>
      </c>
      <c r="F39" s="180" t="s">
        <v>1119</v>
      </c>
      <c r="G39" s="180" t="s">
        <v>1378</v>
      </c>
      <c r="H39" s="180" t="s">
        <v>13</v>
      </c>
      <c r="I39" s="180" t="s">
        <v>483</v>
      </c>
      <c r="J39" s="184" t="s">
        <v>1384</v>
      </c>
      <c r="K39" s="180" t="s">
        <v>725</v>
      </c>
      <c r="L39" s="180" t="s">
        <v>1373</v>
      </c>
      <c r="M39" s="183" t="s">
        <v>1374</v>
      </c>
      <c r="N39" s="180" t="s">
        <v>16</v>
      </c>
      <c r="O39" s="180" t="s">
        <v>1389</v>
      </c>
      <c r="P39" s="274">
        <v>3171</v>
      </c>
      <c r="Q39" s="270">
        <v>15</v>
      </c>
      <c r="R39" s="143" t="str">
        <f t="shared" si="2"/>
        <v>N/A</v>
      </c>
      <c r="S39" s="144" t="str">
        <f t="shared" si="3"/>
        <v>N/A</v>
      </c>
      <c r="T39" s="298" t="s">
        <v>1390</v>
      </c>
    </row>
    <row r="40" spans="1:20" ht="12.75" customHeight="1" x14ac:dyDescent="0.25">
      <c r="A40" s="180" t="s">
        <v>144</v>
      </c>
      <c r="B40" s="180">
        <v>2022</v>
      </c>
      <c r="C40" s="180" t="s">
        <v>658</v>
      </c>
      <c r="D40" s="180" t="s">
        <v>148</v>
      </c>
      <c r="E40" s="179" t="s">
        <v>927</v>
      </c>
      <c r="F40" s="180" t="s">
        <v>1115</v>
      </c>
      <c r="G40" s="180" t="s">
        <v>299</v>
      </c>
      <c r="H40" s="180" t="s">
        <v>13</v>
      </c>
      <c r="I40" s="181" t="s">
        <v>497</v>
      </c>
      <c r="J40" s="182" t="s">
        <v>190</v>
      </c>
      <c r="K40" s="181" t="s">
        <v>1372</v>
      </c>
      <c r="L40" s="180" t="s">
        <v>1373</v>
      </c>
      <c r="M40" s="183" t="s">
        <v>1374</v>
      </c>
      <c r="N40" s="180" t="s">
        <v>16</v>
      </c>
      <c r="O40" s="183"/>
      <c r="P40" s="274">
        <v>0</v>
      </c>
      <c r="Q40" s="270">
        <v>0</v>
      </c>
      <c r="R40" s="143" t="str">
        <f t="shared" si="2"/>
        <v>N/A</v>
      </c>
      <c r="S40" s="144" t="str">
        <f t="shared" si="3"/>
        <v>N/A</v>
      </c>
      <c r="T40" s="298" t="s">
        <v>1391</v>
      </c>
    </row>
    <row r="41" spans="1:20" ht="12.75" customHeight="1" x14ac:dyDescent="0.25">
      <c r="A41" s="180" t="s">
        <v>144</v>
      </c>
      <c r="B41" s="180">
        <v>2022</v>
      </c>
      <c r="C41" s="180" t="s">
        <v>658</v>
      </c>
      <c r="D41" s="180" t="s">
        <v>148</v>
      </c>
      <c r="E41" s="179" t="s">
        <v>927</v>
      </c>
      <c r="F41" s="180" t="s">
        <v>1115</v>
      </c>
      <c r="G41" s="180" t="s">
        <v>301</v>
      </c>
      <c r="H41" s="180" t="s">
        <v>13</v>
      </c>
      <c r="I41" s="181" t="s">
        <v>497</v>
      </c>
      <c r="J41" s="182" t="s">
        <v>190</v>
      </c>
      <c r="K41" s="181" t="s">
        <v>1372</v>
      </c>
      <c r="L41" s="180" t="s">
        <v>1373</v>
      </c>
      <c r="M41" s="183" t="s">
        <v>1374</v>
      </c>
      <c r="N41" s="180" t="s">
        <v>16</v>
      </c>
      <c r="O41" s="183"/>
      <c r="P41" s="274">
        <v>0</v>
      </c>
      <c r="Q41" s="270">
        <v>0</v>
      </c>
      <c r="R41" s="143" t="str">
        <f t="shared" si="2"/>
        <v>N/A</v>
      </c>
      <c r="S41" s="144" t="str">
        <f t="shared" si="3"/>
        <v>N/A</v>
      </c>
      <c r="T41" s="298" t="s">
        <v>1391</v>
      </c>
    </row>
    <row r="42" spans="1:20" ht="12.75" customHeight="1" x14ac:dyDescent="0.25">
      <c r="A42" s="180" t="s">
        <v>144</v>
      </c>
      <c r="B42" s="180">
        <v>2022</v>
      </c>
      <c r="C42" s="180" t="s">
        <v>658</v>
      </c>
      <c r="D42" s="180" t="s">
        <v>148</v>
      </c>
      <c r="E42" s="179" t="s">
        <v>927</v>
      </c>
      <c r="F42" s="180" t="s">
        <v>1115</v>
      </c>
      <c r="G42" s="180" t="s">
        <v>299</v>
      </c>
      <c r="H42" s="180" t="s">
        <v>13</v>
      </c>
      <c r="I42" s="180" t="s">
        <v>483</v>
      </c>
      <c r="J42" s="182" t="s">
        <v>188</v>
      </c>
      <c r="K42" s="181" t="s">
        <v>1392</v>
      </c>
      <c r="L42" s="180" t="s">
        <v>1373</v>
      </c>
      <c r="M42" s="183" t="s">
        <v>1374</v>
      </c>
      <c r="N42" s="180" t="s">
        <v>16</v>
      </c>
      <c r="O42" s="183"/>
      <c r="P42" s="274">
        <v>298</v>
      </c>
      <c r="Q42" s="270">
        <v>13</v>
      </c>
      <c r="R42" s="143" t="str">
        <f t="shared" si="2"/>
        <v>N/A</v>
      </c>
      <c r="S42" s="144" t="str">
        <f t="shared" si="3"/>
        <v>N/A</v>
      </c>
      <c r="T42" s="298" t="s">
        <v>1391</v>
      </c>
    </row>
    <row r="43" spans="1:20" ht="12.75" customHeight="1" x14ac:dyDescent="0.25">
      <c r="A43" s="180" t="s">
        <v>144</v>
      </c>
      <c r="B43" s="180">
        <v>2022</v>
      </c>
      <c r="C43" s="180" t="s">
        <v>658</v>
      </c>
      <c r="D43" s="180" t="s">
        <v>148</v>
      </c>
      <c r="E43" s="179" t="s">
        <v>927</v>
      </c>
      <c r="F43" s="180" t="s">
        <v>1115</v>
      </c>
      <c r="G43" s="180" t="s">
        <v>301</v>
      </c>
      <c r="H43" s="180" t="s">
        <v>13</v>
      </c>
      <c r="I43" s="180" t="s">
        <v>483</v>
      </c>
      <c r="J43" s="182" t="s">
        <v>188</v>
      </c>
      <c r="K43" s="181" t="s">
        <v>1392</v>
      </c>
      <c r="L43" s="180" t="s">
        <v>1373</v>
      </c>
      <c r="M43" s="183" t="s">
        <v>1374</v>
      </c>
      <c r="N43" s="180" t="s">
        <v>16</v>
      </c>
      <c r="O43" s="183"/>
      <c r="P43" s="274">
        <v>367</v>
      </c>
      <c r="Q43" s="270">
        <v>13</v>
      </c>
      <c r="R43" s="143" t="str">
        <f t="shared" si="2"/>
        <v>N/A</v>
      </c>
      <c r="S43" s="144" t="str">
        <f t="shared" si="3"/>
        <v>N/A</v>
      </c>
      <c r="T43" s="298" t="s">
        <v>1391</v>
      </c>
    </row>
    <row r="44" spans="1:20" ht="12.75" customHeight="1" x14ac:dyDescent="0.25">
      <c r="A44" s="180" t="s">
        <v>144</v>
      </c>
      <c r="B44" s="180">
        <v>2022</v>
      </c>
      <c r="C44" s="180" t="s">
        <v>658</v>
      </c>
      <c r="D44" s="180" t="s">
        <v>148</v>
      </c>
      <c r="E44" s="179" t="s">
        <v>927</v>
      </c>
      <c r="F44" s="180" t="s">
        <v>1115</v>
      </c>
      <c r="G44" s="180" t="s">
        <v>299</v>
      </c>
      <c r="H44" s="180" t="s">
        <v>13</v>
      </c>
      <c r="I44" s="171" t="s">
        <v>483</v>
      </c>
      <c r="J44" s="171" t="s">
        <v>194</v>
      </c>
      <c r="K44" s="171" t="s">
        <v>1393</v>
      </c>
      <c r="L44" s="180" t="s">
        <v>1373</v>
      </c>
      <c r="M44" s="183" t="s">
        <v>1374</v>
      </c>
      <c r="N44" s="180" t="s">
        <v>16</v>
      </c>
      <c r="O44" s="183"/>
      <c r="P44" s="274">
        <v>36</v>
      </c>
      <c r="Q44" s="270">
        <v>7</v>
      </c>
      <c r="R44" s="143" t="str">
        <f t="shared" si="2"/>
        <v>N/A</v>
      </c>
      <c r="S44" s="144" t="str">
        <f t="shared" si="3"/>
        <v>N/A</v>
      </c>
      <c r="T44" s="100"/>
    </row>
    <row r="45" spans="1:20" ht="12.75" customHeight="1" x14ac:dyDescent="0.25">
      <c r="A45" s="180" t="s">
        <v>144</v>
      </c>
      <c r="B45" s="180">
        <v>2022</v>
      </c>
      <c r="C45" s="180" t="s">
        <v>658</v>
      </c>
      <c r="D45" s="180" t="s">
        <v>148</v>
      </c>
      <c r="E45" s="179" t="s">
        <v>927</v>
      </c>
      <c r="F45" s="180" t="s">
        <v>1115</v>
      </c>
      <c r="G45" s="180" t="s">
        <v>301</v>
      </c>
      <c r="H45" s="180" t="s">
        <v>13</v>
      </c>
      <c r="I45" s="171" t="s">
        <v>483</v>
      </c>
      <c r="J45" s="171" t="s">
        <v>194</v>
      </c>
      <c r="K45" s="171" t="s">
        <v>1393</v>
      </c>
      <c r="L45" s="180" t="s">
        <v>1373</v>
      </c>
      <c r="M45" s="183" t="s">
        <v>1374</v>
      </c>
      <c r="N45" s="180" t="s">
        <v>16</v>
      </c>
      <c r="O45" s="183"/>
      <c r="P45" s="274">
        <v>36</v>
      </c>
      <c r="Q45" s="270">
        <v>7</v>
      </c>
      <c r="R45" s="143" t="str">
        <f t="shared" si="2"/>
        <v>N/A</v>
      </c>
      <c r="S45" s="144" t="str">
        <f t="shared" si="3"/>
        <v>N/A</v>
      </c>
      <c r="T45" s="100"/>
    </row>
    <row r="46" spans="1:20" ht="12.75" customHeight="1" x14ac:dyDescent="0.25">
      <c r="A46" s="180" t="s">
        <v>144</v>
      </c>
      <c r="B46" s="180">
        <v>2022</v>
      </c>
      <c r="C46" s="180" t="s">
        <v>658</v>
      </c>
      <c r="D46" s="180" t="s">
        <v>148</v>
      </c>
      <c r="E46" s="179" t="s">
        <v>927</v>
      </c>
      <c r="F46" s="180" t="s">
        <v>1115</v>
      </c>
      <c r="G46" s="180" t="s">
        <v>299</v>
      </c>
      <c r="H46" s="180" t="s">
        <v>13</v>
      </c>
      <c r="I46" s="180" t="s">
        <v>483</v>
      </c>
      <c r="J46" s="184" t="s">
        <v>1384</v>
      </c>
      <c r="K46" s="180" t="s">
        <v>1394</v>
      </c>
      <c r="L46" s="180" t="s">
        <v>1373</v>
      </c>
      <c r="M46" s="183" t="s">
        <v>1374</v>
      </c>
      <c r="N46" s="180" t="s">
        <v>16</v>
      </c>
      <c r="O46" s="180" t="s">
        <v>1395</v>
      </c>
      <c r="P46" s="274">
        <v>152</v>
      </c>
      <c r="Q46" s="270">
        <v>10</v>
      </c>
      <c r="R46" s="143" t="str">
        <f t="shared" si="2"/>
        <v>N/A</v>
      </c>
      <c r="S46" s="144" t="str">
        <f t="shared" si="3"/>
        <v>N/A</v>
      </c>
      <c r="T46" s="100"/>
    </row>
    <row r="47" spans="1:20" ht="12.75" customHeight="1" x14ac:dyDescent="0.25">
      <c r="A47" s="180" t="s">
        <v>144</v>
      </c>
      <c r="B47" s="180">
        <v>2022</v>
      </c>
      <c r="C47" s="180" t="s">
        <v>658</v>
      </c>
      <c r="D47" s="180" t="s">
        <v>148</v>
      </c>
      <c r="E47" s="179" t="s">
        <v>927</v>
      </c>
      <c r="F47" s="180" t="s">
        <v>1115</v>
      </c>
      <c r="G47" s="180" t="s">
        <v>301</v>
      </c>
      <c r="H47" s="180" t="s">
        <v>13</v>
      </c>
      <c r="I47" s="180" t="s">
        <v>483</v>
      </c>
      <c r="J47" s="184" t="s">
        <v>1384</v>
      </c>
      <c r="K47" s="180" t="s">
        <v>1394</v>
      </c>
      <c r="L47" s="180" t="s">
        <v>1373</v>
      </c>
      <c r="M47" s="183" t="s">
        <v>1374</v>
      </c>
      <c r="N47" s="180" t="s">
        <v>16</v>
      </c>
      <c r="O47" s="180" t="s">
        <v>1395</v>
      </c>
      <c r="P47" s="274">
        <v>152</v>
      </c>
      <c r="Q47" s="270">
        <v>10</v>
      </c>
      <c r="R47" s="143" t="str">
        <f t="shared" si="2"/>
        <v>N/A</v>
      </c>
      <c r="S47" s="144" t="str">
        <f t="shared" si="3"/>
        <v>N/A</v>
      </c>
      <c r="T47" s="100"/>
    </row>
    <row r="48" spans="1:20" ht="12.75" customHeight="1" x14ac:dyDescent="0.25">
      <c r="A48" s="180" t="s">
        <v>144</v>
      </c>
      <c r="B48" s="180">
        <v>2022</v>
      </c>
      <c r="C48" s="180" t="s">
        <v>658</v>
      </c>
      <c r="D48" s="180" t="s">
        <v>148</v>
      </c>
      <c r="E48" s="179" t="s">
        <v>927</v>
      </c>
      <c r="F48" s="180" t="s">
        <v>1115</v>
      </c>
      <c r="G48" s="180" t="s">
        <v>1377</v>
      </c>
      <c r="H48" s="180" t="s">
        <v>13</v>
      </c>
      <c r="I48" s="180" t="s">
        <v>483</v>
      </c>
      <c r="J48" s="184" t="s">
        <v>1384</v>
      </c>
      <c r="K48" s="180" t="s">
        <v>1394</v>
      </c>
      <c r="L48" s="180" t="s">
        <v>1373</v>
      </c>
      <c r="M48" s="183" t="s">
        <v>1374</v>
      </c>
      <c r="N48" s="180" t="s">
        <v>16</v>
      </c>
      <c r="O48" s="180" t="s">
        <v>1395</v>
      </c>
      <c r="P48" s="274">
        <v>152</v>
      </c>
      <c r="Q48" s="270">
        <v>10</v>
      </c>
      <c r="R48" s="143" t="str">
        <f t="shared" si="2"/>
        <v>N/A</v>
      </c>
      <c r="S48" s="144" t="str">
        <f t="shared" si="3"/>
        <v>N/A</v>
      </c>
      <c r="T48" s="100"/>
    </row>
    <row r="49" spans="1:20" ht="12.75" customHeight="1" x14ac:dyDescent="0.25">
      <c r="A49" s="180" t="s">
        <v>144</v>
      </c>
      <c r="B49" s="180">
        <v>2022</v>
      </c>
      <c r="C49" s="180" t="s">
        <v>658</v>
      </c>
      <c r="D49" s="180" t="s">
        <v>148</v>
      </c>
      <c r="E49" s="179" t="s">
        <v>927</v>
      </c>
      <c r="F49" s="180" t="s">
        <v>1115</v>
      </c>
      <c r="G49" s="180" t="s">
        <v>1378</v>
      </c>
      <c r="H49" s="180" t="s">
        <v>13</v>
      </c>
      <c r="I49" s="180" t="s">
        <v>483</v>
      </c>
      <c r="J49" s="184" t="s">
        <v>1384</v>
      </c>
      <c r="K49" s="180" t="s">
        <v>1394</v>
      </c>
      <c r="L49" s="180" t="s">
        <v>1373</v>
      </c>
      <c r="M49" s="183" t="s">
        <v>1374</v>
      </c>
      <c r="N49" s="180" t="s">
        <v>16</v>
      </c>
      <c r="O49" s="180" t="s">
        <v>1395</v>
      </c>
      <c r="P49" s="274">
        <v>152</v>
      </c>
      <c r="Q49" s="270">
        <v>10</v>
      </c>
      <c r="R49" s="143" t="str">
        <f t="shared" si="2"/>
        <v>N/A</v>
      </c>
      <c r="S49" s="144" t="str">
        <f t="shared" si="3"/>
        <v>N/A</v>
      </c>
      <c r="T49" s="100"/>
    </row>
    <row r="50" spans="1:20" ht="12.75" customHeight="1" x14ac:dyDescent="0.25">
      <c r="A50" s="180" t="s">
        <v>144</v>
      </c>
      <c r="B50" s="180">
        <v>2022</v>
      </c>
      <c r="C50" s="180" t="s">
        <v>658</v>
      </c>
      <c r="D50" s="180" t="s">
        <v>148</v>
      </c>
      <c r="E50" s="179" t="s">
        <v>927</v>
      </c>
      <c r="F50" s="180" t="s">
        <v>1115</v>
      </c>
      <c r="G50" s="180" t="s">
        <v>299</v>
      </c>
      <c r="H50" s="180" t="s">
        <v>13</v>
      </c>
      <c r="I50" s="180" t="s">
        <v>483</v>
      </c>
      <c r="J50" s="184" t="s">
        <v>1384</v>
      </c>
      <c r="K50" s="180" t="s">
        <v>1396</v>
      </c>
      <c r="L50" s="180" t="s">
        <v>1373</v>
      </c>
      <c r="M50" s="183" t="s">
        <v>1374</v>
      </c>
      <c r="N50" s="180" t="s">
        <v>16</v>
      </c>
      <c r="O50" s="180" t="s">
        <v>1395</v>
      </c>
      <c r="P50" s="274">
        <v>118</v>
      </c>
      <c r="Q50" s="270">
        <v>10</v>
      </c>
      <c r="R50" s="143" t="str">
        <f t="shared" si="2"/>
        <v>N/A</v>
      </c>
      <c r="S50" s="144" t="str">
        <f t="shared" si="3"/>
        <v>N/A</v>
      </c>
      <c r="T50" s="100"/>
    </row>
    <row r="51" spans="1:20" ht="12.75" customHeight="1" x14ac:dyDescent="0.25">
      <c r="A51" s="180" t="s">
        <v>144</v>
      </c>
      <c r="B51" s="180">
        <v>2022</v>
      </c>
      <c r="C51" s="180" t="s">
        <v>658</v>
      </c>
      <c r="D51" s="180" t="s">
        <v>148</v>
      </c>
      <c r="E51" s="179" t="s">
        <v>927</v>
      </c>
      <c r="F51" s="180" t="s">
        <v>1115</v>
      </c>
      <c r="G51" s="180" t="s">
        <v>301</v>
      </c>
      <c r="H51" s="180" t="s">
        <v>13</v>
      </c>
      <c r="I51" s="180" t="s">
        <v>483</v>
      </c>
      <c r="J51" s="184" t="s">
        <v>1384</v>
      </c>
      <c r="K51" s="180" t="s">
        <v>1396</v>
      </c>
      <c r="L51" s="180" t="s">
        <v>1373</v>
      </c>
      <c r="M51" s="183" t="s">
        <v>1374</v>
      </c>
      <c r="N51" s="180" t="s">
        <v>16</v>
      </c>
      <c r="O51" s="180" t="s">
        <v>1395</v>
      </c>
      <c r="P51" s="274">
        <v>118</v>
      </c>
      <c r="Q51" s="270">
        <v>10</v>
      </c>
      <c r="R51" s="143" t="str">
        <f t="shared" si="2"/>
        <v>N/A</v>
      </c>
      <c r="S51" s="144" t="str">
        <f t="shared" si="3"/>
        <v>N/A</v>
      </c>
      <c r="T51" s="100"/>
    </row>
    <row r="52" spans="1:20" ht="12.75" customHeight="1" x14ac:dyDescent="0.25">
      <c r="A52" s="180" t="s">
        <v>144</v>
      </c>
      <c r="B52" s="180">
        <v>2022</v>
      </c>
      <c r="C52" s="180" t="s">
        <v>658</v>
      </c>
      <c r="D52" s="180" t="s">
        <v>148</v>
      </c>
      <c r="E52" s="179" t="s">
        <v>927</v>
      </c>
      <c r="F52" s="180" t="s">
        <v>1115</v>
      </c>
      <c r="G52" s="180" t="s">
        <v>1377</v>
      </c>
      <c r="H52" s="180" t="s">
        <v>13</v>
      </c>
      <c r="I52" s="180" t="s">
        <v>483</v>
      </c>
      <c r="J52" s="184" t="s">
        <v>1384</v>
      </c>
      <c r="K52" s="180" t="s">
        <v>1396</v>
      </c>
      <c r="L52" s="180" t="s">
        <v>1373</v>
      </c>
      <c r="M52" s="183" t="s">
        <v>1374</v>
      </c>
      <c r="N52" s="180" t="s">
        <v>16</v>
      </c>
      <c r="O52" s="180" t="s">
        <v>1395</v>
      </c>
      <c r="P52" s="274">
        <v>118</v>
      </c>
      <c r="Q52" s="270">
        <v>10</v>
      </c>
      <c r="R52" s="143" t="str">
        <f t="shared" si="2"/>
        <v>N/A</v>
      </c>
      <c r="S52" s="144" t="str">
        <f t="shared" si="3"/>
        <v>N/A</v>
      </c>
      <c r="T52" s="100"/>
    </row>
    <row r="53" spans="1:20" ht="12.75" customHeight="1" x14ac:dyDescent="0.25">
      <c r="A53" s="180" t="s">
        <v>144</v>
      </c>
      <c r="B53" s="180">
        <v>2022</v>
      </c>
      <c r="C53" s="180" t="s">
        <v>658</v>
      </c>
      <c r="D53" s="180" t="s">
        <v>148</v>
      </c>
      <c r="E53" s="179" t="s">
        <v>927</v>
      </c>
      <c r="F53" s="180" t="s">
        <v>1115</v>
      </c>
      <c r="G53" s="180" t="s">
        <v>1378</v>
      </c>
      <c r="H53" s="180" t="s">
        <v>13</v>
      </c>
      <c r="I53" s="180" t="s">
        <v>483</v>
      </c>
      <c r="J53" s="184" t="s">
        <v>1384</v>
      </c>
      <c r="K53" s="180" t="s">
        <v>1396</v>
      </c>
      <c r="L53" s="180" t="s">
        <v>1373</v>
      </c>
      <c r="M53" s="183" t="s">
        <v>1374</v>
      </c>
      <c r="N53" s="180" t="s">
        <v>16</v>
      </c>
      <c r="O53" s="180" t="s">
        <v>1395</v>
      </c>
      <c r="P53" s="274">
        <v>118</v>
      </c>
      <c r="Q53" s="270">
        <v>10</v>
      </c>
      <c r="R53" s="143" t="str">
        <f t="shared" si="2"/>
        <v>N/A</v>
      </c>
      <c r="S53" s="144" t="str">
        <f t="shared" si="3"/>
        <v>N/A</v>
      </c>
      <c r="T53" s="100"/>
    </row>
    <row r="54" spans="1:20" ht="12.75" customHeight="1" x14ac:dyDescent="0.25">
      <c r="A54" s="180" t="s">
        <v>144</v>
      </c>
      <c r="B54" s="180">
        <v>2022</v>
      </c>
      <c r="C54" s="180" t="s">
        <v>658</v>
      </c>
      <c r="D54" s="180" t="s">
        <v>148</v>
      </c>
      <c r="E54" s="179" t="s">
        <v>927</v>
      </c>
      <c r="F54" s="180" t="s">
        <v>1115</v>
      </c>
      <c r="G54" s="180" t="s">
        <v>299</v>
      </c>
      <c r="H54" s="180" t="s">
        <v>13</v>
      </c>
      <c r="I54" s="180" t="s">
        <v>495</v>
      </c>
      <c r="J54" s="184" t="s">
        <v>188</v>
      </c>
      <c r="K54" s="184" t="s">
        <v>1397</v>
      </c>
      <c r="L54" s="180" t="s">
        <v>1373</v>
      </c>
      <c r="M54" s="183" t="s">
        <v>1374</v>
      </c>
      <c r="N54" s="180" t="s">
        <v>16</v>
      </c>
      <c r="O54" s="180"/>
      <c r="P54" s="274">
        <v>23</v>
      </c>
      <c r="Q54" s="270">
        <v>1</v>
      </c>
      <c r="R54" s="143" t="str">
        <f t="shared" si="2"/>
        <v>N/A</v>
      </c>
      <c r="S54" s="144" t="str">
        <f t="shared" si="3"/>
        <v>N/A</v>
      </c>
      <c r="T54" s="300" t="s">
        <v>1398</v>
      </c>
    </row>
    <row r="55" spans="1:20" ht="12.75" customHeight="1" x14ac:dyDescent="0.25">
      <c r="A55" s="180" t="s">
        <v>144</v>
      </c>
      <c r="B55" s="180">
        <v>2022</v>
      </c>
      <c r="C55" s="180" t="s">
        <v>658</v>
      </c>
      <c r="D55" s="180" t="s">
        <v>148</v>
      </c>
      <c r="E55" s="179" t="s">
        <v>927</v>
      </c>
      <c r="F55" s="180" t="s">
        <v>1115</v>
      </c>
      <c r="G55" s="180" t="s">
        <v>301</v>
      </c>
      <c r="H55" s="180" t="s">
        <v>13</v>
      </c>
      <c r="I55" s="180" t="s">
        <v>495</v>
      </c>
      <c r="J55" s="184" t="s">
        <v>188</v>
      </c>
      <c r="K55" s="184" t="s">
        <v>1397</v>
      </c>
      <c r="L55" s="180" t="s">
        <v>1373</v>
      </c>
      <c r="M55" s="183" t="s">
        <v>1374</v>
      </c>
      <c r="N55" s="180" t="s">
        <v>16</v>
      </c>
      <c r="O55" s="180"/>
      <c r="P55" s="274">
        <v>23</v>
      </c>
      <c r="Q55" s="270">
        <v>1</v>
      </c>
      <c r="R55" s="143" t="str">
        <f t="shared" si="2"/>
        <v>N/A</v>
      </c>
      <c r="S55" s="144" t="str">
        <f t="shared" si="3"/>
        <v>N/A</v>
      </c>
      <c r="T55" s="300" t="s">
        <v>1398</v>
      </c>
    </row>
    <row r="56" spans="1:20" ht="12.75" customHeight="1" x14ac:dyDescent="0.25">
      <c r="A56" s="180" t="s">
        <v>144</v>
      </c>
      <c r="B56" s="180">
        <v>2022</v>
      </c>
      <c r="C56" s="180" t="s">
        <v>658</v>
      </c>
      <c r="D56" s="180" t="s">
        <v>148</v>
      </c>
      <c r="E56" s="179" t="s">
        <v>927</v>
      </c>
      <c r="F56" s="180" t="s">
        <v>1124</v>
      </c>
      <c r="G56" s="180" t="s">
        <v>299</v>
      </c>
      <c r="H56" s="180" t="s">
        <v>13</v>
      </c>
      <c r="I56" s="181" t="s">
        <v>497</v>
      </c>
      <c r="J56" s="182" t="s">
        <v>190</v>
      </c>
      <c r="K56" s="181" t="s">
        <v>1372</v>
      </c>
      <c r="L56" s="180" t="s">
        <v>1373</v>
      </c>
      <c r="M56" s="183" t="s">
        <v>1374</v>
      </c>
      <c r="N56" s="180" t="s">
        <v>16</v>
      </c>
      <c r="O56" s="183"/>
      <c r="P56" s="268">
        <v>0</v>
      </c>
      <c r="Q56" s="267">
        <v>0</v>
      </c>
      <c r="R56" s="143" t="str">
        <f t="shared" si="2"/>
        <v>N/A</v>
      </c>
      <c r="S56" s="144" t="str">
        <f t="shared" si="3"/>
        <v>N/A</v>
      </c>
      <c r="T56" s="299" t="s">
        <v>1399</v>
      </c>
    </row>
    <row r="57" spans="1:20" ht="12.75" customHeight="1" x14ac:dyDescent="0.25">
      <c r="A57" s="180" t="s">
        <v>144</v>
      </c>
      <c r="B57" s="180">
        <v>2022</v>
      </c>
      <c r="C57" s="180" t="s">
        <v>658</v>
      </c>
      <c r="D57" s="180" t="s">
        <v>148</v>
      </c>
      <c r="E57" s="179" t="s">
        <v>927</v>
      </c>
      <c r="F57" s="180" t="s">
        <v>1124</v>
      </c>
      <c r="G57" s="180" t="s">
        <v>301</v>
      </c>
      <c r="H57" s="180" t="s">
        <v>13</v>
      </c>
      <c r="I57" s="181" t="s">
        <v>497</v>
      </c>
      <c r="J57" s="182" t="s">
        <v>190</v>
      </c>
      <c r="K57" s="181" t="s">
        <v>1372</v>
      </c>
      <c r="L57" s="180" t="s">
        <v>1373</v>
      </c>
      <c r="M57" s="183" t="s">
        <v>1374</v>
      </c>
      <c r="N57" s="180" t="s">
        <v>16</v>
      </c>
      <c r="O57" s="183"/>
      <c r="P57" s="268">
        <v>0</v>
      </c>
      <c r="Q57" s="267">
        <v>0</v>
      </c>
      <c r="R57" s="143" t="str">
        <f t="shared" si="2"/>
        <v>N/A</v>
      </c>
      <c r="S57" s="144" t="str">
        <f t="shared" si="3"/>
        <v>N/A</v>
      </c>
      <c r="T57" s="299" t="s">
        <v>1399</v>
      </c>
    </row>
    <row r="58" spans="1:20" ht="12.75" customHeight="1" x14ac:dyDescent="0.25">
      <c r="A58" s="180" t="s">
        <v>144</v>
      </c>
      <c r="B58" s="180">
        <v>2022</v>
      </c>
      <c r="C58" s="180" t="s">
        <v>658</v>
      </c>
      <c r="D58" s="180" t="s">
        <v>148</v>
      </c>
      <c r="E58" s="179" t="s">
        <v>927</v>
      </c>
      <c r="F58" s="180" t="s">
        <v>1124</v>
      </c>
      <c r="G58" s="180" t="s">
        <v>299</v>
      </c>
      <c r="H58" s="180" t="s">
        <v>13</v>
      </c>
      <c r="I58" s="180" t="s">
        <v>483</v>
      </c>
      <c r="J58" s="182" t="s">
        <v>188</v>
      </c>
      <c r="K58" s="181" t="s">
        <v>1392</v>
      </c>
      <c r="L58" s="180" t="s">
        <v>1373</v>
      </c>
      <c r="M58" s="183" t="s">
        <v>1374</v>
      </c>
      <c r="N58" s="180" t="s">
        <v>16</v>
      </c>
      <c r="O58" s="183"/>
      <c r="P58" s="268">
        <v>0</v>
      </c>
      <c r="Q58" s="267">
        <v>0</v>
      </c>
      <c r="R58" s="143" t="str">
        <f t="shared" si="2"/>
        <v>N/A</v>
      </c>
      <c r="S58" s="144" t="str">
        <f t="shared" si="3"/>
        <v>N/A</v>
      </c>
      <c r="T58" s="299" t="s">
        <v>1399</v>
      </c>
    </row>
    <row r="59" spans="1:20" ht="12.75" customHeight="1" x14ac:dyDescent="0.25">
      <c r="A59" s="180" t="s">
        <v>144</v>
      </c>
      <c r="B59" s="180">
        <v>2022</v>
      </c>
      <c r="C59" s="180" t="s">
        <v>658</v>
      </c>
      <c r="D59" s="180" t="s">
        <v>148</v>
      </c>
      <c r="E59" s="179" t="s">
        <v>927</v>
      </c>
      <c r="F59" s="180" t="s">
        <v>1124</v>
      </c>
      <c r="G59" s="180" t="s">
        <v>301</v>
      </c>
      <c r="H59" s="180" t="s">
        <v>13</v>
      </c>
      <c r="I59" s="180" t="s">
        <v>483</v>
      </c>
      <c r="J59" s="182" t="s">
        <v>188</v>
      </c>
      <c r="K59" s="181" t="s">
        <v>1392</v>
      </c>
      <c r="L59" s="180" t="s">
        <v>1373</v>
      </c>
      <c r="M59" s="183" t="s">
        <v>1374</v>
      </c>
      <c r="N59" s="180" t="s">
        <v>16</v>
      </c>
      <c r="O59" s="183"/>
      <c r="P59" s="268">
        <v>0</v>
      </c>
      <c r="Q59" s="267">
        <v>0</v>
      </c>
      <c r="R59" s="143" t="str">
        <f t="shared" si="2"/>
        <v>N/A</v>
      </c>
      <c r="S59" s="144" t="str">
        <f t="shared" si="3"/>
        <v>N/A</v>
      </c>
      <c r="T59" s="299" t="s">
        <v>1399</v>
      </c>
    </row>
    <row r="60" spans="1:20" ht="12.75" customHeight="1" x14ac:dyDescent="0.25">
      <c r="A60" s="180" t="s">
        <v>144</v>
      </c>
      <c r="B60" s="180">
        <v>2022</v>
      </c>
      <c r="C60" s="180" t="s">
        <v>658</v>
      </c>
      <c r="D60" s="180" t="s">
        <v>148</v>
      </c>
      <c r="E60" s="179" t="s">
        <v>927</v>
      </c>
      <c r="F60" s="180" t="s">
        <v>1124</v>
      </c>
      <c r="G60" s="180" t="s">
        <v>299</v>
      </c>
      <c r="H60" s="180" t="s">
        <v>13</v>
      </c>
      <c r="I60" s="180" t="s">
        <v>483</v>
      </c>
      <c r="J60" s="184" t="s">
        <v>1384</v>
      </c>
      <c r="K60" s="180" t="s">
        <v>722</v>
      </c>
      <c r="L60" s="180" t="s">
        <v>1373</v>
      </c>
      <c r="M60" s="183" t="s">
        <v>1374</v>
      </c>
      <c r="N60" s="180" t="s">
        <v>16</v>
      </c>
      <c r="O60" s="180"/>
      <c r="P60" s="268">
        <v>720</v>
      </c>
      <c r="Q60" s="267">
        <v>47</v>
      </c>
      <c r="R60" s="143" t="str">
        <f t="shared" si="2"/>
        <v>N/A</v>
      </c>
      <c r="S60" s="144" t="str">
        <f t="shared" si="3"/>
        <v>N/A</v>
      </c>
      <c r="T60" s="301" t="s">
        <v>1400</v>
      </c>
    </row>
    <row r="61" spans="1:20" ht="12.75" customHeight="1" x14ac:dyDescent="0.25">
      <c r="A61" s="180" t="s">
        <v>144</v>
      </c>
      <c r="B61" s="180">
        <v>2022</v>
      </c>
      <c r="C61" s="180" t="s">
        <v>658</v>
      </c>
      <c r="D61" s="180" t="s">
        <v>148</v>
      </c>
      <c r="E61" s="179" t="s">
        <v>927</v>
      </c>
      <c r="F61" s="180" t="s">
        <v>1124</v>
      </c>
      <c r="G61" s="180" t="s">
        <v>301</v>
      </c>
      <c r="H61" s="180" t="s">
        <v>13</v>
      </c>
      <c r="I61" s="180" t="s">
        <v>483</v>
      </c>
      <c r="J61" s="184" t="s">
        <v>1384</v>
      </c>
      <c r="K61" s="180" t="s">
        <v>722</v>
      </c>
      <c r="L61" s="180" t="s">
        <v>1373</v>
      </c>
      <c r="M61" s="183" t="s">
        <v>1374</v>
      </c>
      <c r="N61" s="180" t="s">
        <v>16</v>
      </c>
      <c r="O61" s="180"/>
      <c r="P61" s="268">
        <v>720</v>
      </c>
      <c r="Q61" s="267">
        <v>47</v>
      </c>
      <c r="R61" s="143" t="str">
        <f t="shared" si="2"/>
        <v>N/A</v>
      </c>
      <c r="S61" s="144" t="str">
        <f t="shared" si="3"/>
        <v>N/A</v>
      </c>
      <c r="T61" s="301" t="s">
        <v>1400</v>
      </c>
    </row>
    <row r="62" spans="1:20" ht="12.75" customHeight="1" x14ac:dyDescent="0.25">
      <c r="A62" s="180" t="s">
        <v>144</v>
      </c>
      <c r="B62" s="180">
        <v>2022</v>
      </c>
      <c r="C62" s="180" t="s">
        <v>658</v>
      </c>
      <c r="D62" s="180" t="s">
        <v>148</v>
      </c>
      <c r="E62" s="179" t="s">
        <v>927</v>
      </c>
      <c r="F62" s="180" t="s">
        <v>1124</v>
      </c>
      <c r="G62" s="180" t="s">
        <v>1377</v>
      </c>
      <c r="H62" s="180" t="s">
        <v>13</v>
      </c>
      <c r="I62" s="180" t="s">
        <v>483</v>
      </c>
      <c r="J62" s="184" t="s">
        <v>1384</v>
      </c>
      <c r="K62" s="180" t="s">
        <v>722</v>
      </c>
      <c r="L62" s="180" t="s">
        <v>1373</v>
      </c>
      <c r="M62" s="183" t="s">
        <v>1374</v>
      </c>
      <c r="N62" s="180" t="s">
        <v>16</v>
      </c>
      <c r="O62" s="180"/>
      <c r="P62" s="268">
        <v>720</v>
      </c>
      <c r="Q62" s="267">
        <v>47</v>
      </c>
      <c r="R62" s="143" t="str">
        <f t="shared" si="2"/>
        <v>N/A</v>
      </c>
      <c r="S62" s="144" t="str">
        <f t="shared" si="3"/>
        <v>N/A</v>
      </c>
      <c r="T62" s="301" t="s">
        <v>1400</v>
      </c>
    </row>
    <row r="63" spans="1:20" ht="12.75" customHeight="1" x14ac:dyDescent="0.25">
      <c r="A63" s="180" t="s">
        <v>144</v>
      </c>
      <c r="B63" s="180">
        <v>2022</v>
      </c>
      <c r="C63" s="180" t="s">
        <v>658</v>
      </c>
      <c r="D63" s="180" t="s">
        <v>148</v>
      </c>
      <c r="E63" s="179" t="s">
        <v>927</v>
      </c>
      <c r="F63" s="180" t="s">
        <v>1124</v>
      </c>
      <c r="G63" s="180" t="s">
        <v>1378</v>
      </c>
      <c r="H63" s="180" t="s">
        <v>13</v>
      </c>
      <c r="I63" s="180" t="s">
        <v>483</v>
      </c>
      <c r="J63" s="184" t="s">
        <v>1384</v>
      </c>
      <c r="K63" s="180" t="s">
        <v>722</v>
      </c>
      <c r="L63" s="180" t="s">
        <v>1373</v>
      </c>
      <c r="M63" s="183" t="s">
        <v>1374</v>
      </c>
      <c r="N63" s="180" t="s">
        <v>16</v>
      </c>
      <c r="O63" s="180"/>
      <c r="P63" s="268">
        <v>720</v>
      </c>
      <c r="Q63" s="267">
        <v>47</v>
      </c>
      <c r="R63" s="143" t="str">
        <f t="shared" si="2"/>
        <v>N/A</v>
      </c>
      <c r="S63" s="144" t="str">
        <f t="shared" si="3"/>
        <v>N/A</v>
      </c>
      <c r="T63" s="301" t="s">
        <v>1400</v>
      </c>
    </row>
    <row r="64" spans="1:20" ht="12.75" customHeight="1" x14ac:dyDescent="0.25">
      <c r="A64" s="180" t="s">
        <v>144</v>
      </c>
      <c r="B64" s="180">
        <v>2022</v>
      </c>
      <c r="C64" s="180" t="s">
        <v>658</v>
      </c>
      <c r="D64" s="180" t="s">
        <v>148</v>
      </c>
      <c r="E64" s="179" t="s">
        <v>927</v>
      </c>
      <c r="F64" s="180" t="s">
        <v>1124</v>
      </c>
      <c r="G64" s="180" t="s">
        <v>299</v>
      </c>
      <c r="H64" s="180" t="s">
        <v>13</v>
      </c>
      <c r="I64" s="180" t="s">
        <v>483</v>
      </c>
      <c r="J64" s="184" t="s">
        <v>1384</v>
      </c>
      <c r="K64" s="180" t="s">
        <v>724</v>
      </c>
      <c r="L64" s="180" t="s">
        <v>1373</v>
      </c>
      <c r="M64" s="183" t="s">
        <v>1374</v>
      </c>
      <c r="N64" s="180" t="s">
        <v>16</v>
      </c>
      <c r="O64" s="180"/>
      <c r="P64" s="268">
        <v>372</v>
      </c>
      <c r="Q64" s="267">
        <v>32</v>
      </c>
      <c r="R64" s="143" t="str">
        <f t="shared" si="2"/>
        <v>N/A</v>
      </c>
      <c r="S64" s="144" t="str">
        <f t="shared" si="3"/>
        <v>N/A</v>
      </c>
      <c r="T64" s="301" t="s">
        <v>1400</v>
      </c>
    </row>
    <row r="65" spans="1:20" ht="12.75" customHeight="1" x14ac:dyDescent="0.25">
      <c r="A65" s="180" t="s">
        <v>144</v>
      </c>
      <c r="B65" s="180">
        <v>2022</v>
      </c>
      <c r="C65" s="180" t="s">
        <v>658</v>
      </c>
      <c r="D65" s="180" t="s">
        <v>148</v>
      </c>
      <c r="E65" s="179" t="s">
        <v>927</v>
      </c>
      <c r="F65" s="180" t="s">
        <v>1124</v>
      </c>
      <c r="G65" s="180" t="s">
        <v>301</v>
      </c>
      <c r="H65" s="180" t="s">
        <v>13</v>
      </c>
      <c r="I65" s="180" t="s">
        <v>483</v>
      </c>
      <c r="J65" s="184" t="s">
        <v>1384</v>
      </c>
      <c r="K65" s="180" t="s">
        <v>724</v>
      </c>
      <c r="L65" s="180" t="s">
        <v>1373</v>
      </c>
      <c r="M65" s="183" t="s">
        <v>1374</v>
      </c>
      <c r="N65" s="180" t="s">
        <v>16</v>
      </c>
      <c r="O65" s="180"/>
      <c r="P65" s="268">
        <v>372</v>
      </c>
      <c r="Q65" s="267">
        <v>32</v>
      </c>
      <c r="R65" s="143" t="str">
        <f t="shared" si="2"/>
        <v>N/A</v>
      </c>
      <c r="S65" s="144" t="str">
        <f t="shared" si="3"/>
        <v>N/A</v>
      </c>
      <c r="T65" s="301" t="s">
        <v>1400</v>
      </c>
    </row>
    <row r="66" spans="1:20" ht="12.75" customHeight="1" x14ac:dyDescent="0.25">
      <c r="A66" s="180" t="s">
        <v>144</v>
      </c>
      <c r="B66" s="180">
        <v>2022</v>
      </c>
      <c r="C66" s="180" t="s">
        <v>658</v>
      </c>
      <c r="D66" s="180" t="s">
        <v>148</v>
      </c>
      <c r="E66" s="179" t="s">
        <v>927</v>
      </c>
      <c r="F66" s="180" t="s">
        <v>1124</v>
      </c>
      <c r="G66" s="180" t="s">
        <v>1377</v>
      </c>
      <c r="H66" s="180" t="s">
        <v>13</v>
      </c>
      <c r="I66" s="180" t="s">
        <v>483</v>
      </c>
      <c r="J66" s="184" t="s">
        <v>1384</v>
      </c>
      <c r="K66" s="180" t="s">
        <v>724</v>
      </c>
      <c r="L66" s="180" t="s">
        <v>1373</v>
      </c>
      <c r="M66" s="183" t="s">
        <v>1374</v>
      </c>
      <c r="N66" s="180" t="s">
        <v>16</v>
      </c>
      <c r="O66" s="180"/>
      <c r="P66" s="268">
        <v>372</v>
      </c>
      <c r="Q66" s="267">
        <v>32</v>
      </c>
      <c r="R66" s="143" t="str">
        <f t="shared" si="2"/>
        <v>N/A</v>
      </c>
      <c r="S66" s="144" t="str">
        <f t="shared" si="3"/>
        <v>N/A</v>
      </c>
      <c r="T66" s="301" t="s">
        <v>1400</v>
      </c>
    </row>
    <row r="67" spans="1:20" ht="12.75" customHeight="1" x14ac:dyDescent="0.25">
      <c r="A67" s="180" t="s">
        <v>144</v>
      </c>
      <c r="B67" s="180">
        <v>2022</v>
      </c>
      <c r="C67" s="180" t="s">
        <v>658</v>
      </c>
      <c r="D67" s="180" t="s">
        <v>148</v>
      </c>
      <c r="E67" s="179" t="s">
        <v>927</v>
      </c>
      <c r="F67" s="180" t="s">
        <v>1124</v>
      </c>
      <c r="G67" s="180" t="s">
        <v>1378</v>
      </c>
      <c r="H67" s="180" t="s">
        <v>13</v>
      </c>
      <c r="I67" s="180" t="s">
        <v>483</v>
      </c>
      <c r="J67" s="184" t="s">
        <v>1384</v>
      </c>
      <c r="K67" s="180" t="s">
        <v>724</v>
      </c>
      <c r="L67" s="180" t="s">
        <v>1373</v>
      </c>
      <c r="M67" s="183" t="s">
        <v>1374</v>
      </c>
      <c r="N67" s="180" t="s">
        <v>16</v>
      </c>
      <c r="O67" s="180"/>
      <c r="P67" s="268">
        <v>372</v>
      </c>
      <c r="Q67" s="267">
        <v>32</v>
      </c>
      <c r="R67" s="143" t="str">
        <f t="shared" si="2"/>
        <v>N/A</v>
      </c>
      <c r="S67" s="144" t="str">
        <f t="shared" si="3"/>
        <v>N/A</v>
      </c>
      <c r="T67" s="301" t="s">
        <v>1400</v>
      </c>
    </row>
    <row r="68" spans="1:20" ht="12.75" customHeight="1" x14ac:dyDescent="0.25">
      <c r="A68" s="180" t="s">
        <v>144</v>
      </c>
      <c r="B68" s="180">
        <v>2022</v>
      </c>
      <c r="C68" s="180" t="s">
        <v>658</v>
      </c>
      <c r="D68" s="180" t="s">
        <v>148</v>
      </c>
      <c r="E68" s="179" t="s">
        <v>927</v>
      </c>
      <c r="F68" s="180" t="s">
        <v>1124</v>
      </c>
      <c r="G68" s="180" t="s">
        <v>299</v>
      </c>
      <c r="H68" s="180" t="s">
        <v>13</v>
      </c>
      <c r="I68" s="180" t="s">
        <v>495</v>
      </c>
      <c r="J68" s="182" t="s">
        <v>188</v>
      </c>
      <c r="K68" s="184" t="s">
        <v>1397</v>
      </c>
      <c r="L68" s="180" t="s">
        <v>1373</v>
      </c>
      <c r="M68" s="183" t="s">
        <v>1374</v>
      </c>
      <c r="N68" s="180" t="s">
        <v>16</v>
      </c>
      <c r="O68" s="180"/>
      <c r="P68" s="268">
        <v>0</v>
      </c>
      <c r="Q68" s="267">
        <v>0</v>
      </c>
      <c r="R68" s="143" t="str">
        <f t="shared" si="2"/>
        <v>N/A</v>
      </c>
      <c r="S68" s="144" t="str">
        <f t="shared" si="3"/>
        <v>N/A</v>
      </c>
      <c r="T68" s="299" t="s">
        <v>1399</v>
      </c>
    </row>
    <row r="69" spans="1:20" ht="12.75" customHeight="1" x14ac:dyDescent="0.25">
      <c r="A69" s="180" t="s">
        <v>144</v>
      </c>
      <c r="B69" s="180">
        <v>2022</v>
      </c>
      <c r="C69" s="180" t="s">
        <v>658</v>
      </c>
      <c r="D69" s="180" t="s">
        <v>148</v>
      </c>
      <c r="E69" s="179" t="s">
        <v>927</v>
      </c>
      <c r="F69" s="180" t="s">
        <v>1124</v>
      </c>
      <c r="G69" s="180" t="s">
        <v>301</v>
      </c>
      <c r="H69" s="180" t="s">
        <v>13</v>
      </c>
      <c r="I69" s="180" t="s">
        <v>495</v>
      </c>
      <c r="J69" s="182" t="s">
        <v>188</v>
      </c>
      <c r="K69" s="184" t="s">
        <v>1397</v>
      </c>
      <c r="L69" s="180" t="s">
        <v>1373</v>
      </c>
      <c r="M69" s="183" t="s">
        <v>1374</v>
      </c>
      <c r="N69" s="180" t="s">
        <v>16</v>
      </c>
      <c r="O69" s="180"/>
      <c r="P69" s="268">
        <v>0</v>
      </c>
      <c r="Q69" s="267">
        <v>0</v>
      </c>
      <c r="R69" s="143" t="str">
        <f t="shared" si="2"/>
        <v>N/A</v>
      </c>
      <c r="S69" s="144" t="str">
        <f t="shared" si="3"/>
        <v>N/A</v>
      </c>
      <c r="T69" s="299" t="s">
        <v>1399</v>
      </c>
    </row>
    <row r="70" spans="1:20" ht="12.75" customHeight="1" x14ac:dyDescent="0.2">
      <c r="A70" s="180" t="s">
        <v>144</v>
      </c>
      <c r="B70" s="180">
        <v>2022</v>
      </c>
      <c r="C70" s="180" t="s">
        <v>658</v>
      </c>
      <c r="D70" s="180" t="s">
        <v>148</v>
      </c>
      <c r="E70" s="179" t="s">
        <v>1401</v>
      </c>
      <c r="F70" s="180" t="s">
        <v>1112</v>
      </c>
      <c r="G70" s="180" t="s">
        <v>299</v>
      </c>
      <c r="H70" s="180" t="s">
        <v>13</v>
      </c>
      <c r="I70" s="180" t="s">
        <v>483</v>
      </c>
      <c r="J70" s="184" t="s">
        <v>1384</v>
      </c>
      <c r="K70" s="180" t="s">
        <v>722</v>
      </c>
      <c r="L70" s="180" t="s">
        <v>1373</v>
      </c>
      <c r="M70" s="183" t="s">
        <v>1374</v>
      </c>
      <c r="N70" s="180" t="s">
        <v>16</v>
      </c>
      <c r="O70" s="180"/>
      <c r="P70" s="142">
        <v>0</v>
      </c>
      <c r="Q70" s="142">
        <v>41</v>
      </c>
      <c r="R70" s="143" t="str">
        <f t="shared" si="2"/>
        <v>N/A</v>
      </c>
      <c r="S70" s="144" t="str">
        <f t="shared" si="3"/>
        <v>N/A</v>
      </c>
      <c r="T70" s="298" t="s">
        <v>1402</v>
      </c>
    </row>
    <row r="71" spans="1:20" ht="12.75" customHeight="1" x14ac:dyDescent="0.2">
      <c r="A71" s="180" t="s">
        <v>144</v>
      </c>
      <c r="B71" s="180">
        <v>2022</v>
      </c>
      <c r="C71" s="180" t="s">
        <v>658</v>
      </c>
      <c r="D71" s="180" t="s">
        <v>148</v>
      </c>
      <c r="E71" s="179" t="s">
        <v>1401</v>
      </c>
      <c r="F71" s="180" t="s">
        <v>1112</v>
      </c>
      <c r="G71" s="180" t="s">
        <v>301</v>
      </c>
      <c r="H71" s="180" t="s">
        <v>13</v>
      </c>
      <c r="I71" s="180" t="s">
        <v>483</v>
      </c>
      <c r="J71" s="184" t="s">
        <v>1384</v>
      </c>
      <c r="K71" s="180" t="s">
        <v>722</v>
      </c>
      <c r="L71" s="180" t="s">
        <v>1373</v>
      </c>
      <c r="M71" s="183" t="s">
        <v>1374</v>
      </c>
      <c r="N71" s="180" t="s">
        <v>16</v>
      </c>
      <c r="O71" s="180"/>
      <c r="P71" s="142">
        <v>600</v>
      </c>
      <c r="Q71" s="142">
        <v>41</v>
      </c>
      <c r="R71" s="143" t="str">
        <f t="shared" ref="R71:R134" si="4">IF(M71="N/A","N/A", P71/M71*100)</f>
        <v>N/A</v>
      </c>
      <c r="S71" s="144" t="str">
        <f t="shared" ref="S71:S134" si="5">IF(M71="N/A","N/A",IF(OR(R71&lt;90,R71&gt;150),"X",""))</f>
        <v>N/A</v>
      </c>
      <c r="T71" s="301" t="s">
        <v>1400</v>
      </c>
    </row>
    <row r="72" spans="1:20" ht="12.75" customHeight="1" x14ac:dyDescent="0.2">
      <c r="A72" s="180" t="s">
        <v>144</v>
      </c>
      <c r="B72" s="180">
        <v>2022</v>
      </c>
      <c r="C72" s="180" t="s">
        <v>658</v>
      </c>
      <c r="D72" s="180" t="s">
        <v>148</v>
      </c>
      <c r="E72" s="179" t="s">
        <v>1401</v>
      </c>
      <c r="F72" s="180" t="s">
        <v>1112</v>
      </c>
      <c r="G72" s="180" t="s">
        <v>1377</v>
      </c>
      <c r="H72" s="180" t="s">
        <v>13</v>
      </c>
      <c r="I72" s="180" t="s">
        <v>483</v>
      </c>
      <c r="J72" s="184" t="s">
        <v>1384</v>
      </c>
      <c r="K72" s="180" t="s">
        <v>722</v>
      </c>
      <c r="L72" s="180" t="s">
        <v>1373</v>
      </c>
      <c r="M72" s="183" t="s">
        <v>1374</v>
      </c>
      <c r="N72" s="180" t="s">
        <v>16</v>
      </c>
      <c r="O72" s="180"/>
      <c r="P72" s="142">
        <v>599</v>
      </c>
      <c r="Q72" s="142">
        <v>41</v>
      </c>
      <c r="R72" s="143" t="str">
        <f t="shared" si="4"/>
        <v>N/A</v>
      </c>
      <c r="S72" s="144" t="str">
        <f t="shared" si="5"/>
        <v>N/A</v>
      </c>
      <c r="T72" s="301" t="s">
        <v>1400</v>
      </c>
    </row>
    <row r="73" spans="1:20" ht="12.75" customHeight="1" x14ac:dyDescent="0.2">
      <c r="A73" s="180" t="s">
        <v>144</v>
      </c>
      <c r="B73" s="180">
        <v>2022</v>
      </c>
      <c r="C73" s="180" t="s">
        <v>658</v>
      </c>
      <c r="D73" s="180" t="s">
        <v>148</v>
      </c>
      <c r="E73" s="179" t="s">
        <v>1401</v>
      </c>
      <c r="F73" s="180" t="s">
        <v>1112</v>
      </c>
      <c r="G73" s="180" t="s">
        <v>1378</v>
      </c>
      <c r="H73" s="180" t="s">
        <v>13</v>
      </c>
      <c r="I73" s="180" t="s">
        <v>483</v>
      </c>
      <c r="J73" s="184" t="s">
        <v>1384</v>
      </c>
      <c r="K73" s="180" t="s">
        <v>722</v>
      </c>
      <c r="L73" s="180" t="s">
        <v>1373</v>
      </c>
      <c r="M73" s="183" t="s">
        <v>1374</v>
      </c>
      <c r="N73" s="180" t="s">
        <v>16</v>
      </c>
      <c r="O73" s="180"/>
      <c r="P73" s="142">
        <v>600</v>
      </c>
      <c r="Q73" s="142">
        <v>41</v>
      </c>
      <c r="R73" s="143" t="str">
        <f t="shared" si="4"/>
        <v>N/A</v>
      </c>
      <c r="S73" s="144" t="str">
        <f t="shared" si="5"/>
        <v>N/A</v>
      </c>
      <c r="T73" s="301" t="s">
        <v>1400</v>
      </c>
    </row>
    <row r="74" spans="1:20" ht="12.75" customHeight="1" x14ac:dyDescent="0.2">
      <c r="A74" s="180" t="s">
        <v>144</v>
      </c>
      <c r="B74" s="180">
        <v>2022</v>
      </c>
      <c r="C74" s="180" t="s">
        <v>658</v>
      </c>
      <c r="D74" s="180" t="s">
        <v>148</v>
      </c>
      <c r="E74" s="179" t="s">
        <v>1401</v>
      </c>
      <c r="F74" s="180" t="s">
        <v>1112</v>
      </c>
      <c r="G74" s="180" t="s">
        <v>299</v>
      </c>
      <c r="H74" s="180" t="s">
        <v>13</v>
      </c>
      <c r="I74" s="180" t="s">
        <v>483</v>
      </c>
      <c r="J74" s="184" t="s">
        <v>1384</v>
      </c>
      <c r="K74" s="180" t="s">
        <v>724</v>
      </c>
      <c r="L74" s="180" t="s">
        <v>1373</v>
      </c>
      <c r="M74" s="183" t="s">
        <v>1374</v>
      </c>
      <c r="N74" s="180" t="s">
        <v>16</v>
      </c>
      <c r="O74" s="180"/>
      <c r="P74" s="142">
        <v>0</v>
      </c>
      <c r="Q74" s="142">
        <v>29</v>
      </c>
      <c r="R74" s="143" t="str">
        <f t="shared" si="4"/>
        <v>N/A</v>
      </c>
      <c r="S74" s="144" t="str">
        <f t="shared" si="5"/>
        <v>N/A</v>
      </c>
      <c r="T74" s="298" t="s">
        <v>1402</v>
      </c>
    </row>
    <row r="75" spans="1:20" ht="12.75" customHeight="1" x14ac:dyDescent="0.2">
      <c r="A75" s="180" t="s">
        <v>144</v>
      </c>
      <c r="B75" s="180">
        <v>2022</v>
      </c>
      <c r="C75" s="180" t="s">
        <v>658</v>
      </c>
      <c r="D75" s="180" t="s">
        <v>148</v>
      </c>
      <c r="E75" s="179" t="s">
        <v>1401</v>
      </c>
      <c r="F75" s="180" t="s">
        <v>1112</v>
      </c>
      <c r="G75" s="180" t="s">
        <v>301</v>
      </c>
      <c r="H75" s="180" t="s">
        <v>13</v>
      </c>
      <c r="I75" s="180" t="s">
        <v>483</v>
      </c>
      <c r="J75" s="184" t="s">
        <v>1384</v>
      </c>
      <c r="K75" s="180" t="s">
        <v>724</v>
      </c>
      <c r="L75" s="180" t="s">
        <v>1373</v>
      </c>
      <c r="M75" s="183" t="s">
        <v>1374</v>
      </c>
      <c r="N75" s="180" t="s">
        <v>16</v>
      </c>
      <c r="O75" s="180"/>
      <c r="P75" s="142">
        <v>371</v>
      </c>
      <c r="Q75" s="142">
        <v>29</v>
      </c>
      <c r="R75" s="143" t="str">
        <f t="shared" si="4"/>
        <v>N/A</v>
      </c>
      <c r="S75" s="144" t="str">
        <f t="shared" si="5"/>
        <v>N/A</v>
      </c>
      <c r="T75" s="301" t="s">
        <v>1400</v>
      </c>
    </row>
    <row r="76" spans="1:20" ht="12.75" customHeight="1" x14ac:dyDescent="0.2">
      <c r="A76" s="180" t="s">
        <v>144</v>
      </c>
      <c r="B76" s="180">
        <v>2022</v>
      </c>
      <c r="C76" s="180" t="s">
        <v>658</v>
      </c>
      <c r="D76" s="180" t="s">
        <v>148</v>
      </c>
      <c r="E76" s="179" t="s">
        <v>1401</v>
      </c>
      <c r="F76" s="180" t="s">
        <v>1112</v>
      </c>
      <c r="G76" s="180" t="s">
        <v>1377</v>
      </c>
      <c r="H76" s="180" t="s">
        <v>13</v>
      </c>
      <c r="I76" s="180" t="s">
        <v>483</v>
      </c>
      <c r="J76" s="184" t="s">
        <v>1384</v>
      </c>
      <c r="K76" s="180" t="s">
        <v>724</v>
      </c>
      <c r="L76" s="180" t="s">
        <v>1373</v>
      </c>
      <c r="M76" s="183" t="s">
        <v>1374</v>
      </c>
      <c r="N76" s="180" t="s">
        <v>16</v>
      </c>
      <c r="O76" s="180"/>
      <c r="P76" s="142">
        <v>371</v>
      </c>
      <c r="Q76" s="142">
        <v>29</v>
      </c>
      <c r="R76" s="143" t="str">
        <f t="shared" si="4"/>
        <v>N/A</v>
      </c>
      <c r="S76" s="144" t="str">
        <f t="shared" si="5"/>
        <v>N/A</v>
      </c>
      <c r="T76" s="301" t="s">
        <v>1400</v>
      </c>
    </row>
    <row r="77" spans="1:20" ht="12.75" customHeight="1" x14ac:dyDescent="0.2">
      <c r="A77" s="180" t="s">
        <v>144</v>
      </c>
      <c r="B77" s="180">
        <v>2022</v>
      </c>
      <c r="C77" s="180" t="s">
        <v>658</v>
      </c>
      <c r="D77" s="180" t="s">
        <v>148</v>
      </c>
      <c r="E77" s="179" t="s">
        <v>1401</v>
      </c>
      <c r="F77" s="180" t="s">
        <v>1112</v>
      </c>
      <c r="G77" s="180" t="s">
        <v>1378</v>
      </c>
      <c r="H77" s="180" t="s">
        <v>13</v>
      </c>
      <c r="I77" s="180" t="s">
        <v>483</v>
      </c>
      <c r="J77" s="184" t="s">
        <v>1384</v>
      </c>
      <c r="K77" s="180" t="s">
        <v>724</v>
      </c>
      <c r="L77" s="180" t="s">
        <v>1373</v>
      </c>
      <c r="M77" s="183" t="s">
        <v>1374</v>
      </c>
      <c r="N77" s="180" t="s">
        <v>16</v>
      </c>
      <c r="O77" s="180"/>
      <c r="P77" s="142">
        <v>371</v>
      </c>
      <c r="Q77" s="142">
        <v>29</v>
      </c>
      <c r="R77" s="143" t="str">
        <f t="shared" si="4"/>
        <v>N/A</v>
      </c>
      <c r="S77" s="144" t="str">
        <f t="shared" si="5"/>
        <v>N/A</v>
      </c>
      <c r="T77" s="301" t="s">
        <v>1400</v>
      </c>
    </row>
    <row r="78" spans="1:20" ht="12.75" customHeight="1" x14ac:dyDescent="0.2">
      <c r="A78" s="180" t="s">
        <v>144</v>
      </c>
      <c r="B78" s="180">
        <v>2022</v>
      </c>
      <c r="C78" s="180" t="s">
        <v>658</v>
      </c>
      <c r="D78" s="180" t="s">
        <v>148</v>
      </c>
      <c r="E78" s="179" t="s">
        <v>1140</v>
      </c>
      <c r="F78" s="180" t="s">
        <v>1112</v>
      </c>
      <c r="G78" s="180" t="s">
        <v>299</v>
      </c>
      <c r="H78" s="180" t="s">
        <v>13</v>
      </c>
      <c r="I78" s="181" t="s">
        <v>497</v>
      </c>
      <c r="J78" s="182" t="s">
        <v>190</v>
      </c>
      <c r="K78" s="181" t="s">
        <v>1372</v>
      </c>
      <c r="L78" s="180" t="s">
        <v>1373</v>
      </c>
      <c r="M78" s="183" t="s">
        <v>1374</v>
      </c>
      <c r="N78" s="180" t="s">
        <v>16</v>
      </c>
      <c r="O78" s="180" t="s">
        <v>1375</v>
      </c>
      <c r="P78" s="142">
        <v>93</v>
      </c>
      <c r="Q78" s="142">
        <v>4</v>
      </c>
      <c r="R78" s="143" t="str">
        <f t="shared" si="4"/>
        <v>N/A</v>
      </c>
      <c r="S78" s="144" t="str">
        <f t="shared" si="5"/>
        <v>N/A</v>
      </c>
      <c r="T78" s="278" t="s">
        <v>1403</v>
      </c>
    </row>
    <row r="79" spans="1:20" ht="12.75" customHeight="1" x14ac:dyDescent="0.2">
      <c r="A79" s="180" t="s">
        <v>144</v>
      </c>
      <c r="B79" s="180">
        <v>2022</v>
      </c>
      <c r="C79" s="180" t="s">
        <v>658</v>
      </c>
      <c r="D79" s="180" t="s">
        <v>148</v>
      </c>
      <c r="E79" s="179" t="s">
        <v>1140</v>
      </c>
      <c r="F79" s="180" t="s">
        <v>1112</v>
      </c>
      <c r="G79" s="180" t="s">
        <v>301</v>
      </c>
      <c r="H79" s="180" t="s">
        <v>13</v>
      </c>
      <c r="I79" s="181" t="s">
        <v>497</v>
      </c>
      <c r="J79" s="182" t="s">
        <v>190</v>
      </c>
      <c r="K79" s="181" t="s">
        <v>1372</v>
      </c>
      <c r="L79" s="180" t="s">
        <v>1373</v>
      </c>
      <c r="M79" s="183" t="s">
        <v>1374</v>
      </c>
      <c r="N79" s="180" t="s">
        <v>16</v>
      </c>
      <c r="O79" s="180" t="s">
        <v>1375</v>
      </c>
      <c r="P79" s="142">
        <v>93</v>
      </c>
      <c r="Q79" s="142">
        <v>4</v>
      </c>
      <c r="R79" s="143" t="str">
        <f t="shared" si="4"/>
        <v>N/A</v>
      </c>
      <c r="S79" s="144" t="str">
        <f t="shared" si="5"/>
        <v>N/A</v>
      </c>
      <c r="T79" s="278" t="s">
        <v>1403</v>
      </c>
    </row>
    <row r="80" spans="1:20" ht="12.75" customHeight="1" x14ac:dyDescent="0.2">
      <c r="A80" s="180" t="s">
        <v>144</v>
      </c>
      <c r="B80" s="180">
        <v>2022</v>
      </c>
      <c r="C80" s="180" t="s">
        <v>658</v>
      </c>
      <c r="D80" s="180" t="s">
        <v>148</v>
      </c>
      <c r="E80" s="179" t="s">
        <v>1140</v>
      </c>
      <c r="F80" s="180" t="s">
        <v>1112</v>
      </c>
      <c r="G80" s="180" t="s">
        <v>1377</v>
      </c>
      <c r="H80" s="180" t="s">
        <v>13</v>
      </c>
      <c r="I80" s="181" t="s">
        <v>497</v>
      </c>
      <c r="J80" s="182" t="s">
        <v>190</v>
      </c>
      <c r="K80" s="181" t="s">
        <v>1372</v>
      </c>
      <c r="L80" s="180" t="s">
        <v>1373</v>
      </c>
      <c r="M80" s="183" t="s">
        <v>1374</v>
      </c>
      <c r="N80" s="180" t="s">
        <v>16</v>
      </c>
      <c r="O80" s="180" t="s">
        <v>1375</v>
      </c>
      <c r="P80" s="142">
        <v>93</v>
      </c>
      <c r="Q80" s="142">
        <v>4</v>
      </c>
      <c r="R80" s="143" t="str">
        <f t="shared" si="4"/>
        <v>N/A</v>
      </c>
      <c r="S80" s="144" t="str">
        <f t="shared" si="5"/>
        <v>N/A</v>
      </c>
      <c r="T80" s="278" t="s">
        <v>1403</v>
      </c>
    </row>
    <row r="81" spans="1:20" ht="12.75" customHeight="1" x14ac:dyDescent="0.2">
      <c r="A81" s="180" t="s">
        <v>144</v>
      </c>
      <c r="B81" s="180">
        <v>2022</v>
      </c>
      <c r="C81" s="180" t="s">
        <v>658</v>
      </c>
      <c r="D81" s="180" t="s">
        <v>148</v>
      </c>
      <c r="E81" s="179" t="s">
        <v>1140</v>
      </c>
      <c r="F81" s="180" t="s">
        <v>1112</v>
      </c>
      <c r="G81" s="180" t="s">
        <v>1378</v>
      </c>
      <c r="H81" s="180" t="s">
        <v>13</v>
      </c>
      <c r="I81" s="181" t="s">
        <v>497</v>
      </c>
      <c r="J81" s="182" t="s">
        <v>190</v>
      </c>
      <c r="K81" s="181" t="s">
        <v>1372</v>
      </c>
      <c r="L81" s="180" t="s">
        <v>1373</v>
      </c>
      <c r="M81" s="183" t="s">
        <v>1374</v>
      </c>
      <c r="N81" s="180" t="s">
        <v>16</v>
      </c>
      <c r="O81" s="180" t="s">
        <v>1375</v>
      </c>
      <c r="P81" s="142">
        <v>93</v>
      </c>
      <c r="Q81" s="142">
        <v>4</v>
      </c>
      <c r="R81" s="143" t="str">
        <f t="shared" si="4"/>
        <v>N/A</v>
      </c>
      <c r="S81" s="144" t="str">
        <f t="shared" si="5"/>
        <v>N/A</v>
      </c>
      <c r="T81" s="278" t="s">
        <v>1403</v>
      </c>
    </row>
    <row r="82" spans="1:20" ht="12.75" customHeight="1" x14ac:dyDescent="0.25">
      <c r="A82" s="180" t="s">
        <v>144</v>
      </c>
      <c r="B82" s="180">
        <v>2022</v>
      </c>
      <c r="C82" s="180" t="s">
        <v>658</v>
      </c>
      <c r="D82" s="180" t="s">
        <v>148</v>
      </c>
      <c r="E82" s="179" t="s">
        <v>1140</v>
      </c>
      <c r="F82" s="180" t="s">
        <v>1112</v>
      </c>
      <c r="G82" s="180" t="s">
        <v>299</v>
      </c>
      <c r="H82" s="180" t="s">
        <v>13</v>
      </c>
      <c r="I82" s="180" t="s">
        <v>495</v>
      </c>
      <c r="J82" s="182" t="s">
        <v>188</v>
      </c>
      <c r="K82" s="180" t="s">
        <v>1379</v>
      </c>
      <c r="L82" s="180" t="s">
        <v>1373</v>
      </c>
      <c r="M82" s="183" t="s">
        <v>1374</v>
      </c>
      <c r="N82" s="180" t="s">
        <v>1380</v>
      </c>
      <c r="O82" s="180"/>
      <c r="P82" s="142">
        <f>4338-93</f>
        <v>4245</v>
      </c>
      <c r="Q82" s="142">
        <v>45</v>
      </c>
      <c r="R82" s="143" t="str">
        <f t="shared" si="4"/>
        <v>N/A</v>
      </c>
      <c r="S82" s="144" t="str">
        <f t="shared" si="5"/>
        <v>N/A</v>
      </c>
      <c r="T82" s="277" t="s">
        <v>1404</v>
      </c>
    </row>
    <row r="83" spans="1:20" ht="12.75" customHeight="1" x14ac:dyDescent="0.25">
      <c r="A83" s="180" t="s">
        <v>144</v>
      </c>
      <c r="B83" s="180">
        <v>2022</v>
      </c>
      <c r="C83" s="180" t="s">
        <v>658</v>
      </c>
      <c r="D83" s="180" t="s">
        <v>148</v>
      </c>
      <c r="E83" s="179" t="s">
        <v>1140</v>
      </c>
      <c r="F83" s="180" t="s">
        <v>1112</v>
      </c>
      <c r="G83" s="180" t="s">
        <v>301</v>
      </c>
      <c r="H83" s="180" t="s">
        <v>13</v>
      </c>
      <c r="I83" s="180" t="s">
        <v>495</v>
      </c>
      <c r="J83" s="182" t="s">
        <v>188</v>
      </c>
      <c r="K83" s="180" t="s">
        <v>1379</v>
      </c>
      <c r="L83" s="180" t="s">
        <v>1373</v>
      </c>
      <c r="M83" s="183" t="s">
        <v>1374</v>
      </c>
      <c r="N83" s="180" t="s">
        <v>1380</v>
      </c>
      <c r="O83" s="180"/>
      <c r="P83" s="142">
        <f>4338-93</f>
        <v>4245</v>
      </c>
      <c r="Q83" s="142">
        <v>45</v>
      </c>
      <c r="R83" s="143" t="str">
        <f t="shared" si="4"/>
        <v>N/A</v>
      </c>
      <c r="S83" s="144" t="str">
        <f t="shared" si="5"/>
        <v>N/A</v>
      </c>
      <c r="T83" s="277" t="s">
        <v>1404</v>
      </c>
    </row>
    <row r="84" spans="1:20" ht="12.75" customHeight="1" x14ac:dyDescent="0.25">
      <c r="A84" s="180" t="s">
        <v>144</v>
      </c>
      <c r="B84" s="180">
        <v>2022</v>
      </c>
      <c r="C84" s="180" t="s">
        <v>658</v>
      </c>
      <c r="D84" s="180" t="s">
        <v>148</v>
      </c>
      <c r="E84" s="179" t="s">
        <v>1140</v>
      </c>
      <c r="F84" s="180" t="s">
        <v>1112</v>
      </c>
      <c r="G84" s="180" t="s">
        <v>1377</v>
      </c>
      <c r="H84" s="180" t="s">
        <v>13</v>
      </c>
      <c r="I84" s="180" t="s">
        <v>495</v>
      </c>
      <c r="J84" s="182" t="s">
        <v>188</v>
      </c>
      <c r="K84" s="180" t="s">
        <v>1379</v>
      </c>
      <c r="L84" s="180" t="s">
        <v>1373</v>
      </c>
      <c r="M84" s="183" t="s">
        <v>1374</v>
      </c>
      <c r="N84" s="180" t="s">
        <v>1380</v>
      </c>
      <c r="O84" s="180"/>
      <c r="P84" s="142">
        <f>4338-93</f>
        <v>4245</v>
      </c>
      <c r="Q84" s="142">
        <v>45</v>
      </c>
      <c r="R84" s="143" t="str">
        <f t="shared" si="4"/>
        <v>N/A</v>
      </c>
      <c r="S84" s="144" t="str">
        <f t="shared" si="5"/>
        <v>N/A</v>
      </c>
      <c r="T84" s="277" t="s">
        <v>1404</v>
      </c>
    </row>
    <row r="85" spans="1:20" ht="12.75" customHeight="1" x14ac:dyDescent="0.25">
      <c r="A85" s="180" t="s">
        <v>144</v>
      </c>
      <c r="B85" s="180">
        <v>2022</v>
      </c>
      <c r="C85" s="180" t="s">
        <v>658</v>
      </c>
      <c r="D85" s="180" t="s">
        <v>148</v>
      </c>
      <c r="E85" s="179" t="s">
        <v>1140</v>
      </c>
      <c r="F85" s="180" t="s">
        <v>1112</v>
      </c>
      <c r="G85" s="180" t="s">
        <v>1378</v>
      </c>
      <c r="H85" s="180" t="s">
        <v>13</v>
      </c>
      <c r="I85" s="180" t="s">
        <v>495</v>
      </c>
      <c r="J85" s="182" t="s">
        <v>188</v>
      </c>
      <c r="K85" s="180" t="s">
        <v>1379</v>
      </c>
      <c r="L85" s="180" t="s">
        <v>1373</v>
      </c>
      <c r="M85" s="183" t="s">
        <v>1374</v>
      </c>
      <c r="N85" s="180" t="s">
        <v>1380</v>
      </c>
      <c r="O85" s="180"/>
      <c r="P85" s="142">
        <f>4338-93</f>
        <v>4245</v>
      </c>
      <c r="Q85" s="142">
        <v>45</v>
      </c>
      <c r="R85" s="143" t="str">
        <f t="shared" si="4"/>
        <v>N/A</v>
      </c>
      <c r="S85" s="144" t="str">
        <f t="shared" si="5"/>
        <v>N/A</v>
      </c>
      <c r="T85" s="277" t="s">
        <v>1404</v>
      </c>
    </row>
    <row r="86" spans="1:20" ht="12.75" customHeight="1" x14ac:dyDescent="0.2">
      <c r="A86" s="180" t="s">
        <v>144</v>
      </c>
      <c r="B86" s="180">
        <v>2022</v>
      </c>
      <c r="C86" s="180" t="s">
        <v>658</v>
      </c>
      <c r="D86" s="180" t="s">
        <v>148</v>
      </c>
      <c r="E86" s="179" t="s">
        <v>1140</v>
      </c>
      <c r="F86" s="180" t="s">
        <v>1112</v>
      </c>
      <c r="G86" s="180" t="s">
        <v>299</v>
      </c>
      <c r="H86" s="180" t="s">
        <v>13</v>
      </c>
      <c r="I86" s="180" t="s">
        <v>483</v>
      </c>
      <c r="J86" s="184" t="s">
        <v>1384</v>
      </c>
      <c r="K86" s="180" t="s">
        <v>725</v>
      </c>
      <c r="L86" s="180" t="s">
        <v>1373</v>
      </c>
      <c r="M86" s="183" t="s">
        <v>1374</v>
      </c>
      <c r="N86" s="180" t="s">
        <v>16</v>
      </c>
      <c r="O86" s="180"/>
      <c r="P86" s="142">
        <v>1250</v>
      </c>
      <c r="Q86" s="142">
        <v>54</v>
      </c>
      <c r="R86" s="143" t="str">
        <f t="shared" si="4"/>
        <v>N/A</v>
      </c>
      <c r="S86" s="144" t="str">
        <f t="shared" si="5"/>
        <v>N/A</v>
      </c>
      <c r="T86" s="275" t="s">
        <v>1405</v>
      </c>
    </row>
    <row r="87" spans="1:20" ht="12.75" customHeight="1" x14ac:dyDescent="0.2">
      <c r="A87" s="180" t="s">
        <v>144</v>
      </c>
      <c r="B87" s="180">
        <v>2022</v>
      </c>
      <c r="C87" s="180" t="s">
        <v>658</v>
      </c>
      <c r="D87" s="180" t="s">
        <v>148</v>
      </c>
      <c r="E87" s="179" t="s">
        <v>1140</v>
      </c>
      <c r="F87" s="180" t="s">
        <v>1112</v>
      </c>
      <c r="G87" s="180" t="s">
        <v>301</v>
      </c>
      <c r="H87" s="180" t="s">
        <v>13</v>
      </c>
      <c r="I87" s="180" t="s">
        <v>483</v>
      </c>
      <c r="J87" s="184" t="s">
        <v>1384</v>
      </c>
      <c r="K87" s="180" t="s">
        <v>725</v>
      </c>
      <c r="L87" s="180" t="s">
        <v>1373</v>
      </c>
      <c r="M87" s="183" t="s">
        <v>1374</v>
      </c>
      <c r="N87" s="180" t="s">
        <v>16</v>
      </c>
      <c r="O87" s="180"/>
      <c r="P87" s="142">
        <v>1250</v>
      </c>
      <c r="Q87" s="142">
        <v>54</v>
      </c>
      <c r="R87" s="143" t="str">
        <f t="shared" si="4"/>
        <v>N/A</v>
      </c>
      <c r="S87" s="144" t="str">
        <f t="shared" si="5"/>
        <v>N/A</v>
      </c>
      <c r="T87" s="275" t="s">
        <v>1405</v>
      </c>
    </row>
    <row r="88" spans="1:20" ht="12.75" customHeight="1" x14ac:dyDescent="0.2">
      <c r="A88" s="180" t="s">
        <v>144</v>
      </c>
      <c r="B88" s="180">
        <v>2022</v>
      </c>
      <c r="C88" s="180" t="s">
        <v>658</v>
      </c>
      <c r="D88" s="180" t="s">
        <v>148</v>
      </c>
      <c r="E88" s="179" t="s">
        <v>1140</v>
      </c>
      <c r="F88" s="180" t="s">
        <v>1112</v>
      </c>
      <c r="G88" s="180" t="s">
        <v>1377</v>
      </c>
      <c r="H88" s="180" t="s">
        <v>13</v>
      </c>
      <c r="I88" s="180" t="s">
        <v>483</v>
      </c>
      <c r="J88" s="184" t="s">
        <v>1384</v>
      </c>
      <c r="K88" s="180" t="s">
        <v>725</v>
      </c>
      <c r="L88" s="180" t="s">
        <v>1373</v>
      </c>
      <c r="M88" s="183" t="s">
        <v>1374</v>
      </c>
      <c r="N88" s="180" t="s">
        <v>16</v>
      </c>
      <c r="O88" s="180"/>
      <c r="P88" s="142">
        <v>1250</v>
      </c>
      <c r="Q88" s="142">
        <v>54</v>
      </c>
      <c r="R88" s="143" t="str">
        <f t="shared" si="4"/>
        <v>N/A</v>
      </c>
      <c r="S88" s="144" t="str">
        <f t="shared" si="5"/>
        <v>N/A</v>
      </c>
      <c r="T88" s="275" t="s">
        <v>1405</v>
      </c>
    </row>
    <row r="89" spans="1:20" ht="12.75" customHeight="1" x14ac:dyDescent="0.2">
      <c r="A89" s="180" t="s">
        <v>144</v>
      </c>
      <c r="B89" s="180">
        <v>2022</v>
      </c>
      <c r="C89" s="180" t="s">
        <v>658</v>
      </c>
      <c r="D89" s="180" t="s">
        <v>148</v>
      </c>
      <c r="E89" s="179" t="s">
        <v>1140</v>
      </c>
      <c r="F89" s="180" t="s">
        <v>1112</v>
      </c>
      <c r="G89" s="180" t="s">
        <v>1378</v>
      </c>
      <c r="H89" s="180" t="s">
        <v>13</v>
      </c>
      <c r="I89" s="180" t="s">
        <v>483</v>
      </c>
      <c r="J89" s="184" t="s">
        <v>1384</v>
      </c>
      <c r="K89" s="180" t="s">
        <v>725</v>
      </c>
      <c r="L89" s="180" t="s">
        <v>1373</v>
      </c>
      <c r="M89" s="183" t="s">
        <v>1374</v>
      </c>
      <c r="N89" s="180" t="s">
        <v>16</v>
      </c>
      <c r="O89" s="180"/>
      <c r="P89" s="142">
        <v>0</v>
      </c>
      <c r="Q89" s="142">
        <v>54</v>
      </c>
      <c r="R89" s="143" t="str">
        <f t="shared" si="4"/>
        <v>N/A</v>
      </c>
      <c r="S89" s="144" t="str">
        <f t="shared" si="5"/>
        <v>N/A</v>
      </c>
      <c r="T89" s="276" t="s">
        <v>1406</v>
      </c>
    </row>
    <row r="90" spans="1:20" ht="12.75" customHeight="1" x14ac:dyDescent="0.2">
      <c r="A90" s="180" t="s">
        <v>144</v>
      </c>
      <c r="B90" s="180">
        <v>2022</v>
      </c>
      <c r="C90" s="180" t="s">
        <v>658</v>
      </c>
      <c r="D90" s="180" t="s">
        <v>148</v>
      </c>
      <c r="E90" s="179" t="s">
        <v>1140</v>
      </c>
      <c r="F90" s="180" t="s">
        <v>1112</v>
      </c>
      <c r="G90" s="180" t="s">
        <v>299</v>
      </c>
      <c r="H90" s="180" t="s">
        <v>13</v>
      </c>
      <c r="I90" s="180" t="s">
        <v>483</v>
      </c>
      <c r="J90" s="184" t="s">
        <v>1384</v>
      </c>
      <c r="K90" s="180" t="s">
        <v>729</v>
      </c>
      <c r="L90" s="180" t="s">
        <v>1373</v>
      </c>
      <c r="M90" s="183" t="s">
        <v>1374</v>
      </c>
      <c r="N90" s="180" t="s">
        <v>16</v>
      </c>
      <c r="O90" s="180"/>
      <c r="P90" s="142">
        <v>417</v>
      </c>
      <c r="Q90" s="142">
        <v>17</v>
      </c>
      <c r="R90" s="143" t="str">
        <f t="shared" si="4"/>
        <v>N/A</v>
      </c>
      <c r="S90" s="144" t="str">
        <f t="shared" si="5"/>
        <v>N/A</v>
      </c>
      <c r="T90" s="275" t="s">
        <v>1407</v>
      </c>
    </row>
    <row r="91" spans="1:20" ht="12.75" customHeight="1" x14ac:dyDescent="0.2">
      <c r="A91" s="180" t="s">
        <v>144</v>
      </c>
      <c r="B91" s="180">
        <v>2022</v>
      </c>
      <c r="C91" s="180" t="s">
        <v>658</v>
      </c>
      <c r="D91" s="180" t="s">
        <v>148</v>
      </c>
      <c r="E91" s="179" t="s">
        <v>1140</v>
      </c>
      <c r="F91" s="180" t="s">
        <v>1112</v>
      </c>
      <c r="G91" s="180" t="s">
        <v>301</v>
      </c>
      <c r="H91" s="180" t="s">
        <v>13</v>
      </c>
      <c r="I91" s="180" t="s">
        <v>483</v>
      </c>
      <c r="J91" s="184" t="s">
        <v>1384</v>
      </c>
      <c r="K91" s="180" t="s">
        <v>729</v>
      </c>
      <c r="L91" s="180" t="s">
        <v>1373</v>
      </c>
      <c r="M91" s="183" t="s">
        <v>1374</v>
      </c>
      <c r="N91" s="180" t="s">
        <v>16</v>
      </c>
      <c r="O91" s="180"/>
      <c r="P91" s="142">
        <v>417</v>
      </c>
      <c r="Q91" s="142">
        <v>17</v>
      </c>
      <c r="R91" s="143" t="str">
        <f t="shared" si="4"/>
        <v>N/A</v>
      </c>
      <c r="S91" s="144" t="str">
        <f t="shared" si="5"/>
        <v>N/A</v>
      </c>
      <c r="T91" s="275" t="s">
        <v>1407</v>
      </c>
    </row>
    <row r="92" spans="1:20" ht="12.75" customHeight="1" x14ac:dyDescent="0.2">
      <c r="A92" s="180" t="s">
        <v>144</v>
      </c>
      <c r="B92" s="180">
        <v>2022</v>
      </c>
      <c r="C92" s="180" t="s">
        <v>658</v>
      </c>
      <c r="D92" s="180" t="s">
        <v>148</v>
      </c>
      <c r="E92" s="179" t="s">
        <v>1140</v>
      </c>
      <c r="F92" s="180" t="s">
        <v>1112</v>
      </c>
      <c r="G92" s="180" t="s">
        <v>1377</v>
      </c>
      <c r="H92" s="180" t="s">
        <v>13</v>
      </c>
      <c r="I92" s="180" t="s">
        <v>483</v>
      </c>
      <c r="J92" s="184" t="s">
        <v>1384</v>
      </c>
      <c r="K92" s="180" t="s">
        <v>729</v>
      </c>
      <c r="L92" s="180" t="s">
        <v>1373</v>
      </c>
      <c r="M92" s="183" t="s">
        <v>1374</v>
      </c>
      <c r="N92" s="180" t="s">
        <v>16</v>
      </c>
      <c r="O92" s="180"/>
      <c r="P92" s="142">
        <v>417</v>
      </c>
      <c r="Q92" s="142">
        <v>17</v>
      </c>
      <c r="R92" s="143" t="str">
        <f t="shared" si="4"/>
        <v>N/A</v>
      </c>
      <c r="S92" s="144" t="str">
        <f t="shared" si="5"/>
        <v>N/A</v>
      </c>
      <c r="T92" s="275" t="s">
        <v>1407</v>
      </c>
    </row>
    <row r="93" spans="1:20" ht="12.75" customHeight="1" x14ac:dyDescent="0.2">
      <c r="A93" s="180" t="s">
        <v>144</v>
      </c>
      <c r="B93" s="180">
        <v>2022</v>
      </c>
      <c r="C93" s="180" t="s">
        <v>658</v>
      </c>
      <c r="D93" s="180" t="s">
        <v>148</v>
      </c>
      <c r="E93" s="179" t="s">
        <v>1140</v>
      </c>
      <c r="F93" s="180" t="s">
        <v>1112</v>
      </c>
      <c r="G93" s="180" t="s">
        <v>1378</v>
      </c>
      <c r="H93" s="180" t="s">
        <v>13</v>
      </c>
      <c r="I93" s="180" t="s">
        <v>483</v>
      </c>
      <c r="J93" s="184" t="s">
        <v>1384</v>
      </c>
      <c r="K93" s="180" t="s">
        <v>729</v>
      </c>
      <c r="L93" s="180" t="s">
        <v>1373</v>
      </c>
      <c r="M93" s="183" t="s">
        <v>1374</v>
      </c>
      <c r="N93" s="180" t="s">
        <v>16</v>
      </c>
      <c r="O93" s="180"/>
      <c r="P93" s="142">
        <v>417</v>
      </c>
      <c r="Q93" s="142">
        <v>17</v>
      </c>
      <c r="R93" s="143" t="str">
        <f t="shared" si="4"/>
        <v>N/A</v>
      </c>
      <c r="S93" s="144" t="str">
        <f t="shared" si="5"/>
        <v>N/A</v>
      </c>
      <c r="T93" s="275" t="s">
        <v>1407</v>
      </c>
    </row>
    <row r="94" spans="1:20" ht="12.75" customHeight="1" x14ac:dyDescent="0.2">
      <c r="A94" s="180" t="s">
        <v>144</v>
      </c>
      <c r="B94" s="180">
        <v>2022</v>
      </c>
      <c r="C94" s="180" t="s">
        <v>659</v>
      </c>
      <c r="D94" s="180" t="s">
        <v>148</v>
      </c>
      <c r="E94" s="179" t="s">
        <v>1408</v>
      </c>
      <c r="F94" s="182" t="s">
        <v>1166</v>
      </c>
      <c r="G94" s="180" t="s">
        <v>299</v>
      </c>
      <c r="H94" s="180" t="s">
        <v>13</v>
      </c>
      <c r="I94" s="181" t="s">
        <v>497</v>
      </c>
      <c r="J94" s="182" t="s">
        <v>190</v>
      </c>
      <c r="K94" s="181" t="s">
        <v>1372</v>
      </c>
      <c r="L94" s="180" t="s">
        <v>1373</v>
      </c>
      <c r="M94" s="183" t="s">
        <v>1374</v>
      </c>
      <c r="N94" s="180" t="s">
        <v>16</v>
      </c>
      <c r="O94" s="180" t="s">
        <v>1375</v>
      </c>
      <c r="P94" s="142">
        <f>240+75</f>
        <v>315</v>
      </c>
      <c r="Q94" s="142">
        <v>5</v>
      </c>
      <c r="R94" s="143" t="str">
        <f t="shared" si="4"/>
        <v>N/A</v>
      </c>
      <c r="S94" s="144" t="str">
        <f t="shared" si="5"/>
        <v>N/A</v>
      </c>
      <c r="T94" s="298" t="s">
        <v>1409</v>
      </c>
    </row>
    <row r="95" spans="1:20" ht="12.75" customHeight="1" x14ac:dyDescent="0.2">
      <c r="A95" s="180" t="s">
        <v>144</v>
      </c>
      <c r="B95" s="180">
        <v>2022</v>
      </c>
      <c r="C95" s="180" t="s">
        <v>659</v>
      </c>
      <c r="D95" s="180" t="s">
        <v>148</v>
      </c>
      <c r="E95" s="179" t="s">
        <v>1408</v>
      </c>
      <c r="F95" s="182" t="s">
        <v>1166</v>
      </c>
      <c r="G95" s="180" t="s">
        <v>301</v>
      </c>
      <c r="H95" s="180" t="s">
        <v>13</v>
      </c>
      <c r="I95" s="181" t="s">
        <v>497</v>
      </c>
      <c r="J95" s="182" t="s">
        <v>190</v>
      </c>
      <c r="K95" s="181" t="s">
        <v>1372</v>
      </c>
      <c r="L95" s="180" t="s">
        <v>1373</v>
      </c>
      <c r="M95" s="183" t="s">
        <v>1374</v>
      </c>
      <c r="N95" s="180" t="s">
        <v>16</v>
      </c>
      <c r="O95" s="180" t="s">
        <v>1375</v>
      </c>
      <c r="P95" s="142">
        <f>240+75</f>
        <v>315</v>
      </c>
      <c r="Q95" s="142">
        <v>5</v>
      </c>
      <c r="R95" s="143" t="str">
        <f t="shared" si="4"/>
        <v>N/A</v>
      </c>
      <c r="S95" s="144" t="str">
        <f t="shared" si="5"/>
        <v>N/A</v>
      </c>
      <c r="T95" s="298" t="s">
        <v>1409</v>
      </c>
    </row>
    <row r="96" spans="1:20" ht="12.75" customHeight="1" x14ac:dyDescent="0.2">
      <c r="A96" s="180" t="s">
        <v>144</v>
      </c>
      <c r="B96" s="180">
        <v>2022</v>
      </c>
      <c r="C96" s="180" t="s">
        <v>659</v>
      </c>
      <c r="D96" s="180" t="s">
        <v>148</v>
      </c>
      <c r="E96" s="179" t="s">
        <v>1408</v>
      </c>
      <c r="F96" s="182" t="s">
        <v>1166</v>
      </c>
      <c r="G96" s="180" t="s">
        <v>1377</v>
      </c>
      <c r="H96" s="180" t="s">
        <v>13</v>
      </c>
      <c r="I96" s="181" t="s">
        <v>497</v>
      </c>
      <c r="J96" s="182" t="s">
        <v>190</v>
      </c>
      <c r="K96" s="181" t="s">
        <v>1372</v>
      </c>
      <c r="L96" s="180" t="s">
        <v>1373</v>
      </c>
      <c r="M96" s="183" t="s">
        <v>1374</v>
      </c>
      <c r="N96" s="180" t="s">
        <v>16</v>
      </c>
      <c r="O96" s="180" t="s">
        <v>1375</v>
      </c>
      <c r="P96" s="142">
        <f>240+75</f>
        <v>315</v>
      </c>
      <c r="Q96" s="142">
        <v>5</v>
      </c>
      <c r="R96" s="143" t="str">
        <f t="shared" si="4"/>
        <v>N/A</v>
      </c>
      <c r="S96" s="144" t="str">
        <f t="shared" si="5"/>
        <v>N/A</v>
      </c>
      <c r="T96" s="298" t="s">
        <v>1409</v>
      </c>
    </row>
    <row r="97" spans="1:20" ht="12.75" customHeight="1" x14ac:dyDescent="0.2">
      <c r="A97" s="180" t="s">
        <v>144</v>
      </c>
      <c r="B97" s="180">
        <v>2022</v>
      </c>
      <c r="C97" s="180" t="s">
        <v>659</v>
      </c>
      <c r="D97" s="180" t="s">
        <v>148</v>
      </c>
      <c r="E97" s="179" t="s">
        <v>1408</v>
      </c>
      <c r="F97" s="182" t="s">
        <v>1166</v>
      </c>
      <c r="G97" s="180" t="s">
        <v>1378</v>
      </c>
      <c r="H97" s="180" t="s">
        <v>13</v>
      </c>
      <c r="I97" s="181" t="s">
        <v>497</v>
      </c>
      <c r="J97" s="182" t="s">
        <v>190</v>
      </c>
      <c r="K97" s="181" t="s">
        <v>1372</v>
      </c>
      <c r="L97" s="180" t="s">
        <v>1373</v>
      </c>
      <c r="M97" s="183" t="s">
        <v>1374</v>
      </c>
      <c r="N97" s="180" t="s">
        <v>16</v>
      </c>
      <c r="O97" s="180" t="s">
        <v>1375</v>
      </c>
      <c r="P97" s="142">
        <f>240+75</f>
        <v>315</v>
      </c>
      <c r="Q97" s="142">
        <v>5</v>
      </c>
      <c r="R97" s="143" t="str">
        <f t="shared" si="4"/>
        <v>N/A</v>
      </c>
      <c r="S97" s="144" t="str">
        <f t="shared" si="5"/>
        <v>N/A</v>
      </c>
      <c r="T97" s="298" t="s">
        <v>1409</v>
      </c>
    </row>
    <row r="98" spans="1:20" ht="12.75" customHeight="1" x14ac:dyDescent="0.2">
      <c r="A98" s="180" t="s">
        <v>144</v>
      </c>
      <c r="B98" s="180">
        <v>2022</v>
      </c>
      <c r="C98" s="180" t="s">
        <v>659</v>
      </c>
      <c r="D98" s="180" t="s">
        <v>148</v>
      </c>
      <c r="E98" s="179" t="s">
        <v>1408</v>
      </c>
      <c r="F98" s="182" t="s">
        <v>1166</v>
      </c>
      <c r="G98" s="180" t="s">
        <v>299</v>
      </c>
      <c r="H98" s="180" t="s">
        <v>13</v>
      </c>
      <c r="I98" s="180" t="s">
        <v>495</v>
      </c>
      <c r="J98" s="182" t="s">
        <v>188</v>
      </c>
      <c r="K98" s="180" t="s">
        <v>1379</v>
      </c>
      <c r="L98" s="180" t="s">
        <v>1373</v>
      </c>
      <c r="M98" s="183" t="s">
        <v>1374</v>
      </c>
      <c r="N98" s="180" t="s">
        <v>16</v>
      </c>
      <c r="O98" s="180"/>
      <c r="P98" s="142">
        <f>1227-75</f>
        <v>1152</v>
      </c>
      <c r="Q98" s="142">
        <v>13</v>
      </c>
      <c r="R98" s="143" t="str">
        <f t="shared" si="4"/>
        <v>N/A</v>
      </c>
      <c r="S98" s="144" t="str">
        <f t="shared" si="5"/>
        <v>N/A</v>
      </c>
      <c r="T98" s="298" t="s">
        <v>1410</v>
      </c>
    </row>
    <row r="99" spans="1:20" ht="12.75" customHeight="1" x14ac:dyDescent="0.2">
      <c r="A99" s="180" t="s">
        <v>144</v>
      </c>
      <c r="B99" s="180">
        <v>2022</v>
      </c>
      <c r="C99" s="180" t="s">
        <v>659</v>
      </c>
      <c r="D99" s="180" t="s">
        <v>148</v>
      </c>
      <c r="E99" s="179" t="s">
        <v>1408</v>
      </c>
      <c r="F99" s="182" t="s">
        <v>1166</v>
      </c>
      <c r="G99" s="180" t="s">
        <v>301</v>
      </c>
      <c r="H99" s="180" t="s">
        <v>13</v>
      </c>
      <c r="I99" s="180" t="s">
        <v>495</v>
      </c>
      <c r="J99" s="182" t="s">
        <v>188</v>
      </c>
      <c r="K99" s="180" t="s">
        <v>1379</v>
      </c>
      <c r="L99" s="180" t="s">
        <v>1373</v>
      </c>
      <c r="M99" s="183" t="s">
        <v>1374</v>
      </c>
      <c r="N99" s="180" t="s">
        <v>16</v>
      </c>
      <c r="O99" s="180"/>
      <c r="P99" s="142">
        <f>1227-75</f>
        <v>1152</v>
      </c>
      <c r="Q99" s="142">
        <v>13</v>
      </c>
      <c r="R99" s="143" t="str">
        <f t="shared" si="4"/>
        <v>N/A</v>
      </c>
      <c r="S99" s="144" t="str">
        <f t="shared" si="5"/>
        <v>N/A</v>
      </c>
      <c r="T99" s="298" t="s">
        <v>1410</v>
      </c>
    </row>
    <row r="100" spans="1:20" ht="12.75" customHeight="1" x14ac:dyDescent="0.2">
      <c r="A100" s="180" t="s">
        <v>144</v>
      </c>
      <c r="B100" s="180">
        <v>2022</v>
      </c>
      <c r="C100" s="180" t="s">
        <v>659</v>
      </c>
      <c r="D100" s="180" t="s">
        <v>148</v>
      </c>
      <c r="E100" s="179" t="s">
        <v>1408</v>
      </c>
      <c r="F100" s="182" t="s">
        <v>1166</v>
      </c>
      <c r="G100" s="180" t="s">
        <v>1377</v>
      </c>
      <c r="H100" s="180" t="s">
        <v>13</v>
      </c>
      <c r="I100" s="180" t="s">
        <v>495</v>
      </c>
      <c r="J100" s="182" t="s">
        <v>188</v>
      </c>
      <c r="K100" s="180" t="s">
        <v>1379</v>
      </c>
      <c r="L100" s="180" t="s">
        <v>1373</v>
      </c>
      <c r="M100" s="183" t="s">
        <v>1374</v>
      </c>
      <c r="N100" s="180" t="s">
        <v>16</v>
      </c>
      <c r="O100" s="180"/>
      <c r="P100" s="142">
        <f>1227-75</f>
        <v>1152</v>
      </c>
      <c r="Q100" s="142">
        <v>13</v>
      </c>
      <c r="R100" s="143" t="str">
        <f t="shared" si="4"/>
        <v>N/A</v>
      </c>
      <c r="S100" s="144" t="str">
        <f t="shared" si="5"/>
        <v>N/A</v>
      </c>
      <c r="T100" s="298" t="s">
        <v>1410</v>
      </c>
    </row>
    <row r="101" spans="1:20" ht="12.75" customHeight="1" x14ac:dyDescent="0.2">
      <c r="A101" s="180" t="s">
        <v>144</v>
      </c>
      <c r="B101" s="180">
        <v>2022</v>
      </c>
      <c r="C101" s="180" t="s">
        <v>659</v>
      </c>
      <c r="D101" s="180" t="s">
        <v>148</v>
      </c>
      <c r="E101" s="179" t="s">
        <v>1408</v>
      </c>
      <c r="F101" s="182" t="s">
        <v>1166</v>
      </c>
      <c r="G101" s="180" t="s">
        <v>1378</v>
      </c>
      <c r="H101" s="180" t="s">
        <v>13</v>
      </c>
      <c r="I101" s="180" t="s">
        <v>495</v>
      </c>
      <c r="J101" s="182" t="s">
        <v>188</v>
      </c>
      <c r="K101" s="180" t="s">
        <v>1379</v>
      </c>
      <c r="L101" s="180" t="s">
        <v>1373</v>
      </c>
      <c r="M101" s="183" t="s">
        <v>1374</v>
      </c>
      <c r="N101" s="180" t="s">
        <v>16</v>
      </c>
      <c r="O101" s="180"/>
      <c r="P101" s="142">
        <f>1227-75</f>
        <v>1152</v>
      </c>
      <c r="Q101" s="142">
        <v>13</v>
      </c>
      <c r="R101" s="143" t="str">
        <f t="shared" si="4"/>
        <v>N/A</v>
      </c>
      <c r="S101" s="144" t="str">
        <f t="shared" si="5"/>
        <v>N/A</v>
      </c>
      <c r="T101" s="298" t="s">
        <v>1410</v>
      </c>
    </row>
    <row r="102" spans="1:20" ht="12.75" customHeight="1" x14ac:dyDescent="0.25">
      <c r="A102" s="180" t="s">
        <v>144</v>
      </c>
      <c r="B102" s="180">
        <v>2022</v>
      </c>
      <c r="C102" s="180" t="s">
        <v>659</v>
      </c>
      <c r="D102" s="180" t="s">
        <v>148</v>
      </c>
      <c r="E102" s="179" t="s">
        <v>1408</v>
      </c>
      <c r="F102" s="182" t="s">
        <v>1166</v>
      </c>
      <c r="G102" s="180" t="s">
        <v>299</v>
      </c>
      <c r="H102" s="180" t="s">
        <v>13</v>
      </c>
      <c r="I102" s="180" t="s">
        <v>483</v>
      </c>
      <c r="J102" s="184" t="s">
        <v>1384</v>
      </c>
      <c r="K102" s="180" t="s">
        <v>737</v>
      </c>
      <c r="L102" s="180" t="s">
        <v>1373</v>
      </c>
      <c r="M102" s="183" t="s">
        <v>1374</v>
      </c>
      <c r="N102" s="180" t="s">
        <v>16</v>
      </c>
      <c r="O102" s="180"/>
      <c r="P102" s="273">
        <v>1116</v>
      </c>
      <c r="Q102" s="272">
        <v>37</v>
      </c>
      <c r="R102" s="143" t="str">
        <f t="shared" si="4"/>
        <v>N/A</v>
      </c>
      <c r="S102" s="144" t="str">
        <f t="shared" si="5"/>
        <v>N/A</v>
      </c>
      <c r="T102" s="278" t="s">
        <v>1411</v>
      </c>
    </row>
    <row r="103" spans="1:20" ht="12.75" customHeight="1" x14ac:dyDescent="0.25">
      <c r="A103" s="180" t="s">
        <v>144</v>
      </c>
      <c r="B103" s="180">
        <v>2022</v>
      </c>
      <c r="C103" s="180" t="s">
        <v>659</v>
      </c>
      <c r="D103" s="180" t="s">
        <v>148</v>
      </c>
      <c r="E103" s="179" t="s">
        <v>1408</v>
      </c>
      <c r="F103" s="182" t="s">
        <v>1166</v>
      </c>
      <c r="G103" s="180" t="s">
        <v>301</v>
      </c>
      <c r="H103" s="180" t="s">
        <v>13</v>
      </c>
      <c r="I103" s="180" t="s">
        <v>483</v>
      </c>
      <c r="J103" s="184" t="s">
        <v>1384</v>
      </c>
      <c r="K103" s="180" t="s">
        <v>737</v>
      </c>
      <c r="L103" s="180" t="s">
        <v>1373</v>
      </c>
      <c r="M103" s="183" t="s">
        <v>1374</v>
      </c>
      <c r="N103" s="180" t="s">
        <v>16</v>
      </c>
      <c r="O103" s="180"/>
      <c r="P103" s="273">
        <v>1116</v>
      </c>
      <c r="Q103" s="272">
        <v>37</v>
      </c>
      <c r="R103" s="143" t="str">
        <f t="shared" si="4"/>
        <v>N/A</v>
      </c>
      <c r="S103" s="144" t="str">
        <f t="shared" si="5"/>
        <v>N/A</v>
      </c>
      <c r="T103" s="278" t="s">
        <v>1411</v>
      </c>
    </row>
    <row r="104" spans="1:20" ht="12.75" customHeight="1" x14ac:dyDescent="0.25">
      <c r="A104" s="180" t="s">
        <v>144</v>
      </c>
      <c r="B104" s="180">
        <v>2022</v>
      </c>
      <c r="C104" s="180" t="s">
        <v>659</v>
      </c>
      <c r="D104" s="180" t="s">
        <v>148</v>
      </c>
      <c r="E104" s="179" t="s">
        <v>1408</v>
      </c>
      <c r="F104" s="182" t="s">
        <v>1166</v>
      </c>
      <c r="G104" s="180" t="s">
        <v>1377</v>
      </c>
      <c r="H104" s="180" t="s">
        <v>13</v>
      </c>
      <c r="I104" s="180" t="s">
        <v>483</v>
      </c>
      <c r="J104" s="184" t="s">
        <v>1384</v>
      </c>
      <c r="K104" s="180" t="s">
        <v>737</v>
      </c>
      <c r="L104" s="180" t="s">
        <v>1373</v>
      </c>
      <c r="M104" s="183" t="s">
        <v>1374</v>
      </c>
      <c r="N104" s="180" t="s">
        <v>16</v>
      </c>
      <c r="O104" s="180"/>
      <c r="P104" s="273">
        <v>1116</v>
      </c>
      <c r="Q104" s="272">
        <v>37</v>
      </c>
      <c r="R104" s="143" t="str">
        <f t="shared" si="4"/>
        <v>N/A</v>
      </c>
      <c r="S104" s="144" t="str">
        <f t="shared" si="5"/>
        <v>N/A</v>
      </c>
      <c r="T104" s="278" t="s">
        <v>1411</v>
      </c>
    </row>
    <row r="105" spans="1:20" ht="12.75" customHeight="1" x14ac:dyDescent="0.25">
      <c r="A105" s="180" t="s">
        <v>144</v>
      </c>
      <c r="B105" s="180">
        <v>2022</v>
      </c>
      <c r="C105" s="180" t="s">
        <v>659</v>
      </c>
      <c r="D105" s="180" t="s">
        <v>148</v>
      </c>
      <c r="E105" s="179" t="s">
        <v>1408</v>
      </c>
      <c r="F105" s="182" t="s">
        <v>1166</v>
      </c>
      <c r="G105" s="180" t="s">
        <v>1378</v>
      </c>
      <c r="H105" s="180" t="s">
        <v>13</v>
      </c>
      <c r="I105" s="180" t="s">
        <v>483</v>
      </c>
      <c r="J105" s="184" t="s">
        <v>1384</v>
      </c>
      <c r="K105" s="180" t="s">
        <v>737</v>
      </c>
      <c r="L105" s="180" t="s">
        <v>1373</v>
      </c>
      <c r="M105" s="183" t="s">
        <v>1374</v>
      </c>
      <c r="N105" s="180" t="s">
        <v>16</v>
      </c>
      <c r="O105" s="180"/>
      <c r="P105" s="273">
        <v>1116</v>
      </c>
      <c r="Q105" s="272">
        <v>37</v>
      </c>
      <c r="R105" s="143" t="str">
        <f t="shared" si="4"/>
        <v>N/A</v>
      </c>
      <c r="S105" s="144" t="str">
        <f t="shared" si="5"/>
        <v>N/A</v>
      </c>
      <c r="T105" s="278" t="s">
        <v>1411</v>
      </c>
    </row>
    <row r="106" spans="1:20" ht="12.75" customHeight="1" x14ac:dyDescent="0.25">
      <c r="A106" s="180" t="s">
        <v>144</v>
      </c>
      <c r="B106" s="180">
        <v>2022</v>
      </c>
      <c r="C106" s="180" t="s">
        <v>659</v>
      </c>
      <c r="D106" s="180" t="s">
        <v>148</v>
      </c>
      <c r="E106" s="179" t="s">
        <v>1408</v>
      </c>
      <c r="F106" s="182" t="s">
        <v>1166</v>
      </c>
      <c r="G106" s="180" t="s">
        <v>299</v>
      </c>
      <c r="H106" s="180" t="s">
        <v>13</v>
      </c>
      <c r="I106" s="180" t="s">
        <v>483</v>
      </c>
      <c r="J106" s="184" t="s">
        <v>1384</v>
      </c>
      <c r="K106" s="180" t="s">
        <v>739</v>
      </c>
      <c r="L106" s="180" t="s">
        <v>1373</v>
      </c>
      <c r="M106" s="183" t="s">
        <v>1374</v>
      </c>
      <c r="N106" s="180" t="s">
        <v>16</v>
      </c>
      <c r="O106" s="180"/>
      <c r="P106" s="273">
        <v>1037</v>
      </c>
      <c r="Q106" s="272">
        <v>49</v>
      </c>
      <c r="R106" s="143" t="str">
        <f t="shared" si="4"/>
        <v>N/A</v>
      </c>
      <c r="S106" s="144" t="str">
        <f t="shared" si="5"/>
        <v>N/A</v>
      </c>
      <c r="T106" s="278" t="s">
        <v>1411</v>
      </c>
    </row>
    <row r="107" spans="1:20" ht="12.75" customHeight="1" x14ac:dyDescent="0.25">
      <c r="A107" s="180" t="s">
        <v>144</v>
      </c>
      <c r="B107" s="180">
        <v>2022</v>
      </c>
      <c r="C107" s="180" t="s">
        <v>659</v>
      </c>
      <c r="D107" s="180" t="s">
        <v>148</v>
      </c>
      <c r="E107" s="179" t="s">
        <v>1408</v>
      </c>
      <c r="F107" s="182" t="s">
        <v>1166</v>
      </c>
      <c r="G107" s="180" t="s">
        <v>301</v>
      </c>
      <c r="H107" s="180" t="s">
        <v>13</v>
      </c>
      <c r="I107" s="180" t="s">
        <v>483</v>
      </c>
      <c r="J107" s="184" t="s">
        <v>1384</v>
      </c>
      <c r="K107" s="180" t="s">
        <v>739</v>
      </c>
      <c r="L107" s="180" t="s">
        <v>1373</v>
      </c>
      <c r="M107" s="183" t="s">
        <v>1374</v>
      </c>
      <c r="N107" s="180" t="s">
        <v>16</v>
      </c>
      <c r="O107" s="180"/>
      <c r="P107" s="273">
        <v>1037</v>
      </c>
      <c r="Q107" s="272">
        <v>49</v>
      </c>
      <c r="R107" s="143" t="str">
        <f t="shared" si="4"/>
        <v>N/A</v>
      </c>
      <c r="S107" s="144" t="str">
        <f t="shared" si="5"/>
        <v>N/A</v>
      </c>
      <c r="T107" s="278" t="s">
        <v>1411</v>
      </c>
    </row>
    <row r="108" spans="1:20" ht="12.75" customHeight="1" x14ac:dyDescent="0.25">
      <c r="A108" s="180" t="s">
        <v>144</v>
      </c>
      <c r="B108" s="180">
        <v>2022</v>
      </c>
      <c r="C108" s="180" t="s">
        <v>659</v>
      </c>
      <c r="D108" s="180" t="s">
        <v>148</v>
      </c>
      <c r="E108" s="179" t="s">
        <v>1408</v>
      </c>
      <c r="F108" s="182" t="s">
        <v>1166</v>
      </c>
      <c r="G108" s="180" t="s">
        <v>1377</v>
      </c>
      <c r="H108" s="180" t="s">
        <v>13</v>
      </c>
      <c r="I108" s="180" t="s">
        <v>483</v>
      </c>
      <c r="J108" s="184" t="s">
        <v>1384</v>
      </c>
      <c r="K108" s="180" t="s">
        <v>739</v>
      </c>
      <c r="L108" s="180" t="s">
        <v>1373</v>
      </c>
      <c r="M108" s="183" t="s">
        <v>1374</v>
      </c>
      <c r="N108" s="180" t="s">
        <v>16</v>
      </c>
      <c r="O108" s="180"/>
      <c r="P108" s="273">
        <v>1037</v>
      </c>
      <c r="Q108" s="273">
        <v>49</v>
      </c>
      <c r="R108" s="143" t="str">
        <f t="shared" si="4"/>
        <v>N/A</v>
      </c>
      <c r="S108" s="144" t="str">
        <f t="shared" si="5"/>
        <v>N/A</v>
      </c>
      <c r="T108" s="278" t="s">
        <v>1411</v>
      </c>
    </row>
    <row r="109" spans="1:20" ht="12.75" customHeight="1" x14ac:dyDescent="0.25">
      <c r="A109" s="180" t="s">
        <v>144</v>
      </c>
      <c r="B109" s="180">
        <v>2022</v>
      </c>
      <c r="C109" s="180" t="s">
        <v>659</v>
      </c>
      <c r="D109" s="180" t="s">
        <v>148</v>
      </c>
      <c r="E109" s="179" t="s">
        <v>1408</v>
      </c>
      <c r="F109" s="182" t="s">
        <v>1166</v>
      </c>
      <c r="G109" s="180" t="s">
        <v>1378</v>
      </c>
      <c r="H109" s="180" t="s">
        <v>13</v>
      </c>
      <c r="I109" s="180" t="s">
        <v>483</v>
      </c>
      <c r="J109" s="184" t="s">
        <v>1384</v>
      </c>
      <c r="K109" s="180" t="s">
        <v>739</v>
      </c>
      <c r="L109" s="180" t="s">
        <v>1373</v>
      </c>
      <c r="M109" s="183" t="s">
        <v>1374</v>
      </c>
      <c r="N109" s="180" t="s">
        <v>16</v>
      </c>
      <c r="O109" s="180"/>
      <c r="P109" s="273">
        <v>1037</v>
      </c>
      <c r="Q109" s="273">
        <v>49</v>
      </c>
      <c r="R109" s="143" t="str">
        <f t="shared" si="4"/>
        <v>N/A</v>
      </c>
      <c r="S109" s="144" t="str">
        <f t="shared" si="5"/>
        <v>N/A</v>
      </c>
      <c r="T109" s="278" t="s">
        <v>1411</v>
      </c>
    </row>
    <row r="110" spans="1:20" ht="12.75" customHeight="1" x14ac:dyDescent="0.25">
      <c r="A110" s="180" t="s">
        <v>144</v>
      </c>
      <c r="B110" s="180">
        <v>2022</v>
      </c>
      <c r="C110" s="180" t="s">
        <v>659</v>
      </c>
      <c r="D110" s="180" t="s">
        <v>148</v>
      </c>
      <c r="E110" s="179" t="s">
        <v>927</v>
      </c>
      <c r="F110" s="180" t="s">
        <v>1178</v>
      </c>
      <c r="G110" s="180" t="s">
        <v>299</v>
      </c>
      <c r="H110" s="180" t="s">
        <v>13</v>
      </c>
      <c r="I110" s="181" t="s">
        <v>497</v>
      </c>
      <c r="J110" s="182" t="s">
        <v>190</v>
      </c>
      <c r="K110" s="181" t="s">
        <v>1372</v>
      </c>
      <c r="L110" s="180" t="s">
        <v>1373</v>
      </c>
      <c r="M110" s="183" t="s">
        <v>1374</v>
      </c>
      <c r="N110" s="180" t="s">
        <v>16</v>
      </c>
      <c r="O110" s="180"/>
      <c r="P110" s="273">
        <v>1895</v>
      </c>
      <c r="Q110" s="273">
        <v>163</v>
      </c>
      <c r="R110" s="143" t="str">
        <f t="shared" si="4"/>
        <v>N/A</v>
      </c>
      <c r="S110" s="144" t="str">
        <f t="shared" si="5"/>
        <v>N/A</v>
      </c>
      <c r="T110" s="558" t="s">
        <v>1412</v>
      </c>
    </row>
    <row r="111" spans="1:20" ht="12.75" customHeight="1" x14ac:dyDescent="0.25">
      <c r="A111" s="180" t="s">
        <v>144</v>
      </c>
      <c r="B111" s="180">
        <v>2022</v>
      </c>
      <c r="C111" s="180" t="s">
        <v>659</v>
      </c>
      <c r="D111" s="180" t="s">
        <v>148</v>
      </c>
      <c r="E111" s="179" t="s">
        <v>927</v>
      </c>
      <c r="F111" s="180" t="s">
        <v>1178</v>
      </c>
      <c r="G111" s="180" t="s">
        <v>301</v>
      </c>
      <c r="H111" s="180" t="s">
        <v>13</v>
      </c>
      <c r="I111" s="181" t="s">
        <v>497</v>
      </c>
      <c r="J111" s="182" t="s">
        <v>190</v>
      </c>
      <c r="K111" s="181" t="s">
        <v>1372</v>
      </c>
      <c r="L111" s="180" t="s">
        <v>1373</v>
      </c>
      <c r="M111" s="183" t="s">
        <v>1374</v>
      </c>
      <c r="N111" s="180" t="s">
        <v>16</v>
      </c>
      <c r="O111" s="180"/>
      <c r="P111" s="273">
        <v>1895</v>
      </c>
      <c r="Q111" s="273">
        <v>163</v>
      </c>
      <c r="R111" s="143" t="str">
        <f t="shared" si="4"/>
        <v>N/A</v>
      </c>
      <c r="S111" s="144" t="str">
        <f t="shared" si="5"/>
        <v>N/A</v>
      </c>
      <c r="T111" s="558" t="s">
        <v>1412</v>
      </c>
    </row>
    <row r="112" spans="1:20" ht="12.75" customHeight="1" x14ac:dyDescent="0.25">
      <c r="A112" s="180" t="s">
        <v>144</v>
      </c>
      <c r="B112" s="180">
        <v>2022</v>
      </c>
      <c r="C112" s="180" t="s">
        <v>659</v>
      </c>
      <c r="D112" s="180" t="s">
        <v>148</v>
      </c>
      <c r="E112" s="179" t="s">
        <v>927</v>
      </c>
      <c r="F112" s="180" t="s">
        <v>1178</v>
      </c>
      <c r="G112" s="180" t="s">
        <v>299</v>
      </c>
      <c r="H112" s="180" t="s">
        <v>13</v>
      </c>
      <c r="I112" s="180" t="s">
        <v>483</v>
      </c>
      <c r="J112" s="182" t="s">
        <v>188</v>
      </c>
      <c r="K112" s="181" t="s">
        <v>1392</v>
      </c>
      <c r="L112" s="180" t="s">
        <v>1373</v>
      </c>
      <c r="M112" s="183" t="s">
        <v>1374</v>
      </c>
      <c r="N112" s="180" t="s">
        <v>16</v>
      </c>
      <c r="O112" s="180"/>
      <c r="P112" s="273">
        <v>805</v>
      </c>
      <c r="Q112" s="273">
        <v>31</v>
      </c>
      <c r="R112" s="143" t="str">
        <f t="shared" si="4"/>
        <v>N/A</v>
      </c>
      <c r="S112" s="144" t="str">
        <f t="shared" si="5"/>
        <v>N/A</v>
      </c>
      <c r="T112" s="559" t="s">
        <v>1413</v>
      </c>
    </row>
    <row r="113" spans="1:20" ht="12.75" customHeight="1" x14ac:dyDescent="0.25">
      <c r="A113" s="180" t="s">
        <v>144</v>
      </c>
      <c r="B113" s="180">
        <v>2022</v>
      </c>
      <c r="C113" s="180" t="s">
        <v>659</v>
      </c>
      <c r="D113" s="180" t="s">
        <v>148</v>
      </c>
      <c r="E113" s="179" t="s">
        <v>927</v>
      </c>
      <c r="F113" s="180" t="s">
        <v>1178</v>
      </c>
      <c r="G113" s="180" t="s">
        <v>301</v>
      </c>
      <c r="H113" s="180" t="s">
        <v>13</v>
      </c>
      <c r="I113" s="180" t="s">
        <v>483</v>
      </c>
      <c r="J113" s="182" t="s">
        <v>188</v>
      </c>
      <c r="K113" s="181" t="s">
        <v>1392</v>
      </c>
      <c r="L113" s="180" t="s">
        <v>1373</v>
      </c>
      <c r="M113" s="183" t="s">
        <v>1374</v>
      </c>
      <c r="N113" s="180" t="s">
        <v>16</v>
      </c>
      <c r="O113" s="180"/>
      <c r="P113" s="273">
        <v>805</v>
      </c>
      <c r="Q113" s="273">
        <v>31</v>
      </c>
      <c r="R113" s="143" t="str">
        <f t="shared" si="4"/>
        <v>N/A</v>
      </c>
      <c r="S113" s="144" t="str">
        <f t="shared" si="5"/>
        <v>N/A</v>
      </c>
      <c r="T113" s="559" t="s">
        <v>1413</v>
      </c>
    </row>
    <row r="114" spans="1:20" ht="12.75" customHeight="1" x14ac:dyDescent="0.25">
      <c r="A114" s="180" t="s">
        <v>144</v>
      </c>
      <c r="B114" s="180">
        <v>2022</v>
      </c>
      <c r="C114" s="180" t="s">
        <v>659</v>
      </c>
      <c r="D114" s="180" t="s">
        <v>148</v>
      </c>
      <c r="E114" s="179" t="s">
        <v>927</v>
      </c>
      <c r="F114" s="180" t="s">
        <v>1178</v>
      </c>
      <c r="G114" s="180" t="s">
        <v>299</v>
      </c>
      <c r="H114" s="180" t="s">
        <v>13</v>
      </c>
      <c r="I114" s="180" t="s">
        <v>483</v>
      </c>
      <c r="J114" s="184" t="s">
        <v>1384</v>
      </c>
      <c r="K114" s="180" t="s">
        <v>737</v>
      </c>
      <c r="L114" s="180" t="s">
        <v>1373</v>
      </c>
      <c r="M114" s="183" t="s">
        <v>1374</v>
      </c>
      <c r="N114" s="180" t="s">
        <v>16</v>
      </c>
      <c r="O114" s="180"/>
      <c r="P114" s="273">
        <v>160</v>
      </c>
      <c r="Q114" s="273">
        <v>17</v>
      </c>
      <c r="R114" s="143" t="str">
        <f t="shared" si="4"/>
        <v>N/A</v>
      </c>
      <c r="S114" s="144" t="str">
        <f t="shared" si="5"/>
        <v>N/A</v>
      </c>
      <c r="T114" s="278" t="s">
        <v>1414</v>
      </c>
    </row>
    <row r="115" spans="1:20" ht="12.75" customHeight="1" x14ac:dyDescent="0.25">
      <c r="A115" s="180" t="s">
        <v>144</v>
      </c>
      <c r="B115" s="180">
        <v>2022</v>
      </c>
      <c r="C115" s="180" t="s">
        <v>659</v>
      </c>
      <c r="D115" s="180" t="s">
        <v>148</v>
      </c>
      <c r="E115" s="179" t="s">
        <v>927</v>
      </c>
      <c r="F115" s="180" t="s">
        <v>1178</v>
      </c>
      <c r="G115" s="180" t="s">
        <v>301</v>
      </c>
      <c r="H115" s="180" t="s">
        <v>13</v>
      </c>
      <c r="I115" s="180" t="s">
        <v>483</v>
      </c>
      <c r="J115" s="184" t="s">
        <v>1384</v>
      </c>
      <c r="K115" s="180" t="s">
        <v>737</v>
      </c>
      <c r="L115" s="180" t="s">
        <v>1373</v>
      </c>
      <c r="M115" s="183" t="s">
        <v>1374</v>
      </c>
      <c r="N115" s="180" t="s">
        <v>16</v>
      </c>
      <c r="O115" s="180"/>
      <c r="P115" s="273">
        <v>160</v>
      </c>
      <c r="Q115" s="273">
        <v>17</v>
      </c>
      <c r="R115" s="143" t="str">
        <f t="shared" si="4"/>
        <v>N/A</v>
      </c>
      <c r="S115" s="144" t="str">
        <f t="shared" si="5"/>
        <v>N/A</v>
      </c>
      <c r="T115" s="278" t="s">
        <v>1414</v>
      </c>
    </row>
    <row r="116" spans="1:20" ht="12.75" customHeight="1" x14ac:dyDescent="0.25">
      <c r="A116" s="180" t="s">
        <v>144</v>
      </c>
      <c r="B116" s="180">
        <v>2022</v>
      </c>
      <c r="C116" s="180" t="s">
        <v>659</v>
      </c>
      <c r="D116" s="180" t="s">
        <v>148</v>
      </c>
      <c r="E116" s="179" t="s">
        <v>927</v>
      </c>
      <c r="F116" s="180" t="s">
        <v>1178</v>
      </c>
      <c r="G116" s="180" t="s">
        <v>1377</v>
      </c>
      <c r="H116" s="180" t="s">
        <v>13</v>
      </c>
      <c r="I116" s="180" t="s">
        <v>483</v>
      </c>
      <c r="J116" s="184" t="s">
        <v>1384</v>
      </c>
      <c r="K116" s="180" t="s">
        <v>737</v>
      </c>
      <c r="L116" s="180" t="s">
        <v>1373</v>
      </c>
      <c r="M116" s="183" t="s">
        <v>1374</v>
      </c>
      <c r="N116" s="180" t="s">
        <v>16</v>
      </c>
      <c r="O116" s="180"/>
      <c r="P116" s="273">
        <v>160</v>
      </c>
      <c r="Q116" s="273">
        <v>17</v>
      </c>
      <c r="R116" s="143" t="str">
        <f t="shared" si="4"/>
        <v>N/A</v>
      </c>
      <c r="S116" s="144" t="str">
        <f t="shared" si="5"/>
        <v>N/A</v>
      </c>
      <c r="T116" s="278" t="s">
        <v>1414</v>
      </c>
    </row>
    <row r="117" spans="1:20" ht="12.75" customHeight="1" x14ac:dyDescent="0.25">
      <c r="A117" s="180" t="s">
        <v>144</v>
      </c>
      <c r="B117" s="180">
        <v>2022</v>
      </c>
      <c r="C117" s="180" t="s">
        <v>659</v>
      </c>
      <c r="D117" s="180" t="s">
        <v>148</v>
      </c>
      <c r="E117" s="179" t="s">
        <v>927</v>
      </c>
      <c r="F117" s="180" t="s">
        <v>1178</v>
      </c>
      <c r="G117" s="180" t="s">
        <v>1378</v>
      </c>
      <c r="H117" s="180" t="s">
        <v>13</v>
      </c>
      <c r="I117" s="180" t="s">
        <v>483</v>
      </c>
      <c r="J117" s="184" t="s">
        <v>1384</v>
      </c>
      <c r="K117" s="180" t="s">
        <v>737</v>
      </c>
      <c r="L117" s="180" t="s">
        <v>1373</v>
      </c>
      <c r="M117" s="183" t="s">
        <v>1374</v>
      </c>
      <c r="N117" s="180" t="s">
        <v>16</v>
      </c>
      <c r="O117" s="180"/>
      <c r="P117" s="273">
        <v>160</v>
      </c>
      <c r="Q117" s="273">
        <v>17</v>
      </c>
      <c r="R117" s="143" t="str">
        <f t="shared" si="4"/>
        <v>N/A</v>
      </c>
      <c r="S117" s="144" t="str">
        <f t="shared" si="5"/>
        <v>N/A</v>
      </c>
      <c r="T117" s="278" t="s">
        <v>1414</v>
      </c>
    </row>
    <row r="118" spans="1:20" ht="12.75" customHeight="1" x14ac:dyDescent="0.25">
      <c r="A118" s="180" t="s">
        <v>144</v>
      </c>
      <c r="B118" s="180">
        <v>2022</v>
      </c>
      <c r="C118" s="180" t="s">
        <v>659</v>
      </c>
      <c r="D118" s="180" t="s">
        <v>148</v>
      </c>
      <c r="E118" s="179" t="s">
        <v>927</v>
      </c>
      <c r="F118" s="180" t="s">
        <v>1178</v>
      </c>
      <c r="G118" s="180" t="s">
        <v>299</v>
      </c>
      <c r="H118" s="180" t="s">
        <v>13</v>
      </c>
      <c r="I118" s="180" t="s">
        <v>483</v>
      </c>
      <c r="J118" s="184" t="s">
        <v>1384</v>
      </c>
      <c r="K118" s="180" t="s">
        <v>739</v>
      </c>
      <c r="L118" s="180" t="s">
        <v>1373</v>
      </c>
      <c r="M118" s="183" t="s">
        <v>1374</v>
      </c>
      <c r="N118" s="180" t="s">
        <v>16</v>
      </c>
      <c r="O118" s="180"/>
      <c r="P118" s="273">
        <v>377</v>
      </c>
      <c r="Q118" s="273">
        <v>26</v>
      </c>
      <c r="R118" s="143" t="str">
        <f t="shared" si="4"/>
        <v>N/A</v>
      </c>
      <c r="S118" s="144" t="str">
        <f t="shared" si="5"/>
        <v>N/A</v>
      </c>
      <c r="T118" s="278" t="s">
        <v>1414</v>
      </c>
    </row>
    <row r="119" spans="1:20" ht="12.75" customHeight="1" x14ac:dyDescent="0.25">
      <c r="A119" s="180" t="s">
        <v>144</v>
      </c>
      <c r="B119" s="180">
        <v>2022</v>
      </c>
      <c r="C119" s="180" t="s">
        <v>659</v>
      </c>
      <c r="D119" s="180" t="s">
        <v>148</v>
      </c>
      <c r="E119" s="179" t="s">
        <v>927</v>
      </c>
      <c r="F119" s="180" t="s">
        <v>1178</v>
      </c>
      <c r="G119" s="180" t="s">
        <v>301</v>
      </c>
      <c r="H119" s="180" t="s">
        <v>13</v>
      </c>
      <c r="I119" s="180" t="s">
        <v>483</v>
      </c>
      <c r="J119" s="184" t="s">
        <v>1384</v>
      </c>
      <c r="K119" s="180" t="s">
        <v>739</v>
      </c>
      <c r="L119" s="180" t="s">
        <v>1373</v>
      </c>
      <c r="M119" s="183" t="s">
        <v>1374</v>
      </c>
      <c r="N119" s="180" t="s">
        <v>16</v>
      </c>
      <c r="O119" s="180"/>
      <c r="P119" s="273">
        <v>377</v>
      </c>
      <c r="Q119" s="273">
        <v>26</v>
      </c>
      <c r="R119" s="143" t="str">
        <f t="shared" si="4"/>
        <v>N/A</v>
      </c>
      <c r="S119" s="144" t="str">
        <f t="shared" si="5"/>
        <v>N/A</v>
      </c>
      <c r="T119" s="278" t="s">
        <v>1414</v>
      </c>
    </row>
    <row r="120" spans="1:20" ht="12.75" customHeight="1" x14ac:dyDescent="0.25">
      <c r="A120" s="180" t="s">
        <v>144</v>
      </c>
      <c r="B120" s="180">
        <v>2022</v>
      </c>
      <c r="C120" s="180" t="s">
        <v>659</v>
      </c>
      <c r="D120" s="180" t="s">
        <v>148</v>
      </c>
      <c r="E120" s="179" t="s">
        <v>927</v>
      </c>
      <c r="F120" s="180" t="s">
        <v>1178</v>
      </c>
      <c r="G120" s="180" t="s">
        <v>1377</v>
      </c>
      <c r="H120" s="180" t="s">
        <v>13</v>
      </c>
      <c r="I120" s="180" t="s">
        <v>483</v>
      </c>
      <c r="J120" s="184" t="s">
        <v>1384</v>
      </c>
      <c r="K120" s="180" t="s">
        <v>739</v>
      </c>
      <c r="L120" s="180" t="s">
        <v>1373</v>
      </c>
      <c r="M120" s="183" t="s">
        <v>1374</v>
      </c>
      <c r="N120" s="180" t="s">
        <v>16</v>
      </c>
      <c r="O120" s="180"/>
      <c r="P120" s="273">
        <v>377</v>
      </c>
      <c r="Q120" s="273">
        <v>26</v>
      </c>
      <c r="R120" s="143" t="str">
        <f t="shared" si="4"/>
        <v>N/A</v>
      </c>
      <c r="S120" s="144" t="str">
        <f t="shared" si="5"/>
        <v>N/A</v>
      </c>
      <c r="T120" s="278" t="s">
        <v>1414</v>
      </c>
    </row>
    <row r="121" spans="1:20" ht="12.75" customHeight="1" x14ac:dyDescent="0.25">
      <c r="A121" s="180" t="s">
        <v>144</v>
      </c>
      <c r="B121" s="180">
        <v>2022</v>
      </c>
      <c r="C121" s="180" t="s">
        <v>659</v>
      </c>
      <c r="D121" s="180" t="s">
        <v>148</v>
      </c>
      <c r="E121" s="179" t="s">
        <v>927</v>
      </c>
      <c r="F121" s="180" t="s">
        <v>1178</v>
      </c>
      <c r="G121" s="180" t="s">
        <v>1378</v>
      </c>
      <c r="H121" s="180" t="s">
        <v>13</v>
      </c>
      <c r="I121" s="180" t="s">
        <v>483</v>
      </c>
      <c r="J121" s="184" t="s">
        <v>1384</v>
      </c>
      <c r="K121" s="180" t="s">
        <v>739</v>
      </c>
      <c r="L121" s="180" t="s">
        <v>1373</v>
      </c>
      <c r="M121" s="183" t="s">
        <v>1374</v>
      </c>
      <c r="N121" s="180" t="s">
        <v>16</v>
      </c>
      <c r="O121" s="180"/>
      <c r="P121" s="273">
        <v>377</v>
      </c>
      <c r="Q121" s="273">
        <v>26</v>
      </c>
      <c r="R121" s="143" t="str">
        <f t="shared" si="4"/>
        <v>N/A</v>
      </c>
      <c r="S121" s="144" t="str">
        <f t="shared" si="5"/>
        <v>N/A</v>
      </c>
      <c r="T121" s="278" t="s">
        <v>1414</v>
      </c>
    </row>
    <row r="122" spans="1:20" ht="12.75" customHeight="1" x14ac:dyDescent="0.25">
      <c r="A122" s="180" t="s">
        <v>144</v>
      </c>
      <c r="B122" s="180">
        <v>2022</v>
      </c>
      <c r="C122" s="180" t="s">
        <v>659</v>
      </c>
      <c r="D122" s="180" t="s">
        <v>148</v>
      </c>
      <c r="E122" s="179" t="s">
        <v>927</v>
      </c>
      <c r="F122" s="180" t="s">
        <v>1179</v>
      </c>
      <c r="G122" s="180" t="s">
        <v>299</v>
      </c>
      <c r="H122" s="180" t="s">
        <v>13</v>
      </c>
      <c r="I122" s="181" t="s">
        <v>497</v>
      </c>
      <c r="J122" s="182" t="s">
        <v>190</v>
      </c>
      <c r="K122" s="181" t="s">
        <v>1372</v>
      </c>
      <c r="L122" s="180" t="s">
        <v>1373</v>
      </c>
      <c r="M122" s="183" t="s">
        <v>1374</v>
      </c>
      <c r="N122" s="180" t="s">
        <v>16</v>
      </c>
      <c r="O122" s="180"/>
      <c r="P122" s="273">
        <v>64</v>
      </c>
      <c r="Q122" s="273">
        <v>9</v>
      </c>
      <c r="R122" s="143" t="str">
        <f t="shared" si="4"/>
        <v>N/A</v>
      </c>
      <c r="S122" s="144" t="str">
        <f t="shared" si="5"/>
        <v>N/A</v>
      </c>
      <c r="T122" s="278" t="s">
        <v>1415</v>
      </c>
    </row>
    <row r="123" spans="1:20" ht="12.75" customHeight="1" x14ac:dyDescent="0.25">
      <c r="A123" s="180" t="s">
        <v>144</v>
      </c>
      <c r="B123" s="180">
        <v>2022</v>
      </c>
      <c r="C123" s="180" t="s">
        <v>659</v>
      </c>
      <c r="D123" s="180" t="s">
        <v>148</v>
      </c>
      <c r="E123" s="179" t="s">
        <v>927</v>
      </c>
      <c r="F123" s="180" t="s">
        <v>1179</v>
      </c>
      <c r="G123" s="180" t="s">
        <v>301</v>
      </c>
      <c r="H123" s="180" t="s">
        <v>13</v>
      </c>
      <c r="I123" s="181" t="s">
        <v>497</v>
      </c>
      <c r="J123" s="182" t="s">
        <v>190</v>
      </c>
      <c r="K123" s="181" t="s">
        <v>1372</v>
      </c>
      <c r="L123" s="180" t="s">
        <v>1373</v>
      </c>
      <c r="M123" s="183" t="s">
        <v>1374</v>
      </c>
      <c r="N123" s="180" t="s">
        <v>16</v>
      </c>
      <c r="O123" s="180"/>
      <c r="P123" s="273">
        <v>64</v>
      </c>
      <c r="Q123" s="273">
        <v>9</v>
      </c>
      <c r="R123" s="143" t="str">
        <f t="shared" si="4"/>
        <v>N/A</v>
      </c>
      <c r="S123" s="144" t="str">
        <f t="shared" si="5"/>
        <v>N/A</v>
      </c>
      <c r="T123" s="278" t="s">
        <v>1415</v>
      </c>
    </row>
    <row r="124" spans="1:20" ht="12.75" customHeight="1" x14ac:dyDescent="0.25">
      <c r="A124" s="180" t="s">
        <v>144</v>
      </c>
      <c r="B124" s="180">
        <v>2022</v>
      </c>
      <c r="C124" s="180" t="s">
        <v>659</v>
      </c>
      <c r="D124" s="180" t="s">
        <v>148</v>
      </c>
      <c r="E124" s="179" t="s">
        <v>927</v>
      </c>
      <c r="F124" s="180" t="s">
        <v>1179</v>
      </c>
      <c r="G124" s="180" t="s">
        <v>299</v>
      </c>
      <c r="H124" s="180" t="s">
        <v>13</v>
      </c>
      <c r="I124" s="180" t="s">
        <v>483</v>
      </c>
      <c r="J124" s="182" t="s">
        <v>188</v>
      </c>
      <c r="K124" s="181" t="s">
        <v>1392</v>
      </c>
      <c r="L124" s="180" t="s">
        <v>1373</v>
      </c>
      <c r="M124" s="183" t="s">
        <v>1374</v>
      </c>
      <c r="N124" s="180" t="s">
        <v>16</v>
      </c>
      <c r="O124" s="180"/>
      <c r="P124" s="273">
        <v>173</v>
      </c>
      <c r="Q124" s="273">
        <v>22</v>
      </c>
      <c r="R124" s="143" t="str">
        <f t="shared" si="4"/>
        <v>N/A</v>
      </c>
      <c r="S124" s="144" t="str">
        <f t="shared" si="5"/>
        <v>N/A</v>
      </c>
      <c r="T124" s="278" t="s">
        <v>1416</v>
      </c>
    </row>
    <row r="125" spans="1:20" ht="12.75" customHeight="1" x14ac:dyDescent="0.25">
      <c r="A125" s="180" t="s">
        <v>144</v>
      </c>
      <c r="B125" s="180">
        <v>2022</v>
      </c>
      <c r="C125" s="180" t="s">
        <v>659</v>
      </c>
      <c r="D125" s="180" t="s">
        <v>148</v>
      </c>
      <c r="E125" s="179" t="s">
        <v>927</v>
      </c>
      <c r="F125" s="180" t="s">
        <v>1179</v>
      </c>
      <c r="G125" s="180" t="s">
        <v>301</v>
      </c>
      <c r="H125" s="180" t="s">
        <v>13</v>
      </c>
      <c r="I125" s="180" t="s">
        <v>483</v>
      </c>
      <c r="J125" s="182" t="s">
        <v>188</v>
      </c>
      <c r="K125" s="181" t="s">
        <v>1392</v>
      </c>
      <c r="L125" s="180" t="s">
        <v>1373</v>
      </c>
      <c r="M125" s="183" t="s">
        <v>1374</v>
      </c>
      <c r="N125" s="180" t="s">
        <v>16</v>
      </c>
      <c r="O125" s="180"/>
      <c r="P125" s="273">
        <v>173</v>
      </c>
      <c r="Q125" s="273">
        <v>22</v>
      </c>
      <c r="R125" s="143" t="str">
        <f t="shared" si="4"/>
        <v>N/A</v>
      </c>
      <c r="S125" s="144" t="str">
        <f t="shared" si="5"/>
        <v>N/A</v>
      </c>
      <c r="T125" s="278" t="s">
        <v>1416</v>
      </c>
    </row>
    <row r="126" spans="1:20" ht="12.75" customHeight="1" x14ac:dyDescent="0.25">
      <c r="A126" s="180" t="s">
        <v>144</v>
      </c>
      <c r="B126" s="180">
        <v>2022</v>
      </c>
      <c r="C126" s="180" t="s">
        <v>659</v>
      </c>
      <c r="D126" s="180" t="s">
        <v>148</v>
      </c>
      <c r="E126" s="179" t="s">
        <v>927</v>
      </c>
      <c r="F126" s="180" t="s">
        <v>1179</v>
      </c>
      <c r="G126" s="180" t="s">
        <v>299</v>
      </c>
      <c r="H126" s="180" t="s">
        <v>13</v>
      </c>
      <c r="I126" s="180" t="s">
        <v>483</v>
      </c>
      <c r="J126" s="184" t="s">
        <v>1384</v>
      </c>
      <c r="K126" s="180" t="s">
        <v>737</v>
      </c>
      <c r="L126" s="180" t="s">
        <v>1373</v>
      </c>
      <c r="M126" s="183" t="s">
        <v>1374</v>
      </c>
      <c r="N126" s="180" t="s">
        <v>16</v>
      </c>
      <c r="O126" s="180"/>
      <c r="P126" s="273">
        <v>38</v>
      </c>
      <c r="Q126" s="273">
        <v>15</v>
      </c>
      <c r="R126" s="143" t="str">
        <f t="shared" si="4"/>
        <v>N/A</v>
      </c>
      <c r="S126" s="144" t="str">
        <f t="shared" si="5"/>
        <v>N/A</v>
      </c>
      <c r="T126" s="278" t="s">
        <v>1414</v>
      </c>
    </row>
    <row r="127" spans="1:20" ht="12.75" customHeight="1" x14ac:dyDescent="0.25">
      <c r="A127" s="180" t="s">
        <v>144</v>
      </c>
      <c r="B127" s="180">
        <v>2022</v>
      </c>
      <c r="C127" s="180" t="s">
        <v>659</v>
      </c>
      <c r="D127" s="180" t="s">
        <v>148</v>
      </c>
      <c r="E127" s="179" t="s">
        <v>927</v>
      </c>
      <c r="F127" s="180" t="s">
        <v>1179</v>
      </c>
      <c r="G127" s="180" t="s">
        <v>301</v>
      </c>
      <c r="H127" s="180" t="s">
        <v>13</v>
      </c>
      <c r="I127" s="180" t="s">
        <v>483</v>
      </c>
      <c r="J127" s="184" t="s">
        <v>1384</v>
      </c>
      <c r="K127" s="180" t="s">
        <v>737</v>
      </c>
      <c r="L127" s="180" t="s">
        <v>1373</v>
      </c>
      <c r="M127" s="183" t="s">
        <v>1374</v>
      </c>
      <c r="N127" s="180" t="s">
        <v>16</v>
      </c>
      <c r="O127" s="180"/>
      <c r="P127" s="273">
        <v>38</v>
      </c>
      <c r="Q127" s="273">
        <v>15</v>
      </c>
      <c r="R127" s="143" t="str">
        <f t="shared" si="4"/>
        <v>N/A</v>
      </c>
      <c r="S127" s="144" t="str">
        <f t="shared" si="5"/>
        <v>N/A</v>
      </c>
      <c r="T127" s="278" t="s">
        <v>1414</v>
      </c>
    </row>
    <row r="128" spans="1:20" ht="12.75" customHeight="1" x14ac:dyDescent="0.25">
      <c r="A128" s="180" t="s">
        <v>144</v>
      </c>
      <c r="B128" s="180">
        <v>2022</v>
      </c>
      <c r="C128" s="180" t="s">
        <v>659</v>
      </c>
      <c r="D128" s="180" t="s">
        <v>148</v>
      </c>
      <c r="E128" s="179" t="s">
        <v>927</v>
      </c>
      <c r="F128" s="180" t="s">
        <v>1179</v>
      </c>
      <c r="G128" s="180" t="s">
        <v>1377</v>
      </c>
      <c r="H128" s="180" t="s">
        <v>13</v>
      </c>
      <c r="I128" s="180" t="s">
        <v>483</v>
      </c>
      <c r="J128" s="184" t="s">
        <v>1384</v>
      </c>
      <c r="K128" s="180" t="s">
        <v>737</v>
      </c>
      <c r="L128" s="180" t="s">
        <v>1373</v>
      </c>
      <c r="M128" s="183" t="s">
        <v>1374</v>
      </c>
      <c r="N128" s="180" t="s">
        <v>16</v>
      </c>
      <c r="O128" s="180"/>
      <c r="P128" s="273">
        <v>38</v>
      </c>
      <c r="Q128" s="273">
        <v>15</v>
      </c>
      <c r="R128" s="143" t="str">
        <f t="shared" si="4"/>
        <v>N/A</v>
      </c>
      <c r="S128" s="144" t="str">
        <f t="shared" si="5"/>
        <v>N/A</v>
      </c>
      <c r="T128" s="278" t="s">
        <v>1414</v>
      </c>
    </row>
    <row r="129" spans="1:20" ht="12.75" customHeight="1" x14ac:dyDescent="0.25">
      <c r="A129" s="180" t="s">
        <v>144</v>
      </c>
      <c r="B129" s="180">
        <v>2022</v>
      </c>
      <c r="C129" s="180" t="s">
        <v>659</v>
      </c>
      <c r="D129" s="180" t="s">
        <v>148</v>
      </c>
      <c r="E129" s="179" t="s">
        <v>927</v>
      </c>
      <c r="F129" s="180" t="s">
        <v>1179</v>
      </c>
      <c r="G129" s="180" t="s">
        <v>1378</v>
      </c>
      <c r="H129" s="180" t="s">
        <v>13</v>
      </c>
      <c r="I129" s="180" t="s">
        <v>483</v>
      </c>
      <c r="J129" s="184" t="s">
        <v>1384</v>
      </c>
      <c r="K129" s="180" t="s">
        <v>737</v>
      </c>
      <c r="L129" s="180" t="s">
        <v>1373</v>
      </c>
      <c r="M129" s="183" t="s">
        <v>1374</v>
      </c>
      <c r="N129" s="180" t="s">
        <v>16</v>
      </c>
      <c r="O129" s="180"/>
      <c r="P129" s="273">
        <v>38</v>
      </c>
      <c r="Q129" s="273">
        <v>15</v>
      </c>
      <c r="R129" s="143" t="str">
        <f t="shared" si="4"/>
        <v>N/A</v>
      </c>
      <c r="S129" s="144" t="str">
        <f t="shared" si="5"/>
        <v>N/A</v>
      </c>
      <c r="T129" s="278" t="s">
        <v>1414</v>
      </c>
    </row>
    <row r="130" spans="1:20" ht="12.75" customHeight="1" x14ac:dyDescent="0.25">
      <c r="A130" s="180" t="s">
        <v>144</v>
      </c>
      <c r="B130" s="180">
        <v>2022</v>
      </c>
      <c r="C130" s="180" t="s">
        <v>659</v>
      </c>
      <c r="D130" s="180" t="s">
        <v>148</v>
      </c>
      <c r="E130" s="179" t="s">
        <v>927</v>
      </c>
      <c r="F130" s="180" t="s">
        <v>1179</v>
      </c>
      <c r="G130" s="180" t="s">
        <v>299</v>
      </c>
      <c r="H130" s="180" t="s">
        <v>13</v>
      </c>
      <c r="I130" s="180" t="s">
        <v>483</v>
      </c>
      <c r="J130" s="184" t="s">
        <v>1384</v>
      </c>
      <c r="K130" s="180" t="s">
        <v>739</v>
      </c>
      <c r="L130" s="180" t="s">
        <v>1373</v>
      </c>
      <c r="M130" s="183" t="s">
        <v>1374</v>
      </c>
      <c r="N130" s="180" t="s">
        <v>16</v>
      </c>
      <c r="O130" s="180"/>
      <c r="P130" s="273">
        <v>75</v>
      </c>
      <c r="Q130" s="273">
        <v>19</v>
      </c>
      <c r="R130" s="143" t="str">
        <f t="shared" si="4"/>
        <v>N/A</v>
      </c>
      <c r="S130" s="144" t="str">
        <f t="shared" si="5"/>
        <v>N/A</v>
      </c>
      <c r="T130" s="278" t="s">
        <v>1414</v>
      </c>
    </row>
    <row r="131" spans="1:20" ht="12.75" customHeight="1" x14ac:dyDescent="0.25">
      <c r="A131" s="180" t="s">
        <v>144</v>
      </c>
      <c r="B131" s="180">
        <v>2022</v>
      </c>
      <c r="C131" s="180" t="s">
        <v>659</v>
      </c>
      <c r="D131" s="180" t="s">
        <v>148</v>
      </c>
      <c r="E131" s="179" t="s">
        <v>927</v>
      </c>
      <c r="F131" s="180" t="s">
        <v>1179</v>
      </c>
      <c r="G131" s="180" t="s">
        <v>301</v>
      </c>
      <c r="H131" s="180" t="s">
        <v>13</v>
      </c>
      <c r="I131" s="180" t="s">
        <v>483</v>
      </c>
      <c r="J131" s="184" t="s">
        <v>1384</v>
      </c>
      <c r="K131" s="180" t="s">
        <v>739</v>
      </c>
      <c r="L131" s="180" t="s">
        <v>1373</v>
      </c>
      <c r="M131" s="183" t="s">
        <v>1374</v>
      </c>
      <c r="N131" s="180" t="s">
        <v>16</v>
      </c>
      <c r="O131" s="180"/>
      <c r="P131" s="273">
        <v>75</v>
      </c>
      <c r="Q131" s="273">
        <v>19</v>
      </c>
      <c r="R131" s="143" t="str">
        <f t="shared" si="4"/>
        <v>N/A</v>
      </c>
      <c r="S131" s="144" t="str">
        <f t="shared" si="5"/>
        <v>N/A</v>
      </c>
      <c r="T131" s="278" t="s">
        <v>1414</v>
      </c>
    </row>
    <row r="132" spans="1:20" ht="12.75" customHeight="1" x14ac:dyDescent="0.25">
      <c r="A132" s="180" t="s">
        <v>144</v>
      </c>
      <c r="B132" s="180">
        <v>2022</v>
      </c>
      <c r="C132" s="180" t="s">
        <v>659</v>
      </c>
      <c r="D132" s="180" t="s">
        <v>148</v>
      </c>
      <c r="E132" s="179" t="s">
        <v>927</v>
      </c>
      <c r="F132" s="180" t="s">
        <v>1179</v>
      </c>
      <c r="G132" s="180" t="s">
        <v>1377</v>
      </c>
      <c r="H132" s="180" t="s">
        <v>13</v>
      </c>
      <c r="I132" s="180" t="s">
        <v>483</v>
      </c>
      <c r="J132" s="184" t="s">
        <v>1384</v>
      </c>
      <c r="K132" s="180" t="s">
        <v>739</v>
      </c>
      <c r="L132" s="180" t="s">
        <v>1373</v>
      </c>
      <c r="M132" s="183" t="s">
        <v>1374</v>
      </c>
      <c r="N132" s="180" t="s">
        <v>16</v>
      </c>
      <c r="O132" s="180"/>
      <c r="P132" s="273">
        <v>75</v>
      </c>
      <c r="Q132" s="273">
        <v>19</v>
      </c>
      <c r="R132" s="143" t="str">
        <f t="shared" si="4"/>
        <v>N/A</v>
      </c>
      <c r="S132" s="144" t="str">
        <f t="shared" si="5"/>
        <v>N/A</v>
      </c>
      <c r="T132" s="278" t="s">
        <v>1414</v>
      </c>
    </row>
    <row r="133" spans="1:20" ht="12.75" customHeight="1" x14ac:dyDescent="0.25">
      <c r="A133" s="180" t="s">
        <v>144</v>
      </c>
      <c r="B133" s="180">
        <v>2022</v>
      </c>
      <c r="C133" s="180" t="s">
        <v>659</v>
      </c>
      <c r="D133" s="180" t="s">
        <v>148</v>
      </c>
      <c r="E133" s="179" t="s">
        <v>927</v>
      </c>
      <c r="F133" s="180" t="s">
        <v>1179</v>
      </c>
      <c r="G133" s="180" t="s">
        <v>1378</v>
      </c>
      <c r="H133" s="180" t="s">
        <v>13</v>
      </c>
      <c r="I133" s="180" t="s">
        <v>483</v>
      </c>
      <c r="J133" s="184" t="s">
        <v>1384</v>
      </c>
      <c r="K133" s="180" t="s">
        <v>739</v>
      </c>
      <c r="L133" s="180" t="s">
        <v>1373</v>
      </c>
      <c r="M133" s="183" t="s">
        <v>1374</v>
      </c>
      <c r="N133" s="180" t="s">
        <v>16</v>
      </c>
      <c r="O133" s="180"/>
      <c r="P133" s="273">
        <v>75</v>
      </c>
      <c r="Q133" s="273">
        <v>19</v>
      </c>
      <c r="R133" s="143" t="str">
        <f t="shared" si="4"/>
        <v>N/A</v>
      </c>
      <c r="S133" s="144" t="str">
        <f t="shared" si="5"/>
        <v>N/A</v>
      </c>
      <c r="T133" s="278" t="s">
        <v>1414</v>
      </c>
    </row>
    <row r="134" spans="1:20" ht="12.75" customHeight="1" x14ac:dyDescent="0.25">
      <c r="A134" s="180" t="s">
        <v>144</v>
      </c>
      <c r="B134" s="180">
        <v>2022</v>
      </c>
      <c r="C134" s="180" t="s">
        <v>659</v>
      </c>
      <c r="D134" s="180" t="s">
        <v>148</v>
      </c>
      <c r="E134" s="179" t="s">
        <v>927</v>
      </c>
      <c r="F134" s="180" t="s">
        <v>1179</v>
      </c>
      <c r="G134" s="180" t="s">
        <v>299</v>
      </c>
      <c r="H134" s="180" t="s">
        <v>13</v>
      </c>
      <c r="I134" s="180" t="s">
        <v>483</v>
      </c>
      <c r="J134" s="184" t="s">
        <v>1384</v>
      </c>
      <c r="K134" s="180" t="s">
        <v>735</v>
      </c>
      <c r="L134" s="180" t="s">
        <v>1373</v>
      </c>
      <c r="M134" s="183" t="s">
        <v>1374</v>
      </c>
      <c r="N134" s="180" t="s">
        <v>16</v>
      </c>
      <c r="O134" s="180"/>
      <c r="P134" s="273">
        <v>423</v>
      </c>
      <c r="Q134" s="273">
        <v>36</v>
      </c>
      <c r="R134" s="143" t="str">
        <f t="shared" si="4"/>
        <v>N/A</v>
      </c>
      <c r="S134" s="144" t="str">
        <f t="shared" si="5"/>
        <v>N/A</v>
      </c>
      <c r="T134" s="278"/>
    </row>
    <row r="135" spans="1:20" ht="12.75" customHeight="1" x14ac:dyDescent="0.25">
      <c r="A135" s="180" t="s">
        <v>144</v>
      </c>
      <c r="B135" s="180">
        <v>2022</v>
      </c>
      <c r="C135" s="180" t="s">
        <v>659</v>
      </c>
      <c r="D135" s="180" t="s">
        <v>148</v>
      </c>
      <c r="E135" s="179" t="s">
        <v>927</v>
      </c>
      <c r="F135" s="180" t="s">
        <v>1179</v>
      </c>
      <c r="G135" s="180" t="s">
        <v>301</v>
      </c>
      <c r="H135" s="180" t="s">
        <v>13</v>
      </c>
      <c r="I135" s="180" t="s">
        <v>483</v>
      </c>
      <c r="J135" s="184" t="s">
        <v>1384</v>
      </c>
      <c r="K135" s="180" t="s">
        <v>735</v>
      </c>
      <c r="L135" s="180" t="s">
        <v>1373</v>
      </c>
      <c r="M135" s="183" t="s">
        <v>1374</v>
      </c>
      <c r="N135" s="180" t="s">
        <v>16</v>
      </c>
      <c r="O135" s="180"/>
      <c r="P135" s="273">
        <v>423</v>
      </c>
      <c r="Q135" s="273">
        <v>36</v>
      </c>
      <c r="R135" s="143" t="str">
        <f t="shared" ref="R135:R174" si="6">IF(M135="N/A","N/A", P135/M135*100)</f>
        <v>N/A</v>
      </c>
      <c r="S135" s="144" t="str">
        <f t="shared" ref="S135:S174" si="7">IF(M135="N/A","N/A",IF(OR(R135&lt;90,R135&gt;150),"X",""))</f>
        <v>N/A</v>
      </c>
      <c r="T135" s="100"/>
    </row>
    <row r="136" spans="1:20" ht="12.75" customHeight="1" x14ac:dyDescent="0.25">
      <c r="A136" s="180" t="s">
        <v>144</v>
      </c>
      <c r="B136" s="180">
        <v>2022</v>
      </c>
      <c r="C136" s="180" t="s">
        <v>659</v>
      </c>
      <c r="D136" s="180" t="s">
        <v>148</v>
      </c>
      <c r="E136" s="179" t="s">
        <v>1417</v>
      </c>
      <c r="F136" s="182" t="s">
        <v>1195</v>
      </c>
      <c r="G136" s="180" t="s">
        <v>301</v>
      </c>
      <c r="H136" s="180" t="s">
        <v>13</v>
      </c>
      <c r="I136" s="180" t="s">
        <v>483</v>
      </c>
      <c r="J136" s="182" t="s">
        <v>188</v>
      </c>
      <c r="K136" s="181" t="s">
        <v>1392</v>
      </c>
      <c r="L136" s="180" t="s">
        <v>1373</v>
      </c>
      <c r="M136" s="183" t="s">
        <v>1374</v>
      </c>
      <c r="N136" s="180" t="s">
        <v>16</v>
      </c>
      <c r="O136" s="180"/>
      <c r="P136" s="284">
        <v>0</v>
      </c>
      <c r="Q136" s="285">
        <v>67</v>
      </c>
      <c r="R136" s="143" t="str">
        <f t="shared" si="6"/>
        <v>N/A</v>
      </c>
      <c r="S136" s="144" t="str">
        <f t="shared" si="7"/>
        <v>N/A</v>
      </c>
      <c r="T136" s="278" t="s">
        <v>1418</v>
      </c>
    </row>
    <row r="137" spans="1:20" ht="12.75" customHeight="1" x14ac:dyDescent="0.25">
      <c r="A137" s="180" t="s">
        <v>144</v>
      </c>
      <c r="B137" s="180">
        <v>2022</v>
      </c>
      <c r="C137" s="180" t="s">
        <v>659</v>
      </c>
      <c r="D137" s="180" t="s">
        <v>148</v>
      </c>
      <c r="E137" s="179" t="s">
        <v>1417</v>
      </c>
      <c r="F137" s="182" t="s">
        <v>1195</v>
      </c>
      <c r="G137" s="180" t="s">
        <v>1377</v>
      </c>
      <c r="H137" s="180" t="s">
        <v>13</v>
      </c>
      <c r="I137" s="180" t="s">
        <v>483</v>
      </c>
      <c r="J137" s="182" t="s">
        <v>188</v>
      </c>
      <c r="K137" s="181" t="s">
        <v>1392</v>
      </c>
      <c r="L137" s="180" t="s">
        <v>1373</v>
      </c>
      <c r="M137" s="183" t="s">
        <v>1374</v>
      </c>
      <c r="N137" s="180" t="s">
        <v>16</v>
      </c>
      <c r="O137" s="180"/>
      <c r="P137" s="286">
        <v>15383</v>
      </c>
      <c r="Q137" s="285">
        <v>67</v>
      </c>
      <c r="R137" s="143" t="str">
        <f t="shared" si="6"/>
        <v>N/A</v>
      </c>
      <c r="S137" s="144" t="str">
        <f t="shared" si="7"/>
        <v>N/A</v>
      </c>
      <c r="T137" s="100"/>
    </row>
    <row r="138" spans="1:20" ht="12.75" customHeight="1" x14ac:dyDescent="0.25">
      <c r="A138" s="180" t="s">
        <v>144</v>
      </c>
      <c r="B138" s="180">
        <v>2022</v>
      </c>
      <c r="C138" s="180" t="s">
        <v>659</v>
      </c>
      <c r="D138" s="180" t="s">
        <v>148</v>
      </c>
      <c r="E138" s="179" t="s">
        <v>1417</v>
      </c>
      <c r="F138" s="182" t="s">
        <v>1195</v>
      </c>
      <c r="G138" s="180" t="s">
        <v>1378</v>
      </c>
      <c r="H138" s="180" t="s">
        <v>13</v>
      </c>
      <c r="I138" s="180" t="s">
        <v>483</v>
      </c>
      <c r="J138" s="182" t="s">
        <v>188</v>
      </c>
      <c r="K138" s="181" t="s">
        <v>1392</v>
      </c>
      <c r="L138" s="180" t="s">
        <v>1373</v>
      </c>
      <c r="M138" s="183" t="s">
        <v>1374</v>
      </c>
      <c r="N138" s="180" t="s">
        <v>16</v>
      </c>
      <c r="O138" s="180"/>
      <c r="P138" s="286">
        <v>15383</v>
      </c>
      <c r="Q138" s="285">
        <v>55</v>
      </c>
      <c r="R138" s="143" t="str">
        <f t="shared" si="6"/>
        <v>N/A</v>
      </c>
      <c r="S138" s="144" t="str">
        <f t="shared" si="7"/>
        <v>N/A</v>
      </c>
      <c r="T138" s="100"/>
    </row>
    <row r="139" spans="1:20" ht="12.75" customHeight="1" x14ac:dyDescent="0.25">
      <c r="A139" s="180" t="s">
        <v>144</v>
      </c>
      <c r="B139" s="180">
        <v>2022</v>
      </c>
      <c r="C139" s="180" t="s">
        <v>659</v>
      </c>
      <c r="D139" s="180" t="s">
        <v>148</v>
      </c>
      <c r="E139" s="179" t="s">
        <v>1154</v>
      </c>
      <c r="F139" s="180" t="s">
        <v>1164</v>
      </c>
      <c r="G139" s="180" t="s">
        <v>301</v>
      </c>
      <c r="H139" s="180" t="s">
        <v>13</v>
      </c>
      <c r="I139" s="180" t="s">
        <v>483</v>
      </c>
      <c r="J139" s="182" t="s">
        <v>188</v>
      </c>
      <c r="K139" s="181" t="s">
        <v>1392</v>
      </c>
      <c r="L139" s="180" t="s">
        <v>1373</v>
      </c>
      <c r="M139" s="183" t="s">
        <v>1374</v>
      </c>
      <c r="N139" s="180" t="s">
        <v>16</v>
      </c>
      <c r="O139" s="180"/>
      <c r="P139" s="286">
        <v>5184</v>
      </c>
      <c r="Q139" s="285">
        <v>12</v>
      </c>
      <c r="R139" s="143" t="str">
        <f t="shared" si="6"/>
        <v>N/A</v>
      </c>
      <c r="S139" s="144" t="str">
        <f t="shared" si="7"/>
        <v>N/A</v>
      </c>
      <c r="T139" s="100"/>
    </row>
    <row r="140" spans="1:20" ht="12.75" customHeight="1" x14ac:dyDescent="0.25">
      <c r="A140" s="180" t="s">
        <v>144</v>
      </c>
      <c r="B140" s="180">
        <v>2022</v>
      </c>
      <c r="C140" s="180" t="s">
        <v>659</v>
      </c>
      <c r="D140" s="180" t="s">
        <v>148</v>
      </c>
      <c r="E140" s="179" t="s">
        <v>1154</v>
      </c>
      <c r="F140" s="180" t="s">
        <v>1164</v>
      </c>
      <c r="G140" s="180" t="s">
        <v>1377</v>
      </c>
      <c r="H140" s="180" t="s">
        <v>13</v>
      </c>
      <c r="I140" s="180" t="s">
        <v>483</v>
      </c>
      <c r="J140" s="182" t="s">
        <v>188</v>
      </c>
      <c r="K140" s="181" t="s">
        <v>1392</v>
      </c>
      <c r="L140" s="180" t="s">
        <v>1373</v>
      </c>
      <c r="M140" s="183" t="s">
        <v>1374</v>
      </c>
      <c r="N140" s="180" t="s">
        <v>16</v>
      </c>
      <c r="O140" s="180"/>
      <c r="P140" s="286">
        <v>9168</v>
      </c>
      <c r="Q140" s="285">
        <v>12</v>
      </c>
      <c r="R140" s="143" t="str">
        <f t="shared" si="6"/>
        <v>N/A</v>
      </c>
      <c r="S140" s="144" t="str">
        <f t="shared" si="7"/>
        <v>N/A</v>
      </c>
      <c r="T140" s="100"/>
    </row>
    <row r="141" spans="1:20" ht="12.75" customHeight="1" x14ac:dyDescent="0.25">
      <c r="A141" s="180" t="s">
        <v>144</v>
      </c>
      <c r="B141" s="180">
        <v>2022</v>
      </c>
      <c r="C141" s="180" t="s">
        <v>659</v>
      </c>
      <c r="D141" s="180" t="s">
        <v>148</v>
      </c>
      <c r="E141" s="179" t="s">
        <v>1154</v>
      </c>
      <c r="F141" s="180" t="s">
        <v>1164</v>
      </c>
      <c r="G141" s="180" t="s">
        <v>1378</v>
      </c>
      <c r="H141" s="180" t="s">
        <v>13</v>
      </c>
      <c r="I141" s="180" t="s">
        <v>483</v>
      </c>
      <c r="J141" s="182" t="s">
        <v>188</v>
      </c>
      <c r="K141" s="181" t="s">
        <v>1392</v>
      </c>
      <c r="L141" s="180" t="s">
        <v>1373</v>
      </c>
      <c r="M141" s="183" t="s">
        <v>1374</v>
      </c>
      <c r="N141" s="180" t="s">
        <v>16</v>
      </c>
      <c r="O141" s="180"/>
      <c r="P141" s="286">
        <v>9168</v>
      </c>
      <c r="Q141" s="285">
        <v>12</v>
      </c>
      <c r="R141" s="143" t="str">
        <f t="shared" si="6"/>
        <v>N/A</v>
      </c>
      <c r="S141" s="144" t="str">
        <f t="shared" si="7"/>
        <v>N/A</v>
      </c>
      <c r="T141" s="100"/>
    </row>
    <row r="142" spans="1:20" ht="12.75" customHeight="1" x14ac:dyDescent="0.25">
      <c r="A142" s="180" t="s">
        <v>144</v>
      </c>
      <c r="B142" s="180">
        <v>2022</v>
      </c>
      <c r="C142" s="180" t="s">
        <v>659</v>
      </c>
      <c r="D142" s="180" t="s">
        <v>148</v>
      </c>
      <c r="E142" s="179" t="s">
        <v>1154</v>
      </c>
      <c r="F142" s="180" t="s">
        <v>1164</v>
      </c>
      <c r="G142" s="180" t="s">
        <v>301</v>
      </c>
      <c r="H142" s="180" t="s">
        <v>13</v>
      </c>
      <c r="I142" s="180" t="s">
        <v>495</v>
      </c>
      <c r="J142" s="182" t="s">
        <v>188</v>
      </c>
      <c r="K142" s="180" t="s">
        <v>1379</v>
      </c>
      <c r="L142" s="180" t="s">
        <v>1373</v>
      </c>
      <c r="M142" s="183" t="s">
        <v>1374</v>
      </c>
      <c r="N142" s="180" t="s">
        <v>16</v>
      </c>
      <c r="O142" s="180"/>
      <c r="P142" s="286">
        <v>1716</v>
      </c>
      <c r="Q142" s="285">
        <v>12</v>
      </c>
      <c r="R142" s="143" t="str">
        <f t="shared" si="6"/>
        <v>N/A</v>
      </c>
      <c r="S142" s="144" t="str">
        <f t="shared" si="7"/>
        <v>N/A</v>
      </c>
      <c r="T142" s="100"/>
    </row>
    <row r="143" spans="1:20" ht="12.75" customHeight="1" x14ac:dyDescent="0.25">
      <c r="A143" s="180" t="s">
        <v>144</v>
      </c>
      <c r="B143" s="180">
        <v>2022</v>
      </c>
      <c r="C143" s="180" t="s">
        <v>659</v>
      </c>
      <c r="D143" s="180" t="s">
        <v>148</v>
      </c>
      <c r="E143" s="179" t="s">
        <v>1154</v>
      </c>
      <c r="F143" s="180" t="s">
        <v>1164</v>
      </c>
      <c r="G143" s="180" t="s">
        <v>1377</v>
      </c>
      <c r="H143" s="180" t="s">
        <v>13</v>
      </c>
      <c r="I143" s="180" t="s">
        <v>495</v>
      </c>
      <c r="J143" s="182" t="s">
        <v>188</v>
      </c>
      <c r="K143" s="180" t="s">
        <v>1379</v>
      </c>
      <c r="L143" s="180" t="s">
        <v>1373</v>
      </c>
      <c r="M143" s="183" t="s">
        <v>1374</v>
      </c>
      <c r="N143" s="180" t="s">
        <v>16</v>
      </c>
      <c r="O143" s="180"/>
      <c r="P143" s="286">
        <v>9068</v>
      </c>
      <c r="Q143" s="285">
        <v>12</v>
      </c>
      <c r="R143" s="143" t="str">
        <f t="shared" si="6"/>
        <v>N/A</v>
      </c>
      <c r="S143" s="144" t="str">
        <f t="shared" si="7"/>
        <v>N/A</v>
      </c>
      <c r="T143" s="100"/>
    </row>
    <row r="144" spans="1:20" ht="12.75" customHeight="1" x14ac:dyDescent="0.25">
      <c r="A144" s="180" t="s">
        <v>144</v>
      </c>
      <c r="B144" s="180">
        <v>2022</v>
      </c>
      <c r="C144" s="180" t="s">
        <v>659</v>
      </c>
      <c r="D144" s="180" t="s">
        <v>148</v>
      </c>
      <c r="E144" s="179" t="s">
        <v>1154</v>
      </c>
      <c r="F144" s="180" t="s">
        <v>1164</v>
      </c>
      <c r="G144" s="180" t="s">
        <v>1378</v>
      </c>
      <c r="H144" s="180" t="s">
        <v>13</v>
      </c>
      <c r="I144" s="180" t="s">
        <v>495</v>
      </c>
      <c r="J144" s="182" t="s">
        <v>188</v>
      </c>
      <c r="K144" s="180" t="s">
        <v>1379</v>
      </c>
      <c r="L144" s="180" t="s">
        <v>1373</v>
      </c>
      <c r="M144" s="183" t="s">
        <v>1374</v>
      </c>
      <c r="N144" s="180" t="s">
        <v>16</v>
      </c>
      <c r="O144" s="180"/>
      <c r="P144" s="286">
        <v>9068</v>
      </c>
      <c r="Q144" s="285">
        <v>12</v>
      </c>
      <c r="R144" s="143" t="str">
        <f t="shared" si="6"/>
        <v>N/A</v>
      </c>
      <c r="S144" s="144" t="str">
        <f t="shared" si="7"/>
        <v>N/A</v>
      </c>
      <c r="T144" s="100"/>
    </row>
    <row r="145" spans="1:20" ht="12.75" customHeight="1" x14ac:dyDescent="0.25">
      <c r="A145" s="180" t="s">
        <v>144</v>
      </c>
      <c r="B145" s="180">
        <v>2022</v>
      </c>
      <c r="C145" s="180" t="s">
        <v>659</v>
      </c>
      <c r="D145" s="180" t="s">
        <v>148</v>
      </c>
      <c r="E145" s="179" t="s">
        <v>1140</v>
      </c>
      <c r="F145" s="182" t="s">
        <v>1213</v>
      </c>
      <c r="G145" s="180" t="s">
        <v>299</v>
      </c>
      <c r="H145" s="180" t="s">
        <v>13</v>
      </c>
      <c r="I145" s="181" t="s">
        <v>497</v>
      </c>
      <c r="J145" s="182" t="s">
        <v>190</v>
      </c>
      <c r="K145" s="181" t="s">
        <v>1372</v>
      </c>
      <c r="L145" s="180" t="s">
        <v>1373</v>
      </c>
      <c r="M145" s="183" t="s">
        <v>1374</v>
      </c>
      <c r="N145" s="180" t="s">
        <v>16</v>
      </c>
      <c r="O145" s="180" t="s">
        <v>1375</v>
      </c>
      <c r="P145" s="286">
        <v>75</v>
      </c>
      <c r="Q145" s="285">
        <v>1</v>
      </c>
      <c r="R145" s="143" t="str">
        <f t="shared" si="6"/>
        <v>N/A</v>
      </c>
      <c r="S145" s="144" t="str">
        <f t="shared" si="7"/>
        <v>N/A</v>
      </c>
      <c r="T145" s="558" t="s">
        <v>1419</v>
      </c>
    </row>
    <row r="146" spans="1:20" ht="12.75" customHeight="1" x14ac:dyDescent="0.25">
      <c r="A146" s="180" t="s">
        <v>144</v>
      </c>
      <c r="B146" s="180">
        <v>2022</v>
      </c>
      <c r="C146" s="180" t="s">
        <v>659</v>
      </c>
      <c r="D146" s="180" t="s">
        <v>148</v>
      </c>
      <c r="E146" s="179" t="s">
        <v>1140</v>
      </c>
      <c r="F146" s="182" t="s">
        <v>1213</v>
      </c>
      <c r="G146" s="180" t="s">
        <v>301</v>
      </c>
      <c r="H146" s="180" t="s">
        <v>13</v>
      </c>
      <c r="I146" s="181" t="s">
        <v>497</v>
      </c>
      <c r="J146" s="182" t="s">
        <v>190</v>
      </c>
      <c r="K146" s="181" t="s">
        <v>1372</v>
      </c>
      <c r="L146" s="180" t="s">
        <v>1373</v>
      </c>
      <c r="M146" s="183" t="s">
        <v>1374</v>
      </c>
      <c r="N146" s="180" t="s">
        <v>16</v>
      </c>
      <c r="O146" s="180" t="s">
        <v>1375</v>
      </c>
      <c r="P146" s="286">
        <v>75</v>
      </c>
      <c r="Q146" s="285">
        <v>1</v>
      </c>
      <c r="R146" s="143" t="str">
        <f t="shared" si="6"/>
        <v>N/A</v>
      </c>
      <c r="S146" s="144" t="str">
        <f t="shared" si="7"/>
        <v>N/A</v>
      </c>
      <c r="T146" s="558" t="s">
        <v>1419</v>
      </c>
    </row>
    <row r="147" spans="1:20" ht="12.75" customHeight="1" x14ac:dyDescent="0.25">
      <c r="A147" s="180" t="s">
        <v>144</v>
      </c>
      <c r="B147" s="180">
        <v>2022</v>
      </c>
      <c r="C147" s="180" t="s">
        <v>659</v>
      </c>
      <c r="D147" s="180" t="s">
        <v>148</v>
      </c>
      <c r="E147" s="179" t="s">
        <v>1140</v>
      </c>
      <c r="F147" s="182" t="s">
        <v>1213</v>
      </c>
      <c r="G147" s="180" t="s">
        <v>1377</v>
      </c>
      <c r="H147" s="180" t="s">
        <v>13</v>
      </c>
      <c r="I147" s="181" t="s">
        <v>497</v>
      </c>
      <c r="J147" s="182" t="s">
        <v>190</v>
      </c>
      <c r="K147" s="181" t="s">
        <v>1372</v>
      </c>
      <c r="L147" s="180" t="s">
        <v>1373</v>
      </c>
      <c r="M147" s="183" t="s">
        <v>1374</v>
      </c>
      <c r="N147" s="180" t="s">
        <v>16</v>
      </c>
      <c r="O147" s="180" t="s">
        <v>1375</v>
      </c>
      <c r="P147" s="286">
        <v>75</v>
      </c>
      <c r="Q147" s="285">
        <v>1</v>
      </c>
      <c r="R147" s="143" t="str">
        <f t="shared" si="6"/>
        <v>N/A</v>
      </c>
      <c r="S147" s="144" t="str">
        <f t="shared" si="7"/>
        <v>N/A</v>
      </c>
      <c r="T147" s="558" t="s">
        <v>1419</v>
      </c>
    </row>
    <row r="148" spans="1:20" ht="12.75" customHeight="1" x14ac:dyDescent="0.25">
      <c r="A148" s="180" t="s">
        <v>144</v>
      </c>
      <c r="B148" s="180">
        <v>2022</v>
      </c>
      <c r="C148" s="180" t="s">
        <v>659</v>
      </c>
      <c r="D148" s="180" t="s">
        <v>148</v>
      </c>
      <c r="E148" s="179" t="s">
        <v>1140</v>
      </c>
      <c r="F148" s="182" t="s">
        <v>1213</v>
      </c>
      <c r="G148" s="180" t="s">
        <v>1378</v>
      </c>
      <c r="H148" s="180" t="s">
        <v>13</v>
      </c>
      <c r="I148" s="181" t="s">
        <v>497</v>
      </c>
      <c r="J148" s="182" t="s">
        <v>190</v>
      </c>
      <c r="K148" s="181" t="s">
        <v>1372</v>
      </c>
      <c r="L148" s="180" t="s">
        <v>1373</v>
      </c>
      <c r="M148" s="183" t="s">
        <v>1374</v>
      </c>
      <c r="N148" s="180" t="s">
        <v>16</v>
      </c>
      <c r="O148" s="180" t="s">
        <v>1375</v>
      </c>
      <c r="P148" s="286">
        <v>75</v>
      </c>
      <c r="Q148" s="285">
        <v>1</v>
      </c>
      <c r="R148" s="143" t="str">
        <f t="shared" si="6"/>
        <v>N/A</v>
      </c>
      <c r="S148" s="144" t="str">
        <f t="shared" si="7"/>
        <v>N/A</v>
      </c>
      <c r="T148" s="558" t="s">
        <v>1419</v>
      </c>
    </row>
    <row r="149" spans="1:20" ht="12.75" customHeight="1" x14ac:dyDescent="0.25">
      <c r="A149" s="180" t="s">
        <v>144</v>
      </c>
      <c r="B149" s="180">
        <v>2022</v>
      </c>
      <c r="C149" s="180" t="s">
        <v>659</v>
      </c>
      <c r="D149" s="180" t="s">
        <v>148</v>
      </c>
      <c r="E149" s="179" t="s">
        <v>1140</v>
      </c>
      <c r="F149" s="182" t="s">
        <v>1213</v>
      </c>
      <c r="G149" s="180" t="s">
        <v>299</v>
      </c>
      <c r="H149" s="180" t="s">
        <v>13</v>
      </c>
      <c r="I149" s="180" t="s">
        <v>495</v>
      </c>
      <c r="J149" s="182" t="s">
        <v>188</v>
      </c>
      <c r="K149" s="180" t="s">
        <v>1379</v>
      </c>
      <c r="L149" s="180" t="s">
        <v>1373</v>
      </c>
      <c r="M149" s="183" t="s">
        <v>1374</v>
      </c>
      <c r="N149" s="180" t="s">
        <v>16</v>
      </c>
      <c r="O149" s="183"/>
      <c r="P149" s="286">
        <v>524</v>
      </c>
      <c r="Q149" s="285">
        <v>3</v>
      </c>
      <c r="R149" s="143" t="str">
        <f>IF(M149="N/A","N/A", P149/M149*100)</f>
        <v>N/A</v>
      </c>
      <c r="S149" s="144" t="str">
        <f>IF(M149="N/A","N/A",IF(OR(R149&lt;90,R149&gt;150),"X",""))</f>
        <v>N/A</v>
      </c>
      <c r="T149" s="298" t="s">
        <v>1410</v>
      </c>
    </row>
    <row r="150" spans="1:20" ht="12.75" customHeight="1" x14ac:dyDescent="0.25">
      <c r="A150" s="180" t="s">
        <v>144</v>
      </c>
      <c r="B150" s="180">
        <v>2022</v>
      </c>
      <c r="C150" s="180" t="s">
        <v>659</v>
      </c>
      <c r="D150" s="180" t="s">
        <v>148</v>
      </c>
      <c r="E150" s="179" t="s">
        <v>1140</v>
      </c>
      <c r="F150" s="182" t="s">
        <v>1213</v>
      </c>
      <c r="G150" s="180" t="s">
        <v>301</v>
      </c>
      <c r="H150" s="180" t="s">
        <v>13</v>
      </c>
      <c r="I150" s="180" t="s">
        <v>495</v>
      </c>
      <c r="J150" s="182" t="s">
        <v>188</v>
      </c>
      <c r="K150" s="180" t="s">
        <v>1379</v>
      </c>
      <c r="L150" s="180" t="s">
        <v>1373</v>
      </c>
      <c r="M150" s="183" t="s">
        <v>1374</v>
      </c>
      <c r="N150" s="180" t="s">
        <v>16</v>
      </c>
      <c r="O150" s="183"/>
      <c r="P150" s="286">
        <v>524</v>
      </c>
      <c r="Q150" s="285">
        <v>3</v>
      </c>
      <c r="R150" s="143" t="str">
        <f t="shared" si="6"/>
        <v>N/A</v>
      </c>
      <c r="S150" s="144" t="str">
        <f t="shared" si="7"/>
        <v>N/A</v>
      </c>
      <c r="T150" s="298" t="s">
        <v>1410</v>
      </c>
    </row>
    <row r="151" spans="1:20" ht="12.75" customHeight="1" x14ac:dyDescent="0.25">
      <c r="A151" s="180" t="s">
        <v>144</v>
      </c>
      <c r="B151" s="180">
        <v>2022</v>
      </c>
      <c r="C151" s="180" t="s">
        <v>659</v>
      </c>
      <c r="D151" s="180" t="s">
        <v>148</v>
      </c>
      <c r="E151" s="179" t="s">
        <v>1140</v>
      </c>
      <c r="F151" s="182" t="s">
        <v>1213</v>
      </c>
      <c r="G151" s="180" t="s">
        <v>1377</v>
      </c>
      <c r="H151" s="180" t="s">
        <v>13</v>
      </c>
      <c r="I151" s="180" t="s">
        <v>495</v>
      </c>
      <c r="J151" s="182" t="s">
        <v>188</v>
      </c>
      <c r="K151" s="180" t="s">
        <v>1379</v>
      </c>
      <c r="L151" s="180" t="s">
        <v>1373</v>
      </c>
      <c r="M151" s="183" t="s">
        <v>1374</v>
      </c>
      <c r="N151" s="180" t="s">
        <v>16</v>
      </c>
      <c r="O151" s="183"/>
      <c r="P151" s="271">
        <v>524</v>
      </c>
      <c r="Q151" s="271">
        <v>3</v>
      </c>
      <c r="R151" s="143" t="str">
        <f t="shared" si="6"/>
        <v>N/A</v>
      </c>
      <c r="S151" s="144" t="str">
        <f t="shared" si="7"/>
        <v>N/A</v>
      </c>
      <c r="T151" s="298" t="s">
        <v>1410</v>
      </c>
    </row>
    <row r="152" spans="1:20" ht="12.75" customHeight="1" x14ac:dyDescent="0.25">
      <c r="A152" s="180" t="s">
        <v>144</v>
      </c>
      <c r="B152" s="180">
        <v>2022</v>
      </c>
      <c r="C152" s="180" t="s">
        <v>659</v>
      </c>
      <c r="D152" s="180" t="s">
        <v>148</v>
      </c>
      <c r="E152" s="179" t="s">
        <v>1140</v>
      </c>
      <c r="F152" s="182" t="s">
        <v>1213</v>
      </c>
      <c r="G152" s="180" t="s">
        <v>1378</v>
      </c>
      <c r="H152" s="180" t="s">
        <v>13</v>
      </c>
      <c r="I152" s="180" t="s">
        <v>495</v>
      </c>
      <c r="J152" s="182" t="s">
        <v>188</v>
      </c>
      <c r="K152" s="180" t="s">
        <v>1379</v>
      </c>
      <c r="L152" s="180" t="s">
        <v>1373</v>
      </c>
      <c r="M152" s="183" t="s">
        <v>1374</v>
      </c>
      <c r="N152" s="180" t="s">
        <v>16</v>
      </c>
      <c r="O152" s="183"/>
      <c r="P152" s="271">
        <v>524</v>
      </c>
      <c r="Q152" s="271">
        <v>3</v>
      </c>
      <c r="R152" s="143" t="str">
        <f t="shared" si="6"/>
        <v>N/A</v>
      </c>
      <c r="S152" s="144" t="str">
        <f t="shared" si="7"/>
        <v>N/A</v>
      </c>
      <c r="T152" s="298" t="s">
        <v>1410</v>
      </c>
    </row>
    <row r="153" spans="1:20" ht="12.75" customHeight="1" x14ac:dyDescent="0.25">
      <c r="A153" s="180" t="s">
        <v>144</v>
      </c>
      <c r="B153" s="180">
        <v>2022</v>
      </c>
      <c r="C153" s="180" t="s">
        <v>659</v>
      </c>
      <c r="D153" s="180" t="s">
        <v>148</v>
      </c>
      <c r="E153" s="179" t="s">
        <v>1140</v>
      </c>
      <c r="F153" s="182" t="s">
        <v>1213</v>
      </c>
      <c r="G153" s="180" t="s">
        <v>299</v>
      </c>
      <c r="H153" s="180" t="s">
        <v>13</v>
      </c>
      <c r="I153" s="180" t="s">
        <v>483</v>
      </c>
      <c r="J153" s="184" t="s">
        <v>1384</v>
      </c>
      <c r="K153" s="180" t="s">
        <v>737</v>
      </c>
      <c r="L153" s="180" t="s">
        <v>1373</v>
      </c>
      <c r="M153" s="183" t="s">
        <v>1374</v>
      </c>
      <c r="N153" s="180" t="s">
        <v>16</v>
      </c>
      <c r="O153" s="180"/>
      <c r="P153" s="271">
        <v>529</v>
      </c>
      <c r="Q153" s="272">
        <v>32</v>
      </c>
      <c r="R153" s="143" t="str">
        <f t="shared" si="6"/>
        <v>N/A</v>
      </c>
      <c r="S153" s="144" t="str">
        <f t="shared" si="7"/>
        <v>N/A</v>
      </c>
      <c r="T153" s="278" t="s">
        <v>1420</v>
      </c>
    </row>
    <row r="154" spans="1:20" ht="12.75" customHeight="1" x14ac:dyDescent="0.25">
      <c r="A154" s="180" t="s">
        <v>144</v>
      </c>
      <c r="B154" s="180">
        <v>2022</v>
      </c>
      <c r="C154" s="180" t="s">
        <v>659</v>
      </c>
      <c r="D154" s="180" t="s">
        <v>148</v>
      </c>
      <c r="E154" s="179" t="s">
        <v>1140</v>
      </c>
      <c r="F154" s="182" t="s">
        <v>1213</v>
      </c>
      <c r="G154" s="180" t="s">
        <v>301</v>
      </c>
      <c r="H154" s="180" t="s">
        <v>13</v>
      </c>
      <c r="I154" s="180" t="s">
        <v>483</v>
      </c>
      <c r="J154" s="184" t="s">
        <v>1384</v>
      </c>
      <c r="K154" s="180" t="s">
        <v>737</v>
      </c>
      <c r="L154" s="180" t="s">
        <v>1373</v>
      </c>
      <c r="M154" s="183" t="s">
        <v>1374</v>
      </c>
      <c r="N154" s="180" t="s">
        <v>16</v>
      </c>
      <c r="O154" s="180"/>
      <c r="P154" s="271">
        <v>529</v>
      </c>
      <c r="Q154" s="272">
        <v>32</v>
      </c>
      <c r="R154" s="143" t="str">
        <f t="shared" si="6"/>
        <v>N/A</v>
      </c>
      <c r="S154" s="144" t="str">
        <f t="shared" si="7"/>
        <v>N/A</v>
      </c>
      <c r="T154" s="278" t="s">
        <v>1420</v>
      </c>
    </row>
    <row r="155" spans="1:20" ht="12.75" customHeight="1" x14ac:dyDescent="0.25">
      <c r="A155" s="180" t="s">
        <v>144</v>
      </c>
      <c r="B155" s="180">
        <v>2022</v>
      </c>
      <c r="C155" s="180" t="s">
        <v>659</v>
      </c>
      <c r="D155" s="180" t="s">
        <v>148</v>
      </c>
      <c r="E155" s="179" t="s">
        <v>1140</v>
      </c>
      <c r="F155" s="182" t="s">
        <v>1213</v>
      </c>
      <c r="G155" s="180" t="s">
        <v>1377</v>
      </c>
      <c r="H155" s="180" t="s">
        <v>13</v>
      </c>
      <c r="I155" s="180" t="s">
        <v>483</v>
      </c>
      <c r="J155" s="184" t="s">
        <v>1384</v>
      </c>
      <c r="K155" s="180" t="s">
        <v>737</v>
      </c>
      <c r="L155" s="180" t="s">
        <v>1373</v>
      </c>
      <c r="M155" s="183" t="s">
        <v>1374</v>
      </c>
      <c r="N155" s="180" t="s">
        <v>16</v>
      </c>
      <c r="O155" s="180"/>
      <c r="P155" s="271">
        <v>529</v>
      </c>
      <c r="Q155" s="272">
        <v>32</v>
      </c>
      <c r="R155" s="143" t="str">
        <f t="shared" si="6"/>
        <v>N/A</v>
      </c>
      <c r="S155" s="144" t="str">
        <f t="shared" si="7"/>
        <v>N/A</v>
      </c>
      <c r="T155" s="278" t="s">
        <v>1420</v>
      </c>
    </row>
    <row r="156" spans="1:20" ht="12.75" customHeight="1" x14ac:dyDescent="0.25">
      <c r="A156" s="180" t="s">
        <v>144</v>
      </c>
      <c r="B156" s="180">
        <v>2022</v>
      </c>
      <c r="C156" s="180" t="s">
        <v>659</v>
      </c>
      <c r="D156" s="180" t="s">
        <v>148</v>
      </c>
      <c r="E156" s="179" t="s">
        <v>1140</v>
      </c>
      <c r="F156" s="182" t="s">
        <v>1213</v>
      </c>
      <c r="G156" s="180" t="s">
        <v>1378</v>
      </c>
      <c r="H156" s="180" t="s">
        <v>13</v>
      </c>
      <c r="I156" s="180" t="s">
        <v>483</v>
      </c>
      <c r="J156" s="184" t="s">
        <v>1384</v>
      </c>
      <c r="K156" s="180" t="s">
        <v>737</v>
      </c>
      <c r="L156" s="180" t="s">
        <v>1373</v>
      </c>
      <c r="M156" s="183" t="s">
        <v>1374</v>
      </c>
      <c r="N156" s="180" t="s">
        <v>16</v>
      </c>
      <c r="O156" s="180"/>
      <c r="P156" s="271">
        <v>529</v>
      </c>
      <c r="Q156" s="272">
        <v>32</v>
      </c>
      <c r="R156" s="143" t="str">
        <f t="shared" si="6"/>
        <v>N/A</v>
      </c>
      <c r="S156" s="144" t="str">
        <f t="shared" si="7"/>
        <v>N/A</v>
      </c>
      <c r="T156" s="278" t="s">
        <v>1420</v>
      </c>
    </row>
    <row r="157" spans="1:20" ht="12.75" customHeight="1" x14ac:dyDescent="0.25">
      <c r="A157" s="180" t="s">
        <v>144</v>
      </c>
      <c r="B157" s="180">
        <v>2022</v>
      </c>
      <c r="C157" s="180" t="s">
        <v>659</v>
      </c>
      <c r="D157" s="180" t="s">
        <v>148</v>
      </c>
      <c r="E157" s="179" t="s">
        <v>1140</v>
      </c>
      <c r="F157" s="182" t="s">
        <v>1213</v>
      </c>
      <c r="G157" s="180" t="s">
        <v>299</v>
      </c>
      <c r="H157" s="180" t="s">
        <v>13</v>
      </c>
      <c r="I157" s="180" t="s">
        <v>483</v>
      </c>
      <c r="J157" s="184" t="s">
        <v>1384</v>
      </c>
      <c r="K157" s="180" t="s">
        <v>739</v>
      </c>
      <c r="L157" s="180" t="s">
        <v>1373</v>
      </c>
      <c r="M157" s="183" t="s">
        <v>1374</v>
      </c>
      <c r="N157" s="180" t="s">
        <v>16</v>
      </c>
      <c r="O157" s="180"/>
      <c r="P157" s="271">
        <v>314</v>
      </c>
      <c r="Q157" s="272">
        <v>45</v>
      </c>
      <c r="R157" s="143" t="str">
        <f t="shared" si="6"/>
        <v>N/A</v>
      </c>
      <c r="S157" s="144" t="str">
        <f t="shared" si="7"/>
        <v>N/A</v>
      </c>
      <c r="T157" s="278" t="s">
        <v>1420</v>
      </c>
    </row>
    <row r="158" spans="1:20" ht="12.75" customHeight="1" x14ac:dyDescent="0.25">
      <c r="A158" s="180" t="s">
        <v>144</v>
      </c>
      <c r="B158" s="180">
        <v>2022</v>
      </c>
      <c r="C158" s="180" t="s">
        <v>659</v>
      </c>
      <c r="D158" s="180" t="s">
        <v>148</v>
      </c>
      <c r="E158" s="179" t="s">
        <v>1140</v>
      </c>
      <c r="F158" s="182" t="s">
        <v>1213</v>
      </c>
      <c r="G158" s="180" t="s">
        <v>301</v>
      </c>
      <c r="H158" s="180" t="s">
        <v>13</v>
      </c>
      <c r="I158" s="180" t="s">
        <v>483</v>
      </c>
      <c r="J158" s="184" t="s">
        <v>1384</v>
      </c>
      <c r="K158" s="180" t="s">
        <v>739</v>
      </c>
      <c r="L158" s="180" t="s">
        <v>1373</v>
      </c>
      <c r="M158" s="183" t="s">
        <v>1374</v>
      </c>
      <c r="N158" s="180" t="s">
        <v>16</v>
      </c>
      <c r="O158" s="180"/>
      <c r="P158" s="271">
        <v>314</v>
      </c>
      <c r="Q158" s="272">
        <v>45</v>
      </c>
      <c r="R158" s="143" t="str">
        <f t="shared" si="6"/>
        <v>N/A</v>
      </c>
      <c r="S158" s="144" t="str">
        <f t="shared" si="7"/>
        <v>N/A</v>
      </c>
      <c r="T158" s="278" t="s">
        <v>1420</v>
      </c>
    </row>
    <row r="159" spans="1:20" ht="12.75" customHeight="1" x14ac:dyDescent="0.25">
      <c r="A159" s="180" t="s">
        <v>144</v>
      </c>
      <c r="B159" s="180">
        <v>2022</v>
      </c>
      <c r="C159" s="180" t="s">
        <v>659</v>
      </c>
      <c r="D159" s="180" t="s">
        <v>148</v>
      </c>
      <c r="E159" s="179" t="s">
        <v>1140</v>
      </c>
      <c r="F159" s="182" t="s">
        <v>1213</v>
      </c>
      <c r="G159" s="180" t="s">
        <v>1377</v>
      </c>
      <c r="H159" s="180" t="s">
        <v>13</v>
      </c>
      <c r="I159" s="180" t="s">
        <v>483</v>
      </c>
      <c r="J159" s="184" t="s">
        <v>1384</v>
      </c>
      <c r="K159" s="180" t="s">
        <v>739</v>
      </c>
      <c r="L159" s="180" t="s">
        <v>1373</v>
      </c>
      <c r="M159" s="183" t="s">
        <v>1374</v>
      </c>
      <c r="N159" s="180" t="s">
        <v>16</v>
      </c>
      <c r="O159" s="180"/>
      <c r="P159" s="271">
        <v>314</v>
      </c>
      <c r="Q159" s="272">
        <v>45</v>
      </c>
      <c r="R159" s="143" t="str">
        <f t="shared" si="6"/>
        <v>N/A</v>
      </c>
      <c r="S159" s="144" t="str">
        <f t="shared" si="7"/>
        <v>N/A</v>
      </c>
      <c r="T159" s="278" t="s">
        <v>1420</v>
      </c>
    </row>
    <row r="160" spans="1:20" ht="12.75" customHeight="1" x14ac:dyDescent="0.25">
      <c r="A160" s="180" t="s">
        <v>144</v>
      </c>
      <c r="B160" s="180">
        <v>2022</v>
      </c>
      <c r="C160" s="180" t="s">
        <v>659</v>
      </c>
      <c r="D160" s="180" t="s">
        <v>148</v>
      </c>
      <c r="E160" s="179" t="s">
        <v>1140</v>
      </c>
      <c r="F160" s="182" t="s">
        <v>1213</v>
      </c>
      <c r="G160" s="180" t="s">
        <v>1378</v>
      </c>
      <c r="H160" s="180" t="s">
        <v>13</v>
      </c>
      <c r="I160" s="180" t="s">
        <v>483</v>
      </c>
      <c r="J160" s="184" t="s">
        <v>1384</v>
      </c>
      <c r="K160" s="180" t="s">
        <v>739</v>
      </c>
      <c r="L160" s="180" t="s">
        <v>1373</v>
      </c>
      <c r="M160" s="183" t="s">
        <v>1374</v>
      </c>
      <c r="N160" s="180" t="s">
        <v>16</v>
      </c>
      <c r="O160" s="180"/>
      <c r="P160" s="271">
        <v>314</v>
      </c>
      <c r="Q160" s="272">
        <v>45</v>
      </c>
      <c r="R160" s="143" t="str">
        <f t="shared" si="6"/>
        <v>N/A</v>
      </c>
      <c r="S160" s="144" t="str">
        <f t="shared" si="7"/>
        <v>N/A</v>
      </c>
      <c r="T160" s="278" t="s">
        <v>1420</v>
      </c>
    </row>
    <row r="161" spans="1:20" ht="12.75" customHeight="1" x14ac:dyDescent="0.25">
      <c r="A161" s="180" t="s">
        <v>144</v>
      </c>
      <c r="B161" s="180">
        <v>2022</v>
      </c>
      <c r="C161" s="180" t="s">
        <v>658</v>
      </c>
      <c r="D161" s="180" t="s">
        <v>148</v>
      </c>
      <c r="E161" s="179" t="s">
        <v>1131</v>
      </c>
      <c r="F161" s="180" t="s">
        <v>1132</v>
      </c>
      <c r="G161" s="180" t="s">
        <v>301</v>
      </c>
      <c r="H161" s="180" t="s">
        <v>13</v>
      </c>
      <c r="I161" s="180" t="s">
        <v>485</v>
      </c>
      <c r="J161" s="180" t="s">
        <v>194</v>
      </c>
      <c r="K161" s="180" t="s">
        <v>921</v>
      </c>
      <c r="L161" s="180" t="s">
        <v>1421</v>
      </c>
      <c r="M161" s="180" t="s">
        <v>1374</v>
      </c>
      <c r="N161" s="180" t="s">
        <v>16</v>
      </c>
      <c r="O161" s="185" t="s">
        <v>885</v>
      </c>
      <c r="P161" s="142" t="s">
        <v>184</v>
      </c>
      <c r="Q161" s="142" t="s">
        <v>184</v>
      </c>
      <c r="R161" s="143" t="str">
        <f t="shared" si="6"/>
        <v>N/A</v>
      </c>
      <c r="S161" s="144" t="str">
        <f t="shared" si="7"/>
        <v>N/A</v>
      </c>
      <c r="T161" s="277" t="s">
        <v>1422</v>
      </c>
    </row>
    <row r="162" spans="1:20" ht="12.75" customHeight="1" x14ac:dyDescent="0.25">
      <c r="A162" s="180" t="s">
        <v>144</v>
      </c>
      <c r="B162" s="180">
        <v>2022</v>
      </c>
      <c r="C162" s="180" t="s">
        <v>658</v>
      </c>
      <c r="D162" s="180" t="s">
        <v>148</v>
      </c>
      <c r="E162" s="179" t="s">
        <v>1131</v>
      </c>
      <c r="F162" s="180" t="s">
        <v>1132</v>
      </c>
      <c r="G162" s="180" t="s">
        <v>301</v>
      </c>
      <c r="H162" s="180" t="s">
        <v>13</v>
      </c>
      <c r="I162" s="180" t="s">
        <v>485</v>
      </c>
      <c r="J162" s="180" t="s">
        <v>192</v>
      </c>
      <c r="K162" s="180" t="s">
        <v>1423</v>
      </c>
      <c r="L162" s="180" t="s">
        <v>1421</v>
      </c>
      <c r="M162" s="180" t="s">
        <v>1374</v>
      </c>
      <c r="N162" s="180" t="s">
        <v>16</v>
      </c>
      <c r="O162" s="185" t="s">
        <v>885</v>
      </c>
      <c r="P162" s="142" t="s">
        <v>184</v>
      </c>
      <c r="Q162" s="142" t="s">
        <v>184</v>
      </c>
      <c r="R162" s="143" t="str">
        <f t="shared" si="6"/>
        <v>N/A</v>
      </c>
      <c r="S162" s="144" t="str">
        <f t="shared" si="7"/>
        <v>N/A</v>
      </c>
      <c r="T162" s="277" t="s">
        <v>1422</v>
      </c>
    </row>
    <row r="163" spans="1:20" ht="12.75" customHeight="1" x14ac:dyDescent="0.25">
      <c r="A163" s="180" t="s">
        <v>144</v>
      </c>
      <c r="B163" s="180">
        <v>2022</v>
      </c>
      <c r="C163" s="180" t="s">
        <v>658</v>
      </c>
      <c r="D163" s="184" t="s">
        <v>892</v>
      </c>
      <c r="E163" s="179" t="s">
        <v>1111</v>
      </c>
      <c r="F163" s="180" t="s">
        <v>1112</v>
      </c>
      <c r="G163" s="180" t="s">
        <v>299</v>
      </c>
      <c r="H163" s="180" t="s">
        <v>13</v>
      </c>
      <c r="I163" s="180" t="s">
        <v>495</v>
      </c>
      <c r="J163" s="182" t="s">
        <v>188</v>
      </c>
      <c r="K163" s="180" t="s">
        <v>1379</v>
      </c>
      <c r="L163" s="180" t="s">
        <v>1373</v>
      </c>
      <c r="M163" s="180" t="s">
        <v>1374</v>
      </c>
      <c r="N163" s="180" t="s">
        <v>16</v>
      </c>
      <c r="O163" s="180" t="s">
        <v>885</v>
      </c>
      <c r="P163" s="142">
        <v>383</v>
      </c>
      <c r="Q163" s="142">
        <v>11</v>
      </c>
      <c r="R163" s="143" t="str">
        <f t="shared" si="6"/>
        <v>N/A</v>
      </c>
      <c r="S163" s="144" t="str">
        <f t="shared" si="7"/>
        <v>N/A</v>
      </c>
      <c r="T163" s="277" t="s">
        <v>1424</v>
      </c>
    </row>
    <row r="164" spans="1:20" ht="12.75" customHeight="1" x14ac:dyDescent="0.25">
      <c r="A164" s="180" t="s">
        <v>144</v>
      </c>
      <c r="B164" s="180">
        <v>2022</v>
      </c>
      <c r="C164" s="180" t="s">
        <v>658</v>
      </c>
      <c r="D164" s="184" t="s">
        <v>892</v>
      </c>
      <c r="E164" s="179" t="s">
        <v>1111</v>
      </c>
      <c r="F164" s="180" t="s">
        <v>1112</v>
      </c>
      <c r="G164" s="180" t="s">
        <v>301</v>
      </c>
      <c r="H164" s="180" t="s">
        <v>13</v>
      </c>
      <c r="I164" s="180" t="s">
        <v>495</v>
      </c>
      <c r="J164" s="182" t="s">
        <v>188</v>
      </c>
      <c r="K164" s="180" t="s">
        <v>1379</v>
      </c>
      <c r="L164" s="180" t="s">
        <v>1373</v>
      </c>
      <c r="M164" s="180" t="s">
        <v>1374</v>
      </c>
      <c r="N164" s="180" t="s">
        <v>16</v>
      </c>
      <c r="O164" s="180" t="s">
        <v>885</v>
      </c>
      <c r="P164" s="142">
        <v>383</v>
      </c>
      <c r="Q164" s="142">
        <v>11</v>
      </c>
      <c r="R164" s="143" t="str">
        <f t="shared" si="6"/>
        <v>N/A</v>
      </c>
      <c r="S164" s="144" t="str">
        <f t="shared" si="7"/>
        <v>N/A</v>
      </c>
      <c r="T164" s="277" t="s">
        <v>1424</v>
      </c>
    </row>
    <row r="165" spans="1:20" ht="12.75" customHeight="1" x14ac:dyDescent="0.25">
      <c r="A165" s="180" t="s">
        <v>144</v>
      </c>
      <c r="B165" s="180">
        <v>2022</v>
      </c>
      <c r="C165" s="180" t="s">
        <v>658</v>
      </c>
      <c r="D165" s="184" t="s">
        <v>892</v>
      </c>
      <c r="E165" s="179" t="s">
        <v>1111</v>
      </c>
      <c r="F165" s="180" t="s">
        <v>1112</v>
      </c>
      <c r="G165" s="180" t="s">
        <v>1377</v>
      </c>
      <c r="H165" s="180" t="s">
        <v>13</v>
      </c>
      <c r="I165" s="180" t="s">
        <v>495</v>
      </c>
      <c r="J165" s="182" t="s">
        <v>188</v>
      </c>
      <c r="K165" s="180" t="s">
        <v>1379</v>
      </c>
      <c r="L165" s="180" t="s">
        <v>1373</v>
      </c>
      <c r="M165" s="180" t="s">
        <v>1374</v>
      </c>
      <c r="N165" s="180" t="s">
        <v>16</v>
      </c>
      <c r="O165" s="180" t="s">
        <v>885</v>
      </c>
      <c r="P165" s="142">
        <v>383</v>
      </c>
      <c r="Q165" s="142">
        <v>11</v>
      </c>
      <c r="R165" s="143" t="str">
        <f t="shared" si="6"/>
        <v>N/A</v>
      </c>
      <c r="S165" s="144" t="str">
        <f t="shared" si="7"/>
        <v>N/A</v>
      </c>
      <c r="T165" s="277" t="s">
        <v>1424</v>
      </c>
    </row>
    <row r="166" spans="1:20" ht="12.75" customHeight="1" x14ac:dyDescent="0.25">
      <c r="A166" s="180" t="s">
        <v>144</v>
      </c>
      <c r="B166" s="180">
        <v>2022</v>
      </c>
      <c r="C166" s="180" t="s">
        <v>658</v>
      </c>
      <c r="D166" s="184" t="s">
        <v>892</v>
      </c>
      <c r="E166" s="179" t="s">
        <v>1111</v>
      </c>
      <c r="F166" s="180" t="s">
        <v>1112</v>
      </c>
      <c r="G166" s="180" t="s">
        <v>1378</v>
      </c>
      <c r="H166" s="180" t="s">
        <v>13</v>
      </c>
      <c r="I166" s="180" t="s">
        <v>495</v>
      </c>
      <c r="J166" s="182" t="s">
        <v>188</v>
      </c>
      <c r="K166" s="180" t="s">
        <v>1379</v>
      </c>
      <c r="L166" s="180" t="s">
        <v>1373</v>
      </c>
      <c r="M166" s="180" t="s">
        <v>1374</v>
      </c>
      <c r="N166" s="180" t="s">
        <v>16</v>
      </c>
      <c r="O166" s="180" t="s">
        <v>885</v>
      </c>
      <c r="P166" s="142">
        <v>383</v>
      </c>
      <c r="Q166" s="142">
        <v>11</v>
      </c>
      <c r="R166" s="143" t="str">
        <f t="shared" si="6"/>
        <v>N/A</v>
      </c>
      <c r="S166" s="144" t="str">
        <f t="shared" si="7"/>
        <v>N/A</v>
      </c>
      <c r="T166" s="277" t="s">
        <v>1424</v>
      </c>
    </row>
    <row r="167" spans="1:20" ht="14.25" customHeight="1" x14ac:dyDescent="0.25">
      <c r="A167" s="180" t="s">
        <v>144</v>
      </c>
      <c r="B167" s="180">
        <v>2022</v>
      </c>
      <c r="C167" s="180" t="s">
        <v>658</v>
      </c>
      <c r="D167" s="180" t="s">
        <v>148</v>
      </c>
      <c r="E167" s="179" t="s">
        <v>1114</v>
      </c>
      <c r="F167" s="180" t="s">
        <v>1119</v>
      </c>
      <c r="G167" s="180" t="s">
        <v>299</v>
      </c>
      <c r="H167" s="180" t="s">
        <v>13</v>
      </c>
      <c r="I167" s="180" t="s">
        <v>495</v>
      </c>
      <c r="J167" s="182" t="s">
        <v>188</v>
      </c>
      <c r="K167" s="180" t="s">
        <v>1379</v>
      </c>
      <c r="L167" s="180" t="s">
        <v>1373</v>
      </c>
      <c r="M167" s="180" t="s">
        <v>1374</v>
      </c>
      <c r="N167" s="180" t="s">
        <v>16</v>
      </c>
      <c r="O167" s="180" t="s">
        <v>885</v>
      </c>
      <c r="P167" s="142">
        <v>653</v>
      </c>
      <c r="Q167" s="142">
        <v>7</v>
      </c>
      <c r="R167" s="143" t="str">
        <f t="shared" si="6"/>
        <v>N/A</v>
      </c>
      <c r="S167" s="144" t="str">
        <f t="shared" si="7"/>
        <v>N/A</v>
      </c>
      <c r="T167" s="277" t="s">
        <v>1425</v>
      </c>
    </row>
    <row r="168" spans="1:20" ht="14.25" customHeight="1" x14ac:dyDescent="0.25">
      <c r="A168" s="180" t="s">
        <v>144</v>
      </c>
      <c r="B168" s="180">
        <v>2022</v>
      </c>
      <c r="C168" s="180" t="s">
        <v>658</v>
      </c>
      <c r="D168" s="180" t="s">
        <v>148</v>
      </c>
      <c r="E168" s="179" t="s">
        <v>1114</v>
      </c>
      <c r="F168" s="180" t="s">
        <v>1119</v>
      </c>
      <c r="G168" s="180" t="s">
        <v>301</v>
      </c>
      <c r="H168" s="180" t="s">
        <v>13</v>
      </c>
      <c r="I168" s="180" t="s">
        <v>495</v>
      </c>
      <c r="J168" s="182" t="s">
        <v>188</v>
      </c>
      <c r="K168" s="180" t="s">
        <v>1379</v>
      </c>
      <c r="L168" s="180" t="s">
        <v>1373</v>
      </c>
      <c r="M168" s="180" t="s">
        <v>1374</v>
      </c>
      <c r="N168" s="180" t="s">
        <v>16</v>
      </c>
      <c r="O168" s="180" t="s">
        <v>885</v>
      </c>
      <c r="P168" s="142">
        <v>654</v>
      </c>
      <c r="Q168" s="142">
        <v>7</v>
      </c>
      <c r="R168" s="143" t="str">
        <f t="shared" si="6"/>
        <v>N/A</v>
      </c>
      <c r="S168" s="144" t="str">
        <f t="shared" si="7"/>
        <v>N/A</v>
      </c>
      <c r="T168" s="277" t="s">
        <v>1425</v>
      </c>
    </row>
    <row r="169" spans="1:20" ht="14.25" customHeight="1" x14ac:dyDescent="0.25">
      <c r="A169" s="180" t="s">
        <v>144</v>
      </c>
      <c r="B169" s="180">
        <v>2022</v>
      </c>
      <c r="C169" s="180" t="s">
        <v>658</v>
      </c>
      <c r="D169" s="180" t="s">
        <v>148</v>
      </c>
      <c r="E169" s="179" t="s">
        <v>1114</v>
      </c>
      <c r="F169" s="180" t="s">
        <v>1119</v>
      </c>
      <c r="G169" s="180" t="s">
        <v>1377</v>
      </c>
      <c r="H169" s="180" t="s">
        <v>13</v>
      </c>
      <c r="I169" s="180" t="s">
        <v>495</v>
      </c>
      <c r="J169" s="182" t="s">
        <v>188</v>
      </c>
      <c r="K169" s="180" t="s">
        <v>1379</v>
      </c>
      <c r="L169" s="180" t="s">
        <v>1373</v>
      </c>
      <c r="M169" s="180" t="s">
        <v>1374</v>
      </c>
      <c r="N169" s="180" t="s">
        <v>16</v>
      </c>
      <c r="O169" s="180" t="s">
        <v>885</v>
      </c>
      <c r="P169" s="142">
        <v>648</v>
      </c>
      <c r="Q169" s="142">
        <v>7</v>
      </c>
      <c r="R169" s="143" t="str">
        <f t="shared" si="6"/>
        <v>N/A</v>
      </c>
      <c r="S169" s="144" t="str">
        <f t="shared" si="7"/>
        <v>N/A</v>
      </c>
      <c r="T169" s="277" t="s">
        <v>1425</v>
      </c>
    </row>
    <row r="170" spans="1:20" ht="14.25" customHeight="1" x14ac:dyDescent="0.25">
      <c r="A170" s="180" t="s">
        <v>144</v>
      </c>
      <c r="B170" s="180">
        <v>2022</v>
      </c>
      <c r="C170" s="180" t="s">
        <v>658</v>
      </c>
      <c r="D170" s="180" t="s">
        <v>148</v>
      </c>
      <c r="E170" s="179" t="s">
        <v>1114</v>
      </c>
      <c r="F170" s="180" t="s">
        <v>1119</v>
      </c>
      <c r="G170" s="180" t="s">
        <v>1378</v>
      </c>
      <c r="H170" s="180" t="s">
        <v>13</v>
      </c>
      <c r="I170" s="180" t="s">
        <v>495</v>
      </c>
      <c r="J170" s="182" t="s">
        <v>188</v>
      </c>
      <c r="K170" s="180" t="s">
        <v>1379</v>
      </c>
      <c r="L170" s="180" t="s">
        <v>1373</v>
      </c>
      <c r="M170" s="180" t="s">
        <v>1374</v>
      </c>
      <c r="N170" s="180" t="s">
        <v>16</v>
      </c>
      <c r="O170" s="180" t="s">
        <v>885</v>
      </c>
      <c r="P170" s="142">
        <v>653</v>
      </c>
      <c r="Q170" s="142">
        <v>7</v>
      </c>
      <c r="R170" s="143" t="str">
        <f t="shared" si="6"/>
        <v>N/A</v>
      </c>
      <c r="S170" s="144" t="str">
        <f t="shared" si="7"/>
        <v>N/A</v>
      </c>
      <c r="T170" s="277" t="s">
        <v>1425</v>
      </c>
    </row>
    <row r="171" spans="1:20" ht="12.75" customHeight="1" x14ac:dyDescent="0.25">
      <c r="A171" s="180" t="s">
        <v>144</v>
      </c>
      <c r="B171" s="180">
        <v>2022</v>
      </c>
      <c r="C171" s="180" t="s">
        <v>658</v>
      </c>
      <c r="D171" s="180" t="s">
        <v>148</v>
      </c>
      <c r="E171" s="179" t="s">
        <v>1121</v>
      </c>
      <c r="F171" s="180" t="s">
        <v>1112</v>
      </c>
      <c r="G171" s="180" t="s">
        <v>299</v>
      </c>
      <c r="H171" s="180" t="s">
        <v>13</v>
      </c>
      <c r="I171" s="180" t="s">
        <v>495</v>
      </c>
      <c r="J171" s="182" t="s">
        <v>188</v>
      </c>
      <c r="K171" s="180" t="s">
        <v>1379</v>
      </c>
      <c r="L171" s="180" t="s">
        <v>1373</v>
      </c>
      <c r="M171" s="180" t="s">
        <v>1374</v>
      </c>
      <c r="N171" s="180" t="s">
        <v>16</v>
      </c>
      <c r="O171" s="180" t="s">
        <v>885</v>
      </c>
      <c r="P171" s="274">
        <v>1000</v>
      </c>
      <c r="Q171" s="270">
        <v>15</v>
      </c>
      <c r="R171" s="143" t="str">
        <f t="shared" si="6"/>
        <v>N/A</v>
      </c>
      <c r="S171" s="144" t="str">
        <f t="shared" si="7"/>
        <v>N/A</v>
      </c>
      <c r="T171" s="277" t="s">
        <v>1426</v>
      </c>
    </row>
    <row r="172" spans="1:20" ht="12.75" customHeight="1" x14ac:dyDescent="0.25">
      <c r="A172" s="180" t="s">
        <v>144</v>
      </c>
      <c r="B172" s="180">
        <v>2022</v>
      </c>
      <c r="C172" s="180" t="s">
        <v>658</v>
      </c>
      <c r="D172" s="180" t="s">
        <v>148</v>
      </c>
      <c r="E172" s="179" t="s">
        <v>1121</v>
      </c>
      <c r="F172" s="180" t="s">
        <v>1112</v>
      </c>
      <c r="G172" s="180" t="s">
        <v>301</v>
      </c>
      <c r="H172" s="180" t="s">
        <v>13</v>
      </c>
      <c r="I172" s="180" t="s">
        <v>495</v>
      </c>
      <c r="J172" s="182" t="s">
        <v>188</v>
      </c>
      <c r="K172" s="180" t="s">
        <v>1379</v>
      </c>
      <c r="L172" s="180" t="s">
        <v>1373</v>
      </c>
      <c r="M172" s="180" t="s">
        <v>1374</v>
      </c>
      <c r="N172" s="180" t="s">
        <v>16</v>
      </c>
      <c r="O172" s="180" t="s">
        <v>885</v>
      </c>
      <c r="P172" s="273">
        <v>1001</v>
      </c>
      <c r="Q172" s="272">
        <v>15</v>
      </c>
      <c r="R172" s="143" t="str">
        <f t="shared" si="6"/>
        <v>N/A</v>
      </c>
      <c r="S172" s="144" t="str">
        <f t="shared" si="7"/>
        <v>N/A</v>
      </c>
      <c r="T172" s="277" t="s">
        <v>1426</v>
      </c>
    </row>
    <row r="173" spans="1:20" ht="12.75" customHeight="1" x14ac:dyDescent="0.25">
      <c r="A173" s="180" t="s">
        <v>144</v>
      </c>
      <c r="B173" s="180">
        <v>2022</v>
      </c>
      <c r="C173" s="180" t="s">
        <v>658</v>
      </c>
      <c r="D173" s="180" t="s">
        <v>148</v>
      </c>
      <c r="E173" s="179" t="s">
        <v>1121</v>
      </c>
      <c r="F173" s="180" t="s">
        <v>1112</v>
      </c>
      <c r="G173" s="180" t="s">
        <v>1377</v>
      </c>
      <c r="H173" s="180" t="s">
        <v>13</v>
      </c>
      <c r="I173" s="180" t="s">
        <v>495</v>
      </c>
      <c r="J173" s="182" t="s">
        <v>188</v>
      </c>
      <c r="K173" s="180" t="s">
        <v>1379</v>
      </c>
      <c r="L173" s="180" t="s">
        <v>1373</v>
      </c>
      <c r="M173" s="180" t="s">
        <v>1374</v>
      </c>
      <c r="N173" s="180" t="s">
        <v>16</v>
      </c>
      <c r="O173" s="180" t="s">
        <v>885</v>
      </c>
      <c r="P173" s="271">
        <v>909</v>
      </c>
      <c r="Q173" s="272">
        <v>15</v>
      </c>
      <c r="R173" s="143" t="str">
        <f t="shared" si="6"/>
        <v>N/A</v>
      </c>
      <c r="S173" s="144" t="str">
        <f t="shared" si="7"/>
        <v>N/A</v>
      </c>
      <c r="T173" s="277" t="s">
        <v>1426</v>
      </c>
    </row>
    <row r="174" spans="1:20" ht="12.75" customHeight="1" x14ac:dyDescent="0.25">
      <c r="A174" s="180" t="s">
        <v>144</v>
      </c>
      <c r="B174" s="180">
        <v>2022</v>
      </c>
      <c r="C174" s="180" t="s">
        <v>658</v>
      </c>
      <c r="D174" s="180" t="s">
        <v>148</v>
      </c>
      <c r="E174" s="179" t="s">
        <v>1121</v>
      </c>
      <c r="F174" s="180" t="s">
        <v>1112</v>
      </c>
      <c r="G174" s="180" t="s">
        <v>1378</v>
      </c>
      <c r="H174" s="180" t="s">
        <v>13</v>
      </c>
      <c r="I174" s="180" t="s">
        <v>495</v>
      </c>
      <c r="J174" s="182" t="s">
        <v>188</v>
      </c>
      <c r="K174" s="180" t="s">
        <v>1379</v>
      </c>
      <c r="L174" s="180" t="s">
        <v>1373</v>
      </c>
      <c r="M174" s="180" t="s">
        <v>1374</v>
      </c>
      <c r="N174" s="180" t="s">
        <v>16</v>
      </c>
      <c r="O174" s="180" t="s">
        <v>885</v>
      </c>
      <c r="P174" s="271">
        <v>998</v>
      </c>
      <c r="Q174" s="272">
        <v>15</v>
      </c>
      <c r="R174" s="143" t="str">
        <f t="shared" si="6"/>
        <v>N/A</v>
      </c>
      <c r="S174" s="144" t="str">
        <f t="shared" si="7"/>
        <v>N/A</v>
      </c>
      <c r="T174" s="277" t="s">
        <v>1426</v>
      </c>
    </row>
  </sheetData>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MasterCodeList!$C$2:$C$27</xm:f>
          </x14:formula1>
          <xm:sqref>A4:A6</xm:sqref>
        </x14:dataValidation>
        <x14:dataValidation type="list" allowBlank="1" showInputMessage="1" showErrorMessage="1" xr:uid="{00000000-0002-0000-0700-000001000000}">
          <x14:formula1>
            <xm:f>MasterCodeList!$C$378:$C$384</xm:f>
          </x14:formula1>
          <xm:sqref>C4:C6</xm:sqref>
        </x14:dataValidation>
        <x14:dataValidation type="list" allowBlank="1" showInputMessage="1" showErrorMessage="1" xr:uid="{00000000-0002-0000-0700-000002000000}">
          <x14:formula1>
            <xm:f>MasterCodeList!$C$28:$C$46</xm:f>
          </x14:formula1>
          <xm:sqref>D4:D6</xm:sqref>
        </x14:dataValidation>
        <x14:dataValidation type="list" allowBlank="1" showInputMessage="1" showErrorMessage="1" xr:uid="{00000000-0002-0000-0700-000003000000}">
          <x14:formula1>
            <xm:f>MasterCodeList!$C$109:$C$114</xm:f>
          </x14:formula1>
          <xm:sqref>G4:G6</xm:sqref>
        </x14:dataValidation>
        <x14:dataValidation type="list" allowBlank="1" showInputMessage="1" showErrorMessage="1" xr:uid="{00000000-0002-0000-0700-000004000000}">
          <x14:formula1>
            <xm:f>MasterCodeList!$C$204:$C$209</xm:f>
          </x14:formula1>
          <xm:sqref>I4:I6</xm:sqref>
        </x14:dataValidation>
        <x14:dataValidation type="list" allowBlank="1" showInputMessage="1" showErrorMessage="1" xr:uid="{00000000-0002-0000-0700-000005000000}">
          <x14:formula1>
            <xm:f>MasterCodeList!$C$47:$C$56</xm:f>
          </x14:formula1>
          <xm:sqref>J4:J6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A142"/>
  <sheetViews>
    <sheetView zoomScale="60" zoomScaleNormal="60" zoomScaleSheetLayoutView="100" workbookViewId="0">
      <pane xSplit="7" ySplit="2" topLeftCell="H136" activePane="bottomRight" state="frozen"/>
      <selection pane="topRight" activeCell="H1" sqref="H1"/>
      <selection pane="bottomLeft" activeCell="A3" sqref="A3"/>
      <selection pane="bottomRight" activeCell="AA139" sqref="AA139"/>
    </sheetView>
  </sheetViews>
  <sheetFormatPr defaultColWidth="10.88671875" defaultRowHeight="13.2" x14ac:dyDescent="0.25"/>
  <cols>
    <col min="19" max="19" width="10.88671875" style="147"/>
    <col min="21" max="21" width="17.44140625" customWidth="1"/>
    <col min="22" max="23" width="10.88671875" style="147"/>
    <col min="24" max="24" width="10.88671875" style="90"/>
    <col min="25" max="25" width="34.44140625" customWidth="1"/>
  </cols>
  <sheetData>
    <row r="1" spans="1:27" x14ac:dyDescent="0.25">
      <c r="A1" s="8" t="s">
        <v>1427</v>
      </c>
      <c r="B1" s="8"/>
      <c r="C1" s="8"/>
      <c r="D1" s="8"/>
      <c r="S1"/>
      <c r="V1"/>
      <c r="W1"/>
      <c r="X1"/>
    </row>
    <row r="2" spans="1:27" s="37" customFormat="1" ht="105.6" x14ac:dyDescent="0.25">
      <c r="A2" s="104" t="s">
        <v>91</v>
      </c>
      <c r="B2" s="104" t="s">
        <v>860</v>
      </c>
      <c r="C2" s="104" t="s">
        <v>857</v>
      </c>
      <c r="D2" s="104" t="s">
        <v>146</v>
      </c>
      <c r="E2" s="104" t="s">
        <v>1092</v>
      </c>
      <c r="F2" s="104" t="s">
        <v>1428</v>
      </c>
      <c r="G2" s="104" t="s">
        <v>1429</v>
      </c>
      <c r="H2" s="104" t="s">
        <v>1430</v>
      </c>
      <c r="I2" s="104" t="s">
        <v>1355</v>
      </c>
      <c r="J2" s="104" t="s">
        <v>1356</v>
      </c>
      <c r="K2" s="104" t="s">
        <v>1357</v>
      </c>
      <c r="L2" s="104" t="s">
        <v>1431</v>
      </c>
      <c r="M2" s="104" t="s">
        <v>468</v>
      </c>
      <c r="N2" s="104" t="s">
        <v>1432</v>
      </c>
      <c r="O2" s="104" t="s">
        <v>1433</v>
      </c>
      <c r="P2" s="104" t="s">
        <v>312</v>
      </c>
      <c r="Q2" s="104" t="s">
        <v>1434</v>
      </c>
      <c r="R2" s="104" t="s">
        <v>1435</v>
      </c>
      <c r="S2" s="104" t="s">
        <v>1436</v>
      </c>
      <c r="T2" s="104" t="s">
        <v>407</v>
      </c>
      <c r="U2" s="104" t="s">
        <v>863</v>
      </c>
      <c r="V2" s="118" t="s">
        <v>1437</v>
      </c>
      <c r="W2" s="121" t="s">
        <v>1438</v>
      </c>
      <c r="X2" s="121" t="s">
        <v>1439</v>
      </c>
      <c r="Y2" s="118" t="s">
        <v>1104</v>
      </c>
    </row>
    <row r="3" spans="1:27" s="37" customFormat="1" ht="66" x14ac:dyDescent="0.25">
      <c r="A3" s="36" t="s">
        <v>866</v>
      </c>
      <c r="B3" s="98" t="s">
        <v>1440</v>
      </c>
      <c r="C3" s="122" t="s">
        <v>867</v>
      </c>
      <c r="D3" s="36" t="s">
        <v>868</v>
      </c>
      <c r="E3" s="98" t="s">
        <v>1441</v>
      </c>
      <c r="F3" s="98" t="s">
        <v>1440</v>
      </c>
      <c r="G3" s="98" t="s">
        <v>1440</v>
      </c>
      <c r="H3" s="98" t="s">
        <v>1440</v>
      </c>
      <c r="I3" s="36" t="s">
        <v>1367</v>
      </c>
      <c r="J3" s="36" t="s">
        <v>1368</v>
      </c>
      <c r="K3" s="36" t="s">
        <v>1440</v>
      </c>
      <c r="L3" s="91" t="s">
        <v>1440</v>
      </c>
      <c r="M3" s="91" t="s">
        <v>1442</v>
      </c>
      <c r="N3" s="91" t="s">
        <v>1440</v>
      </c>
      <c r="O3" s="91" t="s">
        <v>1440</v>
      </c>
      <c r="P3" s="91" t="s">
        <v>1443</v>
      </c>
      <c r="Q3" s="91" t="s">
        <v>1440</v>
      </c>
      <c r="R3" s="91" t="s">
        <v>1440</v>
      </c>
      <c r="S3" s="91" t="s">
        <v>1440</v>
      </c>
      <c r="T3" s="91" t="s">
        <v>1444</v>
      </c>
      <c r="U3" s="91" t="s">
        <v>1440</v>
      </c>
      <c r="V3" s="120" t="s">
        <v>1445</v>
      </c>
      <c r="W3" s="123" t="s">
        <v>1446</v>
      </c>
      <c r="X3" s="124" t="s">
        <v>1447</v>
      </c>
      <c r="Y3" s="120" t="s">
        <v>1445</v>
      </c>
      <c r="Z3" s="114"/>
      <c r="AA3" s="114"/>
    </row>
    <row r="4" spans="1:27" s="37" customFormat="1" ht="211.2" x14ac:dyDescent="0.25">
      <c r="A4" s="186" t="s">
        <v>144</v>
      </c>
      <c r="B4" s="186">
        <v>2022</v>
      </c>
      <c r="C4" s="186" t="s">
        <v>923</v>
      </c>
      <c r="D4" s="186" t="s">
        <v>909</v>
      </c>
      <c r="E4" s="187" t="s">
        <v>1131</v>
      </c>
      <c r="F4" s="186" t="s">
        <v>1448</v>
      </c>
      <c r="G4" s="186" t="s">
        <v>1449</v>
      </c>
      <c r="H4" s="186" t="s">
        <v>13</v>
      </c>
      <c r="I4" s="186" t="s">
        <v>487</v>
      </c>
      <c r="J4" s="186" t="s">
        <v>206</v>
      </c>
      <c r="K4" s="186" t="s">
        <v>924</v>
      </c>
      <c r="L4" s="186" t="s">
        <v>885</v>
      </c>
      <c r="M4" s="186" t="s">
        <v>1450</v>
      </c>
      <c r="N4" s="188" t="s">
        <v>16</v>
      </c>
      <c r="O4" s="186" t="s">
        <v>1451</v>
      </c>
      <c r="P4" s="186" t="s">
        <v>234</v>
      </c>
      <c r="Q4" s="186" t="s">
        <v>1452</v>
      </c>
      <c r="R4" s="186" t="s">
        <v>1453</v>
      </c>
      <c r="S4" s="186" t="s">
        <v>184</v>
      </c>
      <c r="T4" s="186" t="s">
        <v>412</v>
      </c>
      <c r="U4" s="186" t="s">
        <v>1454</v>
      </c>
      <c r="V4" s="148" t="s">
        <v>184</v>
      </c>
      <c r="W4" s="280" t="s">
        <v>184</v>
      </c>
      <c r="X4" s="149" t="str">
        <f>IF(OR(W4&lt;90,W4&gt;150),"X","")</f>
        <v>X</v>
      </c>
      <c r="Y4" s="116" t="s">
        <v>1455</v>
      </c>
      <c r="Z4" s="114"/>
      <c r="AA4" s="114"/>
    </row>
    <row r="5" spans="1:27" s="37" customFormat="1" ht="211.2" x14ac:dyDescent="0.25">
      <c r="A5" s="186" t="s">
        <v>144</v>
      </c>
      <c r="B5" s="186">
        <v>2022</v>
      </c>
      <c r="C5" s="186" t="s">
        <v>923</v>
      </c>
      <c r="D5" s="186" t="s">
        <v>148</v>
      </c>
      <c r="E5" s="187" t="s">
        <v>1134</v>
      </c>
      <c r="F5" s="186" t="s">
        <v>1448</v>
      </c>
      <c r="G5" s="186" t="s">
        <v>1449</v>
      </c>
      <c r="H5" s="186" t="s">
        <v>13</v>
      </c>
      <c r="I5" s="186" t="s">
        <v>487</v>
      </c>
      <c r="J5" s="186" t="s">
        <v>206</v>
      </c>
      <c r="K5" s="186" t="s">
        <v>924</v>
      </c>
      <c r="L5" s="186" t="s">
        <v>885</v>
      </c>
      <c r="M5" s="186" t="s">
        <v>1450</v>
      </c>
      <c r="N5" s="188" t="s">
        <v>16</v>
      </c>
      <c r="O5" s="186" t="s">
        <v>1451</v>
      </c>
      <c r="P5" s="186" t="s">
        <v>234</v>
      </c>
      <c r="Q5" s="186" t="s">
        <v>1452</v>
      </c>
      <c r="R5" s="186" t="s">
        <v>1453</v>
      </c>
      <c r="S5" s="186" t="s">
        <v>184</v>
      </c>
      <c r="T5" s="186" t="s">
        <v>412</v>
      </c>
      <c r="U5" s="186" t="s">
        <v>1454</v>
      </c>
      <c r="V5" s="148" t="s">
        <v>184</v>
      </c>
      <c r="W5" s="280" t="s">
        <v>184</v>
      </c>
      <c r="X5" s="149" t="str">
        <f>IF(OR(W5&lt;90,W5&gt;150),"X","")</f>
        <v>X</v>
      </c>
      <c r="Y5" s="116" t="s">
        <v>1456</v>
      </c>
      <c r="Z5" s="114"/>
      <c r="AA5" s="114"/>
    </row>
    <row r="6" spans="1:27" s="37" customFormat="1" ht="39.6" x14ac:dyDescent="0.25">
      <c r="A6" s="186" t="s">
        <v>144</v>
      </c>
      <c r="B6" s="186">
        <v>2022</v>
      </c>
      <c r="C6" s="186" t="s">
        <v>658</v>
      </c>
      <c r="D6" s="186" t="s">
        <v>892</v>
      </c>
      <c r="E6" s="187" t="s">
        <v>1111</v>
      </c>
      <c r="F6" s="186" t="s">
        <v>1457</v>
      </c>
      <c r="G6" s="186" t="s">
        <v>1458</v>
      </c>
      <c r="H6" s="186" t="s">
        <v>13</v>
      </c>
      <c r="I6" s="186" t="s">
        <v>483</v>
      </c>
      <c r="J6" s="186" t="s">
        <v>206</v>
      </c>
      <c r="K6" s="186" t="s">
        <v>1459</v>
      </c>
      <c r="L6" s="186"/>
      <c r="M6" s="186" t="s">
        <v>1460</v>
      </c>
      <c r="N6" s="186" t="s">
        <v>16</v>
      </c>
      <c r="O6" s="186" t="s">
        <v>1451</v>
      </c>
      <c r="P6" s="186" t="s">
        <v>305</v>
      </c>
      <c r="Q6" s="186" t="s">
        <v>1461</v>
      </c>
      <c r="R6" s="186" t="s">
        <v>1453</v>
      </c>
      <c r="S6" s="186">
        <v>1</v>
      </c>
      <c r="T6" s="186" t="s">
        <v>412</v>
      </c>
      <c r="U6" s="186"/>
      <c r="V6" s="148">
        <v>1</v>
      </c>
      <c r="W6" s="150">
        <f t="shared" ref="W6" si="0">(100*V6/S6)</f>
        <v>100</v>
      </c>
      <c r="X6" s="149" t="str">
        <f t="shared" ref="X6" si="1">IF(OR(W6&lt;90,W6&gt;150),"X","")</f>
        <v/>
      </c>
      <c r="Y6" s="116"/>
      <c r="Z6" s="114"/>
      <c r="AA6" s="114"/>
    </row>
    <row r="7" spans="1:27" s="37" customFormat="1" ht="39.6" x14ac:dyDescent="0.25">
      <c r="A7" s="186" t="s">
        <v>144</v>
      </c>
      <c r="B7" s="186">
        <v>2022</v>
      </c>
      <c r="C7" s="186" t="s">
        <v>658</v>
      </c>
      <c r="D7" s="186" t="s">
        <v>892</v>
      </c>
      <c r="E7" s="187" t="s">
        <v>1111</v>
      </c>
      <c r="F7" s="186" t="s">
        <v>1457</v>
      </c>
      <c r="G7" s="186" t="s">
        <v>1458</v>
      </c>
      <c r="H7" s="186" t="s">
        <v>13</v>
      </c>
      <c r="I7" s="186" t="s">
        <v>483</v>
      </c>
      <c r="J7" s="186" t="s">
        <v>206</v>
      </c>
      <c r="K7" s="186" t="s">
        <v>1459</v>
      </c>
      <c r="L7" s="186"/>
      <c r="M7" s="186" t="s">
        <v>1460</v>
      </c>
      <c r="N7" s="186" t="s">
        <v>16</v>
      </c>
      <c r="O7" s="186" t="s">
        <v>1451</v>
      </c>
      <c r="P7" s="186" t="s">
        <v>301</v>
      </c>
      <c r="Q7" s="186" t="s">
        <v>1461</v>
      </c>
      <c r="R7" s="186" t="s">
        <v>1453</v>
      </c>
      <c r="S7" s="186">
        <v>1</v>
      </c>
      <c r="T7" s="186" t="s">
        <v>412</v>
      </c>
      <c r="U7" s="186"/>
      <c r="V7" s="148">
        <v>1</v>
      </c>
      <c r="W7" s="150">
        <f t="shared" ref="W7:W70" si="2">(100*V7/S7)</f>
        <v>100</v>
      </c>
      <c r="X7" s="149" t="str">
        <f t="shared" ref="X7:X70" si="3">IF(OR(W7&lt;90,W7&gt;150),"X","")</f>
        <v/>
      </c>
      <c r="Y7" s="116"/>
      <c r="Z7" s="114"/>
      <c r="AA7" s="114"/>
    </row>
    <row r="8" spans="1:27" s="37" customFormat="1" ht="39.6" x14ac:dyDescent="0.25">
      <c r="A8" s="186" t="s">
        <v>144</v>
      </c>
      <c r="B8" s="186">
        <v>2022</v>
      </c>
      <c r="C8" s="186" t="s">
        <v>658</v>
      </c>
      <c r="D8" s="186" t="s">
        <v>892</v>
      </c>
      <c r="E8" s="187" t="s">
        <v>1111</v>
      </c>
      <c r="F8" s="186" t="s">
        <v>1457</v>
      </c>
      <c r="G8" s="186" t="s">
        <v>1458</v>
      </c>
      <c r="H8" s="186" t="s">
        <v>13</v>
      </c>
      <c r="I8" s="186" t="s">
        <v>483</v>
      </c>
      <c r="J8" s="186" t="s">
        <v>206</v>
      </c>
      <c r="K8" s="186" t="s">
        <v>1459</v>
      </c>
      <c r="L8" s="186"/>
      <c r="M8" s="186" t="s">
        <v>1460</v>
      </c>
      <c r="N8" s="186" t="s">
        <v>16</v>
      </c>
      <c r="O8" s="186" t="s">
        <v>1451</v>
      </c>
      <c r="P8" s="186" t="s">
        <v>299</v>
      </c>
      <c r="Q8" s="186" t="s">
        <v>1461</v>
      </c>
      <c r="R8" s="186" t="s">
        <v>1453</v>
      </c>
      <c r="S8" s="186">
        <v>1</v>
      </c>
      <c r="T8" s="186" t="s">
        <v>412</v>
      </c>
      <c r="U8" s="186" t="s">
        <v>1462</v>
      </c>
      <c r="V8" s="148">
        <v>0</v>
      </c>
      <c r="W8" s="150">
        <f t="shared" si="2"/>
        <v>0</v>
      </c>
      <c r="X8" s="149" t="str">
        <f t="shared" si="3"/>
        <v>X</v>
      </c>
      <c r="Y8" s="116" t="s">
        <v>1463</v>
      </c>
      <c r="Z8" s="114"/>
      <c r="AA8" s="114"/>
    </row>
    <row r="9" spans="1:27" s="37" customFormat="1" ht="52.8" x14ac:dyDescent="0.25">
      <c r="A9" s="186" t="s">
        <v>144</v>
      </c>
      <c r="B9" s="186">
        <v>2022</v>
      </c>
      <c r="C9" s="186" t="s">
        <v>658</v>
      </c>
      <c r="D9" s="186" t="s">
        <v>892</v>
      </c>
      <c r="E9" s="187" t="s">
        <v>1111</v>
      </c>
      <c r="F9" s="186" t="s">
        <v>1457</v>
      </c>
      <c r="G9" s="186" t="s">
        <v>1458</v>
      </c>
      <c r="H9" s="186" t="s">
        <v>13</v>
      </c>
      <c r="I9" s="186" t="s">
        <v>483</v>
      </c>
      <c r="J9" s="186" t="s">
        <v>206</v>
      </c>
      <c r="K9" s="186" t="s">
        <v>1459</v>
      </c>
      <c r="L9" s="186"/>
      <c r="M9" s="186" t="s">
        <v>1460</v>
      </c>
      <c r="N9" s="186" t="s">
        <v>16</v>
      </c>
      <c r="O9" s="186" t="s">
        <v>1451</v>
      </c>
      <c r="P9" s="186" t="s">
        <v>320</v>
      </c>
      <c r="Q9" s="186" t="s">
        <v>1461</v>
      </c>
      <c r="R9" s="186" t="s">
        <v>1453</v>
      </c>
      <c r="S9" s="186">
        <v>1</v>
      </c>
      <c r="T9" s="186" t="s">
        <v>412</v>
      </c>
      <c r="U9" s="186" t="s">
        <v>1464</v>
      </c>
      <c r="V9" s="148">
        <v>0</v>
      </c>
      <c r="W9" s="150">
        <f t="shared" si="2"/>
        <v>0</v>
      </c>
      <c r="X9" s="149" t="str">
        <f t="shared" si="3"/>
        <v>X</v>
      </c>
      <c r="Y9" s="116" t="s">
        <v>1463</v>
      </c>
      <c r="Z9" s="114"/>
      <c r="AA9" s="114"/>
    </row>
    <row r="10" spans="1:27" s="37" customFormat="1" ht="52.8" x14ac:dyDescent="0.25">
      <c r="A10" s="186" t="s">
        <v>144</v>
      </c>
      <c r="B10" s="186">
        <v>2022</v>
      </c>
      <c r="C10" s="186" t="s">
        <v>658</v>
      </c>
      <c r="D10" s="186" t="s">
        <v>892</v>
      </c>
      <c r="E10" s="187" t="s">
        <v>1111</v>
      </c>
      <c r="F10" s="186" t="s">
        <v>1457</v>
      </c>
      <c r="G10" s="186" t="s">
        <v>1458</v>
      </c>
      <c r="H10" s="186" t="s">
        <v>13</v>
      </c>
      <c r="I10" s="186" t="s">
        <v>483</v>
      </c>
      <c r="J10" s="186" t="s">
        <v>206</v>
      </c>
      <c r="K10" s="186" t="s">
        <v>1459</v>
      </c>
      <c r="L10" s="186"/>
      <c r="M10" s="186" t="s">
        <v>1460</v>
      </c>
      <c r="N10" s="186" t="s">
        <v>16</v>
      </c>
      <c r="O10" s="186" t="s">
        <v>1451</v>
      </c>
      <c r="P10" s="186" t="s">
        <v>234</v>
      </c>
      <c r="Q10" s="186" t="s">
        <v>1461</v>
      </c>
      <c r="R10" s="186" t="s">
        <v>1453</v>
      </c>
      <c r="S10" s="186">
        <v>1</v>
      </c>
      <c r="T10" s="186" t="s">
        <v>412</v>
      </c>
      <c r="U10" s="186" t="s">
        <v>1465</v>
      </c>
      <c r="V10" s="148">
        <v>0</v>
      </c>
      <c r="W10" s="150">
        <f t="shared" si="2"/>
        <v>0</v>
      </c>
      <c r="X10" s="149" t="str">
        <f t="shared" si="3"/>
        <v>X</v>
      </c>
      <c r="Y10" s="116" t="s">
        <v>1463</v>
      </c>
      <c r="Z10" s="114"/>
      <c r="AA10" s="114"/>
    </row>
    <row r="11" spans="1:27" s="37" customFormat="1" ht="79.2" x14ac:dyDescent="0.25">
      <c r="A11" s="186" t="s">
        <v>144</v>
      </c>
      <c r="B11" s="186">
        <v>2022</v>
      </c>
      <c r="C11" s="186" t="s">
        <v>658</v>
      </c>
      <c r="D11" s="186" t="s">
        <v>892</v>
      </c>
      <c r="E11" s="187" t="s">
        <v>1111</v>
      </c>
      <c r="F11" s="186" t="s">
        <v>1457</v>
      </c>
      <c r="G11" s="186" t="s">
        <v>1458</v>
      </c>
      <c r="H11" s="186" t="s">
        <v>13</v>
      </c>
      <c r="I11" s="186" t="s">
        <v>483</v>
      </c>
      <c r="J11" s="186" t="s">
        <v>206</v>
      </c>
      <c r="K11" s="186" t="s">
        <v>1459</v>
      </c>
      <c r="L11" s="186"/>
      <c r="M11" s="186" t="s">
        <v>1460</v>
      </c>
      <c r="N11" s="186" t="s">
        <v>16</v>
      </c>
      <c r="O11" s="186" t="s">
        <v>1451</v>
      </c>
      <c r="P11" s="186" t="s">
        <v>234</v>
      </c>
      <c r="Q11" s="186" t="s">
        <v>1461</v>
      </c>
      <c r="R11" s="186" t="s">
        <v>1453</v>
      </c>
      <c r="S11" s="186">
        <v>1</v>
      </c>
      <c r="T11" s="186" t="s">
        <v>412</v>
      </c>
      <c r="U11" s="186" t="s">
        <v>1466</v>
      </c>
      <c r="V11" s="148">
        <v>0</v>
      </c>
      <c r="W11" s="150">
        <f t="shared" si="2"/>
        <v>0</v>
      </c>
      <c r="X11" s="149" t="str">
        <f t="shared" si="3"/>
        <v>X</v>
      </c>
      <c r="Y11" s="116" t="s">
        <v>1463</v>
      </c>
      <c r="Z11" s="114"/>
      <c r="AA11" s="114"/>
    </row>
    <row r="12" spans="1:27" s="37" customFormat="1" ht="92.4" x14ac:dyDescent="0.25">
      <c r="A12" s="186" t="s">
        <v>144</v>
      </c>
      <c r="B12" s="186">
        <v>2022</v>
      </c>
      <c r="C12" s="186" t="s">
        <v>658</v>
      </c>
      <c r="D12" s="186" t="s">
        <v>892</v>
      </c>
      <c r="E12" s="187" t="s">
        <v>1111</v>
      </c>
      <c r="F12" s="186" t="s">
        <v>1457</v>
      </c>
      <c r="G12" s="186" t="s">
        <v>1458</v>
      </c>
      <c r="H12" s="186" t="s">
        <v>13</v>
      </c>
      <c r="I12" s="186" t="s">
        <v>483</v>
      </c>
      <c r="J12" s="186" t="s">
        <v>206</v>
      </c>
      <c r="K12" s="186" t="s">
        <v>1459</v>
      </c>
      <c r="L12" s="186"/>
      <c r="M12" s="186" t="s">
        <v>1460</v>
      </c>
      <c r="N12" s="186" t="s">
        <v>16</v>
      </c>
      <c r="O12" s="186" t="s">
        <v>1451</v>
      </c>
      <c r="P12" s="186" t="s">
        <v>234</v>
      </c>
      <c r="Q12" s="186" t="s">
        <v>1461</v>
      </c>
      <c r="R12" s="186" t="s">
        <v>1453</v>
      </c>
      <c r="S12" s="186">
        <v>1</v>
      </c>
      <c r="T12" s="186" t="s">
        <v>412</v>
      </c>
      <c r="U12" s="186" t="s">
        <v>1467</v>
      </c>
      <c r="V12" s="148">
        <v>0</v>
      </c>
      <c r="W12" s="150">
        <f t="shared" si="2"/>
        <v>0</v>
      </c>
      <c r="X12" s="149" t="str">
        <f t="shared" si="3"/>
        <v>X</v>
      </c>
      <c r="Y12" s="116" t="s">
        <v>1463</v>
      </c>
      <c r="Z12" s="114"/>
      <c r="AA12" s="114"/>
    </row>
    <row r="13" spans="1:27" s="37" customFormat="1" ht="39.6" x14ac:dyDescent="0.25">
      <c r="A13" s="186" t="s">
        <v>144</v>
      </c>
      <c r="B13" s="186">
        <v>2022</v>
      </c>
      <c r="C13" s="186" t="s">
        <v>658</v>
      </c>
      <c r="D13" s="186" t="s">
        <v>148</v>
      </c>
      <c r="E13" s="187" t="s">
        <v>1131</v>
      </c>
      <c r="F13" s="186" t="s">
        <v>1468</v>
      </c>
      <c r="G13" s="186" t="s">
        <v>1468</v>
      </c>
      <c r="H13" s="186" t="s">
        <v>13</v>
      </c>
      <c r="I13" s="186" t="s">
        <v>487</v>
      </c>
      <c r="J13" s="186" t="s">
        <v>206</v>
      </c>
      <c r="K13" s="186" t="s">
        <v>908</v>
      </c>
      <c r="L13" s="186" t="s">
        <v>885</v>
      </c>
      <c r="M13" s="186" t="s">
        <v>323</v>
      </c>
      <c r="N13" s="188" t="s">
        <v>16</v>
      </c>
      <c r="O13" s="186" t="s">
        <v>1451</v>
      </c>
      <c r="P13" s="186" t="s">
        <v>323</v>
      </c>
      <c r="Q13" s="186" t="s">
        <v>1469</v>
      </c>
      <c r="R13" s="186" t="s">
        <v>1470</v>
      </c>
      <c r="S13" s="186">
        <v>1</v>
      </c>
      <c r="T13" s="186" t="s">
        <v>412</v>
      </c>
      <c r="U13" s="186" t="s">
        <v>885</v>
      </c>
      <c r="V13" s="148">
        <v>1</v>
      </c>
      <c r="W13" s="150">
        <f t="shared" si="2"/>
        <v>100</v>
      </c>
      <c r="X13" s="149" t="str">
        <f t="shared" si="3"/>
        <v/>
      </c>
      <c r="Y13" s="116"/>
      <c r="Z13" s="114"/>
      <c r="AA13" s="114"/>
    </row>
    <row r="14" spans="1:27" s="37" customFormat="1" ht="39.6" x14ac:dyDescent="0.25">
      <c r="A14" s="186" t="s">
        <v>144</v>
      </c>
      <c r="B14" s="186">
        <v>2022</v>
      </c>
      <c r="C14" s="186" t="s">
        <v>658</v>
      </c>
      <c r="D14" s="186" t="s">
        <v>148</v>
      </c>
      <c r="E14" s="187" t="s">
        <v>1131</v>
      </c>
      <c r="F14" s="186" t="s">
        <v>1471</v>
      </c>
      <c r="G14" s="186" t="s">
        <v>1471</v>
      </c>
      <c r="H14" s="186" t="s">
        <v>13</v>
      </c>
      <c r="I14" s="186" t="s">
        <v>487</v>
      </c>
      <c r="J14" s="186" t="s">
        <v>206</v>
      </c>
      <c r="K14" s="186" t="s">
        <v>908</v>
      </c>
      <c r="L14" s="186" t="s">
        <v>885</v>
      </c>
      <c r="M14" s="186" t="s">
        <v>323</v>
      </c>
      <c r="N14" s="188" t="s">
        <v>16</v>
      </c>
      <c r="O14" s="186" t="s">
        <v>1451</v>
      </c>
      <c r="P14" s="186" t="s">
        <v>323</v>
      </c>
      <c r="Q14" s="186" t="s">
        <v>1469</v>
      </c>
      <c r="R14" s="186" t="s">
        <v>1470</v>
      </c>
      <c r="S14" s="186">
        <v>1</v>
      </c>
      <c r="T14" s="186" t="s">
        <v>412</v>
      </c>
      <c r="U14" s="186" t="s">
        <v>885</v>
      </c>
      <c r="V14" s="148">
        <v>1</v>
      </c>
      <c r="W14" s="150">
        <f t="shared" si="2"/>
        <v>100</v>
      </c>
      <c r="X14" s="149" t="str">
        <f t="shared" si="3"/>
        <v/>
      </c>
      <c r="Y14" s="116"/>
      <c r="Z14" s="114"/>
      <c r="AA14" s="114"/>
    </row>
    <row r="15" spans="1:27" s="37" customFormat="1" ht="39.6" x14ac:dyDescent="0.25">
      <c r="A15" s="186" t="s">
        <v>144</v>
      </c>
      <c r="B15" s="186">
        <v>2022</v>
      </c>
      <c r="C15" s="186" t="s">
        <v>658</v>
      </c>
      <c r="D15" s="186" t="s">
        <v>148</v>
      </c>
      <c r="E15" s="187" t="s">
        <v>1131</v>
      </c>
      <c r="F15" s="186" t="s">
        <v>1472</v>
      </c>
      <c r="G15" s="186" t="s">
        <v>1472</v>
      </c>
      <c r="H15" s="186" t="s">
        <v>13</v>
      </c>
      <c r="I15" s="186" t="s">
        <v>487</v>
      </c>
      <c r="J15" s="186" t="s">
        <v>206</v>
      </c>
      <c r="K15" s="186" t="s">
        <v>908</v>
      </c>
      <c r="L15" s="186" t="s">
        <v>885</v>
      </c>
      <c r="M15" s="186" t="s">
        <v>323</v>
      </c>
      <c r="N15" s="188" t="s">
        <v>16</v>
      </c>
      <c r="O15" s="186" t="s">
        <v>1451</v>
      </c>
      <c r="P15" s="186" t="s">
        <v>323</v>
      </c>
      <c r="Q15" s="186" t="s">
        <v>1469</v>
      </c>
      <c r="R15" s="186" t="s">
        <v>1470</v>
      </c>
      <c r="S15" s="186">
        <v>1</v>
      </c>
      <c r="T15" s="186" t="s">
        <v>412</v>
      </c>
      <c r="U15" s="186" t="s">
        <v>885</v>
      </c>
      <c r="V15" s="148">
        <v>1</v>
      </c>
      <c r="W15" s="150">
        <f t="shared" si="2"/>
        <v>100</v>
      </c>
      <c r="X15" s="149" t="str">
        <f t="shared" si="3"/>
        <v/>
      </c>
      <c r="Y15" s="116"/>
      <c r="Z15" s="114"/>
      <c r="AA15" s="114"/>
    </row>
    <row r="16" spans="1:27" s="37" customFormat="1" ht="52.8" x14ac:dyDescent="0.25">
      <c r="A16" s="186" t="s">
        <v>144</v>
      </c>
      <c r="B16" s="186">
        <v>2022</v>
      </c>
      <c r="C16" s="186" t="s">
        <v>658</v>
      </c>
      <c r="D16" s="186" t="s">
        <v>148</v>
      </c>
      <c r="E16" s="187" t="s">
        <v>1131</v>
      </c>
      <c r="F16" s="186" t="s">
        <v>1473</v>
      </c>
      <c r="G16" s="186" t="s">
        <v>1473</v>
      </c>
      <c r="H16" s="186" t="s">
        <v>13</v>
      </c>
      <c r="I16" s="186" t="s">
        <v>487</v>
      </c>
      <c r="J16" s="186" t="s">
        <v>206</v>
      </c>
      <c r="K16" s="186" t="s">
        <v>908</v>
      </c>
      <c r="L16" s="186" t="s">
        <v>885</v>
      </c>
      <c r="M16" s="186" t="s">
        <v>323</v>
      </c>
      <c r="N16" s="188" t="s">
        <v>16</v>
      </c>
      <c r="O16" s="186" t="s">
        <v>1451</v>
      </c>
      <c r="P16" s="186" t="s">
        <v>323</v>
      </c>
      <c r="Q16" s="186" t="s">
        <v>1469</v>
      </c>
      <c r="R16" s="186" t="s">
        <v>1470</v>
      </c>
      <c r="S16" s="186">
        <v>1</v>
      </c>
      <c r="T16" s="186" t="s">
        <v>412</v>
      </c>
      <c r="U16" s="186" t="s">
        <v>1474</v>
      </c>
      <c r="V16" s="148">
        <v>1</v>
      </c>
      <c r="W16" s="150">
        <f t="shared" si="2"/>
        <v>100</v>
      </c>
      <c r="X16" s="149" t="str">
        <f t="shared" si="3"/>
        <v/>
      </c>
      <c r="Y16" s="116" t="s">
        <v>1475</v>
      </c>
      <c r="Z16" s="114"/>
      <c r="AA16" s="114"/>
    </row>
    <row r="17" spans="1:27" s="37" customFormat="1" ht="52.8" x14ac:dyDescent="0.25">
      <c r="A17" s="186" t="s">
        <v>144</v>
      </c>
      <c r="B17" s="186">
        <v>2022</v>
      </c>
      <c r="C17" s="186" t="s">
        <v>658</v>
      </c>
      <c r="D17" s="186" t="s">
        <v>148</v>
      </c>
      <c r="E17" s="187" t="s">
        <v>1131</v>
      </c>
      <c r="F17" s="186" t="s">
        <v>1476</v>
      </c>
      <c r="G17" s="186" t="s">
        <v>1476</v>
      </c>
      <c r="H17" s="186" t="s">
        <v>13</v>
      </c>
      <c r="I17" s="186" t="s">
        <v>487</v>
      </c>
      <c r="J17" s="186" t="s">
        <v>206</v>
      </c>
      <c r="K17" s="186" t="s">
        <v>908</v>
      </c>
      <c r="L17" s="186" t="s">
        <v>885</v>
      </c>
      <c r="M17" s="186" t="s">
        <v>323</v>
      </c>
      <c r="N17" s="188" t="s">
        <v>16</v>
      </c>
      <c r="O17" s="186" t="s">
        <v>1451</v>
      </c>
      <c r="P17" s="186" t="s">
        <v>323</v>
      </c>
      <c r="Q17" s="186" t="s">
        <v>1469</v>
      </c>
      <c r="R17" s="186" t="s">
        <v>1470</v>
      </c>
      <c r="S17" s="186">
        <v>1</v>
      </c>
      <c r="T17" s="186" t="s">
        <v>412</v>
      </c>
      <c r="U17" s="186" t="s">
        <v>1474</v>
      </c>
      <c r="V17" s="148">
        <v>1</v>
      </c>
      <c r="W17" s="150">
        <f t="shared" si="2"/>
        <v>100</v>
      </c>
      <c r="X17" s="149" t="str">
        <f t="shared" si="3"/>
        <v/>
      </c>
      <c r="Y17" s="116" t="s">
        <v>1477</v>
      </c>
      <c r="Z17" s="114"/>
      <c r="AA17" s="114"/>
    </row>
    <row r="18" spans="1:27" s="37" customFormat="1" ht="52.8" x14ac:dyDescent="0.25">
      <c r="A18" s="186" t="s">
        <v>144</v>
      </c>
      <c r="B18" s="186">
        <v>2022</v>
      </c>
      <c r="C18" s="186" t="s">
        <v>658</v>
      </c>
      <c r="D18" s="186" t="s">
        <v>148</v>
      </c>
      <c r="E18" s="187" t="s">
        <v>1131</v>
      </c>
      <c r="F18" s="186" t="s">
        <v>1468</v>
      </c>
      <c r="G18" s="186" t="s">
        <v>1468</v>
      </c>
      <c r="H18" s="186" t="s">
        <v>13</v>
      </c>
      <c r="I18" s="186" t="s">
        <v>487</v>
      </c>
      <c r="J18" s="186" t="s">
        <v>206</v>
      </c>
      <c r="K18" s="186" t="s">
        <v>907</v>
      </c>
      <c r="L18" s="186" t="s">
        <v>885</v>
      </c>
      <c r="M18" s="186" t="s">
        <v>478</v>
      </c>
      <c r="N18" s="188" t="s">
        <v>16</v>
      </c>
      <c r="O18" s="186" t="s">
        <v>1451</v>
      </c>
      <c r="P18" s="186" t="s">
        <v>478</v>
      </c>
      <c r="Q18" s="186" t="s">
        <v>1478</v>
      </c>
      <c r="R18" s="186" t="s">
        <v>1479</v>
      </c>
      <c r="S18" s="186">
        <v>1</v>
      </c>
      <c r="T18" s="186" t="s">
        <v>412</v>
      </c>
      <c r="U18" s="186" t="s">
        <v>885</v>
      </c>
      <c r="V18" s="148">
        <v>1</v>
      </c>
      <c r="W18" s="150">
        <f t="shared" si="2"/>
        <v>100</v>
      </c>
      <c r="X18" s="149" t="str">
        <f t="shared" si="3"/>
        <v/>
      </c>
      <c r="Y18" s="116"/>
      <c r="Z18" s="114"/>
      <c r="AA18" s="114"/>
    </row>
    <row r="19" spans="1:27" s="37" customFormat="1" ht="52.8" x14ac:dyDescent="0.25">
      <c r="A19" s="186" t="s">
        <v>144</v>
      </c>
      <c r="B19" s="186">
        <v>2022</v>
      </c>
      <c r="C19" s="186" t="s">
        <v>658</v>
      </c>
      <c r="D19" s="186" t="s">
        <v>148</v>
      </c>
      <c r="E19" s="187" t="s">
        <v>1131</v>
      </c>
      <c r="F19" s="186" t="s">
        <v>1471</v>
      </c>
      <c r="G19" s="186" t="s">
        <v>1471</v>
      </c>
      <c r="H19" s="186" t="s">
        <v>13</v>
      </c>
      <c r="I19" s="186" t="s">
        <v>487</v>
      </c>
      <c r="J19" s="186" t="s">
        <v>206</v>
      </c>
      <c r="K19" s="186" t="s">
        <v>907</v>
      </c>
      <c r="L19" s="186" t="s">
        <v>885</v>
      </c>
      <c r="M19" s="186" t="s">
        <v>478</v>
      </c>
      <c r="N19" s="188" t="s">
        <v>16</v>
      </c>
      <c r="O19" s="186" t="s">
        <v>1451</v>
      </c>
      <c r="P19" s="186" t="s">
        <v>478</v>
      </c>
      <c r="Q19" s="186" t="s">
        <v>1478</v>
      </c>
      <c r="R19" s="186" t="s">
        <v>1479</v>
      </c>
      <c r="S19" s="186">
        <v>1</v>
      </c>
      <c r="T19" s="186" t="s">
        <v>412</v>
      </c>
      <c r="U19" s="186" t="s">
        <v>885</v>
      </c>
      <c r="V19" s="148">
        <v>1</v>
      </c>
      <c r="W19" s="150">
        <f t="shared" si="2"/>
        <v>100</v>
      </c>
      <c r="X19" s="149" t="str">
        <f t="shared" si="3"/>
        <v/>
      </c>
      <c r="Y19" s="116"/>
      <c r="Z19" s="114"/>
      <c r="AA19" s="114"/>
    </row>
    <row r="20" spans="1:27" s="37" customFormat="1" ht="52.8" x14ac:dyDescent="0.25">
      <c r="A20" s="186" t="s">
        <v>144</v>
      </c>
      <c r="B20" s="186">
        <v>2022</v>
      </c>
      <c r="C20" s="186" t="s">
        <v>658</v>
      </c>
      <c r="D20" s="186" t="s">
        <v>148</v>
      </c>
      <c r="E20" s="187" t="s">
        <v>1131</v>
      </c>
      <c r="F20" s="186" t="s">
        <v>1472</v>
      </c>
      <c r="G20" s="186" t="s">
        <v>1472</v>
      </c>
      <c r="H20" s="186" t="s">
        <v>13</v>
      </c>
      <c r="I20" s="186" t="s">
        <v>487</v>
      </c>
      <c r="J20" s="186" t="s">
        <v>206</v>
      </c>
      <c r="K20" s="186" t="s">
        <v>907</v>
      </c>
      <c r="L20" s="186" t="s">
        <v>885</v>
      </c>
      <c r="M20" s="186" t="s">
        <v>478</v>
      </c>
      <c r="N20" s="188" t="s">
        <v>16</v>
      </c>
      <c r="O20" s="186" t="s">
        <v>1451</v>
      </c>
      <c r="P20" s="186" t="s">
        <v>478</v>
      </c>
      <c r="Q20" s="186" t="s">
        <v>1478</v>
      </c>
      <c r="R20" s="186" t="s">
        <v>1479</v>
      </c>
      <c r="S20" s="186">
        <v>1</v>
      </c>
      <c r="T20" s="186" t="s">
        <v>412</v>
      </c>
      <c r="U20" s="186" t="s">
        <v>885</v>
      </c>
      <c r="V20" s="148">
        <v>1</v>
      </c>
      <c r="W20" s="150">
        <f t="shared" si="2"/>
        <v>100</v>
      </c>
      <c r="X20" s="149" t="str">
        <f t="shared" si="3"/>
        <v/>
      </c>
      <c r="Y20" s="116"/>
      <c r="Z20" s="114"/>
      <c r="AA20" s="114"/>
    </row>
    <row r="21" spans="1:27" s="37" customFormat="1" ht="52.8" x14ac:dyDescent="0.25">
      <c r="A21" s="186" t="s">
        <v>144</v>
      </c>
      <c r="B21" s="186">
        <v>2022</v>
      </c>
      <c r="C21" s="186" t="s">
        <v>658</v>
      </c>
      <c r="D21" s="186" t="s">
        <v>148</v>
      </c>
      <c r="E21" s="187" t="s">
        <v>1131</v>
      </c>
      <c r="F21" s="186" t="s">
        <v>1480</v>
      </c>
      <c r="G21" s="186" t="s">
        <v>1480</v>
      </c>
      <c r="H21" s="186" t="s">
        <v>13</v>
      </c>
      <c r="I21" s="186" t="s">
        <v>487</v>
      </c>
      <c r="J21" s="186" t="s">
        <v>206</v>
      </c>
      <c r="K21" s="186" t="s">
        <v>907</v>
      </c>
      <c r="L21" s="186" t="s">
        <v>885</v>
      </c>
      <c r="M21" s="186" t="s">
        <v>478</v>
      </c>
      <c r="N21" s="188" t="s">
        <v>16</v>
      </c>
      <c r="O21" s="186" t="s">
        <v>1451</v>
      </c>
      <c r="P21" s="186" t="s">
        <v>478</v>
      </c>
      <c r="Q21" s="186" t="s">
        <v>1478</v>
      </c>
      <c r="R21" s="186" t="s">
        <v>1479</v>
      </c>
      <c r="S21" s="186">
        <v>1</v>
      </c>
      <c r="T21" s="186" t="s">
        <v>412</v>
      </c>
      <c r="U21" s="186" t="s">
        <v>885</v>
      </c>
      <c r="V21" s="148">
        <v>1</v>
      </c>
      <c r="W21" s="150">
        <f t="shared" si="2"/>
        <v>100</v>
      </c>
      <c r="X21" s="149" t="str">
        <f t="shared" si="3"/>
        <v/>
      </c>
      <c r="Y21" s="116"/>
      <c r="Z21" s="114"/>
      <c r="AA21" s="114"/>
    </row>
    <row r="22" spans="1:27" s="37" customFormat="1" ht="52.8" x14ac:dyDescent="0.25">
      <c r="A22" s="186" t="s">
        <v>144</v>
      </c>
      <c r="B22" s="186">
        <v>2022</v>
      </c>
      <c r="C22" s="186" t="s">
        <v>658</v>
      </c>
      <c r="D22" s="186" t="s">
        <v>148</v>
      </c>
      <c r="E22" s="187" t="s">
        <v>1131</v>
      </c>
      <c r="F22" s="186" t="s">
        <v>1481</v>
      </c>
      <c r="G22" s="186" t="s">
        <v>1481</v>
      </c>
      <c r="H22" s="186" t="s">
        <v>13</v>
      </c>
      <c r="I22" s="186" t="s">
        <v>487</v>
      </c>
      <c r="J22" s="186" t="s">
        <v>206</v>
      </c>
      <c r="K22" s="186" t="s">
        <v>904</v>
      </c>
      <c r="L22" s="186" t="s">
        <v>885</v>
      </c>
      <c r="M22" s="186" t="s">
        <v>325</v>
      </c>
      <c r="N22" s="188" t="s">
        <v>16</v>
      </c>
      <c r="O22" s="186" t="s">
        <v>1451</v>
      </c>
      <c r="P22" s="186" t="s">
        <v>325</v>
      </c>
      <c r="Q22" s="186" t="s">
        <v>1482</v>
      </c>
      <c r="R22" s="186" t="s">
        <v>1453</v>
      </c>
      <c r="S22" s="186">
        <v>25</v>
      </c>
      <c r="T22" s="186" t="s">
        <v>412</v>
      </c>
      <c r="U22" s="186" t="s">
        <v>885</v>
      </c>
      <c r="V22" s="148">
        <v>25</v>
      </c>
      <c r="W22" s="150">
        <f t="shared" si="2"/>
        <v>100</v>
      </c>
      <c r="X22" s="149" t="str">
        <f t="shared" si="3"/>
        <v/>
      </c>
      <c r="Y22" s="116"/>
      <c r="Z22" s="114"/>
      <c r="AA22" s="114"/>
    </row>
    <row r="23" spans="1:27" s="37" customFormat="1" ht="52.8" x14ac:dyDescent="0.25">
      <c r="A23" s="186" t="s">
        <v>144</v>
      </c>
      <c r="B23" s="186">
        <v>2022</v>
      </c>
      <c r="C23" s="186" t="s">
        <v>658</v>
      </c>
      <c r="D23" s="186" t="s">
        <v>148</v>
      </c>
      <c r="E23" s="187" t="s">
        <v>1131</v>
      </c>
      <c r="F23" s="186" t="s">
        <v>1480</v>
      </c>
      <c r="G23" s="186" t="s">
        <v>1480</v>
      </c>
      <c r="H23" s="186" t="s">
        <v>13</v>
      </c>
      <c r="I23" s="186" t="s">
        <v>487</v>
      </c>
      <c r="J23" s="186" t="s">
        <v>206</v>
      </c>
      <c r="K23" s="186" t="s">
        <v>904</v>
      </c>
      <c r="L23" s="186" t="s">
        <v>885</v>
      </c>
      <c r="M23" s="186" t="s">
        <v>325</v>
      </c>
      <c r="N23" s="188" t="s">
        <v>16</v>
      </c>
      <c r="O23" s="186" t="s">
        <v>1451</v>
      </c>
      <c r="P23" s="186" t="s">
        <v>325</v>
      </c>
      <c r="Q23" s="186" t="s">
        <v>1482</v>
      </c>
      <c r="R23" s="186" t="s">
        <v>1453</v>
      </c>
      <c r="S23" s="186">
        <v>10</v>
      </c>
      <c r="T23" s="186" t="s">
        <v>412</v>
      </c>
      <c r="U23" s="186" t="s">
        <v>885</v>
      </c>
      <c r="V23" s="148">
        <v>10</v>
      </c>
      <c r="W23" s="150">
        <f t="shared" si="2"/>
        <v>100</v>
      </c>
      <c r="X23" s="149" t="str">
        <f t="shared" si="3"/>
        <v/>
      </c>
      <c r="Y23" s="116"/>
      <c r="Z23" s="114"/>
      <c r="AA23" s="114"/>
    </row>
    <row r="24" spans="1:27" s="37" customFormat="1" ht="52.8" x14ac:dyDescent="0.25">
      <c r="A24" s="186" t="s">
        <v>144</v>
      </c>
      <c r="B24" s="186">
        <v>2022</v>
      </c>
      <c r="C24" s="186" t="s">
        <v>658</v>
      </c>
      <c r="D24" s="186" t="s">
        <v>148</v>
      </c>
      <c r="E24" s="187" t="s">
        <v>1131</v>
      </c>
      <c r="F24" s="186" t="s">
        <v>1483</v>
      </c>
      <c r="G24" s="186" t="s">
        <v>1483</v>
      </c>
      <c r="H24" s="186" t="s">
        <v>13</v>
      </c>
      <c r="I24" s="186" t="s">
        <v>487</v>
      </c>
      <c r="J24" s="186" t="s">
        <v>206</v>
      </c>
      <c r="K24" s="186" t="s">
        <v>904</v>
      </c>
      <c r="L24" s="186" t="s">
        <v>885</v>
      </c>
      <c r="M24" s="186" t="s">
        <v>325</v>
      </c>
      <c r="N24" s="188" t="s">
        <v>16</v>
      </c>
      <c r="O24" s="186" t="s">
        <v>1451</v>
      </c>
      <c r="P24" s="186" t="s">
        <v>325</v>
      </c>
      <c r="Q24" s="186" t="s">
        <v>1482</v>
      </c>
      <c r="R24" s="186" t="s">
        <v>1453</v>
      </c>
      <c r="S24" s="186">
        <v>14</v>
      </c>
      <c r="T24" s="186" t="s">
        <v>412</v>
      </c>
      <c r="U24" s="186" t="s">
        <v>885</v>
      </c>
      <c r="V24" s="148">
        <v>14</v>
      </c>
      <c r="W24" s="150">
        <f t="shared" si="2"/>
        <v>100</v>
      </c>
      <c r="X24" s="149" t="str">
        <f t="shared" si="3"/>
        <v/>
      </c>
      <c r="Y24" s="116"/>
      <c r="Z24" s="114"/>
      <c r="AA24" s="114"/>
    </row>
    <row r="25" spans="1:27" s="37" customFormat="1" ht="52.8" x14ac:dyDescent="0.25">
      <c r="A25" s="186" t="s">
        <v>144</v>
      </c>
      <c r="B25" s="186">
        <v>2022</v>
      </c>
      <c r="C25" s="186" t="s">
        <v>658</v>
      </c>
      <c r="D25" s="186" t="s">
        <v>148</v>
      </c>
      <c r="E25" s="187" t="s">
        <v>1131</v>
      </c>
      <c r="F25" s="186" t="s">
        <v>1484</v>
      </c>
      <c r="G25" s="186" t="s">
        <v>1484</v>
      </c>
      <c r="H25" s="186" t="s">
        <v>13</v>
      </c>
      <c r="I25" s="186" t="s">
        <v>487</v>
      </c>
      <c r="J25" s="186" t="s">
        <v>206</v>
      </c>
      <c r="K25" s="186" t="s">
        <v>904</v>
      </c>
      <c r="L25" s="186" t="s">
        <v>885</v>
      </c>
      <c r="M25" s="186" t="s">
        <v>325</v>
      </c>
      <c r="N25" s="188" t="s">
        <v>16</v>
      </c>
      <c r="O25" s="186" t="s">
        <v>1451</v>
      </c>
      <c r="P25" s="186" t="s">
        <v>325</v>
      </c>
      <c r="Q25" s="186" t="s">
        <v>1482</v>
      </c>
      <c r="R25" s="186" t="s">
        <v>1453</v>
      </c>
      <c r="S25" s="186">
        <v>20</v>
      </c>
      <c r="T25" s="186" t="s">
        <v>412</v>
      </c>
      <c r="U25" s="186" t="s">
        <v>885</v>
      </c>
      <c r="V25" s="148">
        <v>20</v>
      </c>
      <c r="W25" s="150">
        <f t="shared" si="2"/>
        <v>100</v>
      </c>
      <c r="X25" s="149" t="str">
        <f t="shared" si="3"/>
        <v/>
      </c>
      <c r="Y25" s="116"/>
      <c r="Z25" s="114"/>
      <c r="AA25" s="114"/>
    </row>
    <row r="26" spans="1:27" s="37" customFormat="1" ht="52.8" x14ac:dyDescent="0.25">
      <c r="A26" s="186" t="s">
        <v>144</v>
      </c>
      <c r="B26" s="186">
        <v>2022</v>
      </c>
      <c r="C26" s="186" t="s">
        <v>658</v>
      </c>
      <c r="D26" s="186" t="s">
        <v>148</v>
      </c>
      <c r="E26" s="187" t="s">
        <v>1131</v>
      </c>
      <c r="F26" s="186" t="s">
        <v>1485</v>
      </c>
      <c r="G26" s="186" t="s">
        <v>1485</v>
      </c>
      <c r="H26" s="186" t="s">
        <v>13</v>
      </c>
      <c r="I26" s="186" t="s">
        <v>487</v>
      </c>
      <c r="J26" s="186" t="s">
        <v>206</v>
      </c>
      <c r="K26" s="186" t="s">
        <v>904</v>
      </c>
      <c r="L26" s="186" t="s">
        <v>885</v>
      </c>
      <c r="M26" s="186" t="s">
        <v>325</v>
      </c>
      <c r="N26" s="188" t="s">
        <v>16</v>
      </c>
      <c r="O26" s="186" t="s">
        <v>1451</v>
      </c>
      <c r="P26" s="186" t="s">
        <v>325</v>
      </c>
      <c r="Q26" s="186" t="s">
        <v>1482</v>
      </c>
      <c r="R26" s="186" t="s">
        <v>1453</v>
      </c>
      <c r="S26" s="186">
        <v>15</v>
      </c>
      <c r="T26" s="186" t="s">
        <v>412</v>
      </c>
      <c r="U26" s="186" t="s">
        <v>885</v>
      </c>
      <c r="V26" s="148">
        <v>15</v>
      </c>
      <c r="W26" s="150">
        <f t="shared" si="2"/>
        <v>100</v>
      </c>
      <c r="X26" s="149" t="str">
        <f t="shared" si="3"/>
        <v/>
      </c>
      <c r="Y26" s="116"/>
      <c r="Z26" s="114"/>
      <c r="AA26" s="114"/>
    </row>
    <row r="27" spans="1:27" s="37" customFormat="1" ht="52.8" x14ac:dyDescent="0.25">
      <c r="A27" s="186" t="s">
        <v>144</v>
      </c>
      <c r="B27" s="186">
        <v>2022</v>
      </c>
      <c r="C27" s="186" t="s">
        <v>658</v>
      </c>
      <c r="D27" s="186" t="s">
        <v>148</v>
      </c>
      <c r="E27" s="187" t="s">
        <v>1131</v>
      </c>
      <c r="F27" s="186" t="s">
        <v>1486</v>
      </c>
      <c r="G27" s="186" t="s">
        <v>1486</v>
      </c>
      <c r="H27" s="186" t="s">
        <v>13</v>
      </c>
      <c r="I27" s="186" t="s">
        <v>487</v>
      </c>
      <c r="J27" s="186" t="s">
        <v>206</v>
      </c>
      <c r="K27" s="186" t="s">
        <v>904</v>
      </c>
      <c r="L27" s="186" t="s">
        <v>885</v>
      </c>
      <c r="M27" s="186" t="s">
        <v>325</v>
      </c>
      <c r="N27" s="188" t="s">
        <v>16</v>
      </c>
      <c r="O27" s="186" t="s">
        <v>1451</v>
      </c>
      <c r="P27" s="186" t="s">
        <v>325</v>
      </c>
      <c r="Q27" s="186" t="s">
        <v>1482</v>
      </c>
      <c r="R27" s="186" t="s">
        <v>1453</v>
      </c>
      <c r="S27" s="186">
        <v>12</v>
      </c>
      <c r="T27" s="186" t="s">
        <v>412</v>
      </c>
      <c r="U27" s="186" t="s">
        <v>885</v>
      </c>
      <c r="V27" s="148">
        <v>12</v>
      </c>
      <c r="W27" s="150">
        <f t="shared" si="2"/>
        <v>100</v>
      </c>
      <c r="X27" s="149" t="str">
        <f t="shared" si="3"/>
        <v/>
      </c>
      <c r="Y27" s="116"/>
      <c r="Z27" s="114"/>
      <c r="AA27" s="114"/>
    </row>
    <row r="28" spans="1:27" s="37" customFormat="1" ht="52.8" x14ac:dyDescent="0.25">
      <c r="A28" s="186" t="s">
        <v>144</v>
      </c>
      <c r="B28" s="186">
        <v>2022</v>
      </c>
      <c r="C28" s="186" t="s">
        <v>658</v>
      </c>
      <c r="D28" s="186" t="s">
        <v>148</v>
      </c>
      <c r="E28" s="187" t="s">
        <v>1131</v>
      </c>
      <c r="F28" s="186" t="s">
        <v>1487</v>
      </c>
      <c r="G28" s="186" t="s">
        <v>1487</v>
      </c>
      <c r="H28" s="186" t="s">
        <v>13</v>
      </c>
      <c r="I28" s="186" t="s">
        <v>487</v>
      </c>
      <c r="J28" s="186" t="s">
        <v>206</v>
      </c>
      <c r="K28" s="186" t="s">
        <v>904</v>
      </c>
      <c r="L28" s="186" t="s">
        <v>885</v>
      </c>
      <c r="M28" s="186" t="s">
        <v>325</v>
      </c>
      <c r="N28" s="188" t="s">
        <v>16</v>
      </c>
      <c r="O28" s="186" t="s">
        <v>1451</v>
      </c>
      <c r="P28" s="186" t="s">
        <v>325</v>
      </c>
      <c r="Q28" s="186" t="s">
        <v>1482</v>
      </c>
      <c r="R28" s="186" t="s">
        <v>1453</v>
      </c>
      <c r="S28" s="186">
        <v>13</v>
      </c>
      <c r="T28" s="186" t="s">
        <v>412</v>
      </c>
      <c r="U28" s="186" t="s">
        <v>885</v>
      </c>
      <c r="V28" s="148">
        <v>13</v>
      </c>
      <c r="W28" s="150">
        <f t="shared" si="2"/>
        <v>100</v>
      </c>
      <c r="X28" s="149" t="str">
        <f t="shared" si="3"/>
        <v/>
      </c>
      <c r="Y28" s="116"/>
      <c r="Z28" s="114"/>
      <c r="AA28" s="114"/>
    </row>
    <row r="29" spans="1:27" s="37" customFormat="1" ht="52.8" x14ac:dyDescent="0.25">
      <c r="A29" s="186" t="s">
        <v>144</v>
      </c>
      <c r="B29" s="186">
        <v>2022</v>
      </c>
      <c r="C29" s="186" t="s">
        <v>658</v>
      </c>
      <c r="D29" s="186" t="s">
        <v>148</v>
      </c>
      <c r="E29" s="187" t="s">
        <v>1131</v>
      </c>
      <c r="F29" s="186" t="s">
        <v>1488</v>
      </c>
      <c r="G29" s="186" t="s">
        <v>1488</v>
      </c>
      <c r="H29" s="186" t="s">
        <v>13</v>
      </c>
      <c r="I29" s="186" t="s">
        <v>487</v>
      </c>
      <c r="J29" s="186" t="s">
        <v>206</v>
      </c>
      <c r="K29" s="186" t="s">
        <v>904</v>
      </c>
      <c r="L29" s="186" t="s">
        <v>885</v>
      </c>
      <c r="M29" s="186" t="s">
        <v>325</v>
      </c>
      <c r="N29" s="188" t="s">
        <v>16</v>
      </c>
      <c r="O29" s="186" t="s">
        <v>1451</v>
      </c>
      <c r="P29" s="186" t="s">
        <v>325</v>
      </c>
      <c r="Q29" s="186" t="s">
        <v>1482</v>
      </c>
      <c r="R29" s="186" t="s">
        <v>1453</v>
      </c>
      <c r="S29" s="186">
        <v>15</v>
      </c>
      <c r="T29" s="186" t="s">
        <v>412</v>
      </c>
      <c r="U29" s="186" t="s">
        <v>885</v>
      </c>
      <c r="V29" s="148">
        <v>15</v>
      </c>
      <c r="W29" s="150">
        <f t="shared" si="2"/>
        <v>100</v>
      </c>
      <c r="X29" s="149" t="str">
        <f t="shared" si="3"/>
        <v/>
      </c>
      <c r="Y29" s="116"/>
      <c r="Z29" s="114"/>
      <c r="AA29" s="114"/>
    </row>
    <row r="30" spans="1:27" s="37" customFormat="1" ht="52.8" x14ac:dyDescent="0.25">
      <c r="A30" s="186" t="s">
        <v>144</v>
      </c>
      <c r="B30" s="186">
        <v>2022</v>
      </c>
      <c r="C30" s="186" t="s">
        <v>658</v>
      </c>
      <c r="D30" s="186" t="s">
        <v>148</v>
      </c>
      <c r="E30" s="187" t="s">
        <v>1131</v>
      </c>
      <c r="F30" s="186" t="s">
        <v>1468</v>
      </c>
      <c r="G30" s="186" t="s">
        <v>1468</v>
      </c>
      <c r="H30" s="186" t="s">
        <v>13</v>
      </c>
      <c r="I30" s="186" t="s">
        <v>487</v>
      </c>
      <c r="J30" s="186" t="s">
        <v>206</v>
      </c>
      <c r="K30" s="186" t="s">
        <v>904</v>
      </c>
      <c r="L30" s="186" t="s">
        <v>885</v>
      </c>
      <c r="M30" s="186" t="s">
        <v>325</v>
      </c>
      <c r="N30" s="188" t="s">
        <v>16</v>
      </c>
      <c r="O30" s="186" t="s">
        <v>1451</v>
      </c>
      <c r="P30" s="186" t="s">
        <v>325</v>
      </c>
      <c r="Q30" s="186" t="s">
        <v>1482</v>
      </c>
      <c r="R30" s="186" t="s">
        <v>1453</v>
      </c>
      <c r="S30" s="186">
        <v>28</v>
      </c>
      <c r="T30" s="186" t="s">
        <v>412</v>
      </c>
      <c r="U30" s="186" t="s">
        <v>885</v>
      </c>
      <c r="V30" s="148">
        <v>28</v>
      </c>
      <c r="W30" s="150">
        <f t="shared" si="2"/>
        <v>100</v>
      </c>
      <c r="X30" s="149" t="str">
        <f t="shared" si="3"/>
        <v/>
      </c>
      <c r="Y30" s="116"/>
      <c r="Z30" s="114"/>
      <c r="AA30" s="114"/>
    </row>
    <row r="31" spans="1:27" s="37" customFormat="1" ht="52.8" x14ac:dyDescent="0.25">
      <c r="A31" s="186" t="s">
        <v>144</v>
      </c>
      <c r="B31" s="186">
        <v>2022</v>
      </c>
      <c r="C31" s="186" t="s">
        <v>658</v>
      </c>
      <c r="D31" s="186" t="s">
        <v>148</v>
      </c>
      <c r="E31" s="187" t="s">
        <v>1131</v>
      </c>
      <c r="F31" s="186" t="s">
        <v>1489</v>
      </c>
      <c r="G31" s="186" t="s">
        <v>1489</v>
      </c>
      <c r="H31" s="186" t="s">
        <v>13</v>
      </c>
      <c r="I31" s="186" t="s">
        <v>487</v>
      </c>
      <c r="J31" s="186" t="s">
        <v>206</v>
      </c>
      <c r="K31" s="186" t="s">
        <v>904</v>
      </c>
      <c r="L31" s="186" t="s">
        <v>885</v>
      </c>
      <c r="M31" s="186" t="s">
        <v>325</v>
      </c>
      <c r="N31" s="188" t="s">
        <v>16</v>
      </c>
      <c r="O31" s="186" t="s">
        <v>1451</v>
      </c>
      <c r="P31" s="186" t="s">
        <v>325</v>
      </c>
      <c r="Q31" s="186" t="s">
        <v>1482</v>
      </c>
      <c r="R31" s="186" t="s">
        <v>1453</v>
      </c>
      <c r="S31" s="186">
        <v>16</v>
      </c>
      <c r="T31" s="186" t="s">
        <v>412</v>
      </c>
      <c r="U31" s="186" t="s">
        <v>885</v>
      </c>
      <c r="V31" s="148">
        <v>16</v>
      </c>
      <c r="W31" s="150">
        <f t="shared" si="2"/>
        <v>100</v>
      </c>
      <c r="X31" s="149" t="str">
        <f t="shared" si="3"/>
        <v/>
      </c>
      <c r="Y31" s="116"/>
      <c r="Z31" s="5"/>
      <c r="AA31" s="5"/>
    </row>
    <row r="32" spans="1:27" s="37" customFormat="1" ht="52.8" x14ac:dyDescent="0.25">
      <c r="A32" s="186" t="s">
        <v>144</v>
      </c>
      <c r="B32" s="186">
        <v>2022</v>
      </c>
      <c r="C32" s="186" t="s">
        <v>658</v>
      </c>
      <c r="D32" s="186" t="s">
        <v>148</v>
      </c>
      <c r="E32" s="187" t="s">
        <v>1131</v>
      </c>
      <c r="F32" s="186" t="s">
        <v>1490</v>
      </c>
      <c r="G32" s="186" t="s">
        <v>1490</v>
      </c>
      <c r="H32" s="186" t="s">
        <v>13</v>
      </c>
      <c r="I32" s="186" t="s">
        <v>487</v>
      </c>
      <c r="J32" s="186" t="s">
        <v>206</v>
      </c>
      <c r="K32" s="186" t="s">
        <v>904</v>
      </c>
      <c r="L32" s="186" t="s">
        <v>885</v>
      </c>
      <c r="M32" s="186" t="s">
        <v>325</v>
      </c>
      <c r="N32" s="188" t="s">
        <v>16</v>
      </c>
      <c r="O32" s="186" t="s">
        <v>1451</v>
      </c>
      <c r="P32" s="186" t="s">
        <v>325</v>
      </c>
      <c r="Q32" s="186" t="s">
        <v>1482</v>
      </c>
      <c r="R32" s="186" t="s">
        <v>1453</v>
      </c>
      <c r="S32" s="186">
        <v>14</v>
      </c>
      <c r="T32" s="186" t="s">
        <v>412</v>
      </c>
      <c r="U32" s="186" t="s">
        <v>885</v>
      </c>
      <c r="V32" s="148">
        <v>14</v>
      </c>
      <c r="W32" s="150">
        <f t="shared" si="2"/>
        <v>100</v>
      </c>
      <c r="X32" s="149" t="str">
        <f t="shared" si="3"/>
        <v/>
      </c>
      <c r="Y32" s="116"/>
      <c r="Z32" s="5"/>
      <c r="AA32" s="5"/>
    </row>
    <row r="33" spans="1:27" s="37" customFormat="1" ht="52.8" x14ac:dyDescent="0.25">
      <c r="A33" s="186" t="s">
        <v>144</v>
      </c>
      <c r="B33" s="186">
        <v>2022</v>
      </c>
      <c r="C33" s="186" t="s">
        <v>658</v>
      </c>
      <c r="D33" s="186" t="s">
        <v>148</v>
      </c>
      <c r="E33" s="187" t="s">
        <v>1131</v>
      </c>
      <c r="F33" s="186" t="s">
        <v>1491</v>
      </c>
      <c r="G33" s="186" t="s">
        <v>1491</v>
      </c>
      <c r="H33" s="186" t="s">
        <v>13</v>
      </c>
      <c r="I33" s="186" t="s">
        <v>487</v>
      </c>
      <c r="J33" s="186" t="s">
        <v>206</v>
      </c>
      <c r="K33" s="186" t="s">
        <v>904</v>
      </c>
      <c r="L33" s="186" t="s">
        <v>885</v>
      </c>
      <c r="M33" s="186" t="s">
        <v>325</v>
      </c>
      <c r="N33" s="188" t="s">
        <v>16</v>
      </c>
      <c r="O33" s="186" t="s">
        <v>1451</v>
      </c>
      <c r="P33" s="186" t="s">
        <v>325</v>
      </c>
      <c r="Q33" s="186" t="s">
        <v>1482</v>
      </c>
      <c r="R33" s="186" t="s">
        <v>1453</v>
      </c>
      <c r="S33" s="186">
        <v>11</v>
      </c>
      <c r="T33" s="186" t="s">
        <v>412</v>
      </c>
      <c r="U33" s="186" t="s">
        <v>885</v>
      </c>
      <c r="V33" s="148">
        <v>11</v>
      </c>
      <c r="W33" s="150">
        <f t="shared" si="2"/>
        <v>100</v>
      </c>
      <c r="X33" s="149" t="str">
        <f t="shared" si="3"/>
        <v/>
      </c>
      <c r="Y33" s="116"/>
      <c r="Z33" s="5"/>
      <c r="AA33" s="5"/>
    </row>
    <row r="34" spans="1:27" ht="52.8" x14ac:dyDescent="0.25">
      <c r="A34" s="186" t="s">
        <v>144</v>
      </c>
      <c r="B34" s="186">
        <v>2022</v>
      </c>
      <c r="C34" s="186" t="s">
        <v>658</v>
      </c>
      <c r="D34" s="186" t="s">
        <v>148</v>
      </c>
      <c r="E34" s="187" t="s">
        <v>1131</v>
      </c>
      <c r="F34" s="186" t="s">
        <v>1471</v>
      </c>
      <c r="G34" s="186" t="s">
        <v>1471</v>
      </c>
      <c r="H34" s="186" t="s">
        <v>13</v>
      </c>
      <c r="I34" s="186" t="s">
        <v>487</v>
      </c>
      <c r="J34" s="186" t="s">
        <v>206</v>
      </c>
      <c r="K34" s="186" t="s">
        <v>904</v>
      </c>
      <c r="L34" s="186" t="s">
        <v>885</v>
      </c>
      <c r="M34" s="186" t="s">
        <v>325</v>
      </c>
      <c r="N34" s="188" t="s">
        <v>16</v>
      </c>
      <c r="O34" s="186" t="s">
        <v>1451</v>
      </c>
      <c r="P34" s="186" t="s">
        <v>325</v>
      </c>
      <c r="Q34" s="186" t="s">
        <v>1482</v>
      </c>
      <c r="R34" s="186" t="s">
        <v>1453</v>
      </c>
      <c r="S34" s="186">
        <v>15</v>
      </c>
      <c r="T34" s="186" t="s">
        <v>412</v>
      </c>
      <c r="U34" s="186" t="s">
        <v>885</v>
      </c>
      <c r="V34" s="148">
        <v>15</v>
      </c>
      <c r="W34" s="150">
        <f t="shared" si="2"/>
        <v>100</v>
      </c>
      <c r="X34" s="149" t="str">
        <f t="shared" si="3"/>
        <v/>
      </c>
      <c r="Y34" s="116"/>
      <c r="Z34" s="1"/>
      <c r="AA34" s="1"/>
    </row>
    <row r="35" spans="1:27" ht="52.8" x14ac:dyDescent="0.25">
      <c r="A35" s="186" t="s">
        <v>144</v>
      </c>
      <c r="B35" s="186">
        <v>2022</v>
      </c>
      <c r="C35" s="186" t="s">
        <v>658</v>
      </c>
      <c r="D35" s="186" t="s">
        <v>148</v>
      </c>
      <c r="E35" s="187" t="s">
        <v>1131</v>
      </c>
      <c r="F35" s="186" t="s">
        <v>1492</v>
      </c>
      <c r="G35" s="186" t="s">
        <v>1492</v>
      </c>
      <c r="H35" s="186" t="s">
        <v>13</v>
      </c>
      <c r="I35" s="186" t="s">
        <v>487</v>
      </c>
      <c r="J35" s="186" t="s">
        <v>206</v>
      </c>
      <c r="K35" s="186" t="s">
        <v>904</v>
      </c>
      <c r="L35" s="186" t="s">
        <v>885</v>
      </c>
      <c r="M35" s="186" t="s">
        <v>325</v>
      </c>
      <c r="N35" s="188" t="s">
        <v>16</v>
      </c>
      <c r="O35" s="186" t="s">
        <v>1451</v>
      </c>
      <c r="P35" s="186" t="s">
        <v>325</v>
      </c>
      <c r="Q35" s="186" t="s">
        <v>1482</v>
      </c>
      <c r="R35" s="186" t="s">
        <v>1453</v>
      </c>
      <c r="S35" s="186">
        <v>10</v>
      </c>
      <c r="T35" s="186" t="s">
        <v>412</v>
      </c>
      <c r="U35" s="186" t="s">
        <v>885</v>
      </c>
      <c r="V35" s="148">
        <v>10</v>
      </c>
      <c r="W35" s="150">
        <f t="shared" si="2"/>
        <v>100</v>
      </c>
      <c r="X35" s="149" t="str">
        <f t="shared" si="3"/>
        <v/>
      </c>
      <c r="Y35" s="116"/>
      <c r="Z35" s="1"/>
      <c r="AA35" s="1"/>
    </row>
    <row r="36" spans="1:27" ht="52.8" x14ac:dyDescent="0.25">
      <c r="A36" s="186" t="s">
        <v>144</v>
      </c>
      <c r="B36" s="186">
        <v>2022</v>
      </c>
      <c r="C36" s="186" t="s">
        <v>658</v>
      </c>
      <c r="D36" s="186" t="s">
        <v>148</v>
      </c>
      <c r="E36" s="187" t="s">
        <v>1131</v>
      </c>
      <c r="F36" s="186" t="s">
        <v>1472</v>
      </c>
      <c r="G36" s="186" t="s">
        <v>1472</v>
      </c>
      <c r="H36" s="186" t="s">
        <v>13</v>
      </c>
      <c r="I36" s="186" t="s">
        <v>487</v>
      </c>
      <c r="J36" s="186" t="s">
        <v>206</v>
      </c>
      <c r="K36" s="186" t="s">
        <v>904</v>
      </c>
      <c r="L36" s="186" t="s">
        <v>885</v>
      </c>
      <c r="M36" s="186" t="s">
        <v>325</v>
      </c>
      <c r="N36" s="188" t="s">
        <v>16</v>
      </c>
      <c r="O36" s="186" t="s">
        <v>1451</v>
      </c>
      <c r="P36" s="186" t="s">
        <v>325</v>
      </c>
      <c r="Q36" s="186" t="s">
        <v>1482</v>
      </c>
      <c r="R36" s="186" t="s">
        <v>1453</v>
      </c>
      <c r="S36" s="186">
        <v>20</v>
      </c>
      <c r="T36" s="186" t="s">
        <v>412</v>
      </c>
      <c r="U36" s="186" t="s">
        <v>885</v>
      </c>
      <c r="V36" s="148">
        <v>20</v>
      </c>
      <c r="W36" s="150">
        <f t="shared" si="2"/>
        <v>100</v>
      </c>
      <c r="X36" s="149" t="str">
        <f t="shared" si="3"/>
        <v/>
      </c>
      <c r="Y36" s="116"/>
      <c r="Z36" s="1"/>
      <c r="AA36" s="1"/>
    </row>
    <row r="37" spans="1:27" ht="147.6" customHeight="1" x14ac:dyDescent="0.25">
      <c r="A37" s="186" t="s">
        <v>144</v>
      </c>
      <c r="B37" s="186">
        <v>2022</v>
      </c>
      <c r="C37" s="186" t="s">
        <v>658</v>
      </c>
      <c r="D37" s="186" t="s">
        <v>148</v>
      </c>
      <c r="E37" s="187" t="s">
        <v>1131</v>
      </c>
      <c r="F37" s="186" t="s">
        <v>1493</v>
      </c>
      <c r="G37" s="186" t="s">
        <v>1493</v>
      </c>
      <c r="H37" s="186" t="s">
        <v>13</v>
      </c>
      <c r="I37" s="186" t="s">
        <v>497</v>
      </c>
      <c r="J37" s="186" t="s">
        <v>200</v>
      </c>
      <c r="K37" s="186" t="s">
        <v>915</v>
      </c>
      <c r="L37" s="186" t="s">
        <v>885</v>
      </c>
      <c r="M37" s="186" t="s">
        <v>478</v>
      </c>
      <c r="N37" s="188" t="s">
        <v>16</v>
      </c>
      <c r="O37" s="186" t="s">
        <v>1494</v>
      </c>
      <c r="P37" s="186" t="s">
        <v>234</v>
      </c>
      <c r="Q37" s="186" t="s">
        <v>1495</v>
      </c>
      <c r="R37" s="186" t="s">
        <v>1496</v>
      </c>
      <c r="S37" s="186" t="s">
        <v>1497</v>
      </c>
      <c r="T37" s="186" t="s">
        <v>412</v>
      </c>
      <c r="U37" s="186" t="s">
        <v>1498</v>
      </c>
      <c r="V37" s="148" t="s">
        <v>184</v>
      </c>
      <c r="W37" s="150" t="s">
        <v>184</v>
      </c>
      <c r="X37" s="149" t="str">
        <f t="shared" si="3"/>
        <v>X</v>
      </c>
      <c r="Y37" s="116" t="s">
        <v>1456</v>
      </c>
      <c r="Z37" s="1"/>
      <c r="AA37" s="1"/>
    </row>
    <row r="38" spans="1:27" ht="145.19999999999999" x14ac:dyDescent="0.25">
      <c r="A38" s="186" t="s">
        <v>144</v>
      </c>
      <c r="B38" s="186">
        <v>2022</v>
      </c>
      <c r="C38" s="186" t="s">
        <v>658</v>
      </c>
      <c r="D38" s="186" t="s">
        <v>148</v>
      </c>
      <c r="E38" s="187" t="s">
        <v>1131</v>
      </c>
      <c r="F38" s="186" t="s">
        <v>1499</v>
      </c>
      <c r="G38" s="186" t="s">
        <v>1499</v>
      </c>
      <c r="H38" s="186" t="s">
        <v>13</v>
      </c>
      <c r="I38" s="186" t="s">
        <v>497</v>
      </c>
      <c r="J38" s="186" t="s">
        <v>200</v>
      </c>
      <c r="K38" s="186" t="s">
        <v>915</v>
      </c>
      <c r="L38" s="186" t="s">
        <v>885</v>
      </c>
      <c r="M38" s="186" t="s">
        <v>478</v>
      </c>
      <c r="N38" s="188" t="s">
        <v>16</v>
      </c>
      <c r="O38" s="186" t="s">
        <v>1494</v>
      </c>
      <c r="P38" s="186" t="s">
        <v>234</v>
      </c>
      <c r="Q38" s="186" t="s">
        <v>1495</v>
      </c>
      <c r="R38" s="186" t="s">
        <v>1496</v>
      </c>
      <c r="S38" s="186" t="s">
        <v>1497</v>
      </c>
      <c r="T38" s="186" t="s">
        <v>412</v>
      </c>
      <c r="U38" s="186" t="s">
        <v>1498</v>
      </c>
      <c r="V38" s="148" t="s">
        <v>184</v>
      </c>
      <c r="W38" s="150" t="s">
        <v>184</v>
      </c>
      <c r="X38" s="149" t="str">
        <f t="shared" si="3"/>
        <v>X</v>
      </c>
      <c r="Y38" s="116" t="s">
        <v>1456</v>
      </c>
      <c r="Z38" s="1"/>
      <c r="AA38" s="1"/>
    </row>
    <row r="39" spans="1:27" ht="115.5" customHeight="1" x14ac:dyDescent="0.25">
      <c r="A39" s="186" t="s">
        <v>144</v>
      </c>
      <c r="B39" s="186">
        <v>2022</v>
      </c>
      <c r="C39" s="186" t="s">
        <v>658</v>
      </c>
      <c r="D39" s="186" t="s">
        <v>148</v>
      </c>
      <c r="E39" s="187" t="s">
        <v>1131</v>
      </c>
      <c r="F39" s="186" t="s">
        <v>1500</v>
      </c>
      <c r="G39" s="186" t="s">
        <v>1500</v>
      </c>
      <c r="H39" s="186" t="s">
        <v>13</v>
      </c>
      <c r="I39" s="186" t="s">
        <v>497</v>
      </c>
      <c r="J39" s="186" t="s">
        <v>200</v>
      </c>
      <c r="K39" s="186" t="s">
        <v>915</v>
      </c>
      <c r="L39" s="186" t="s">
        <v>885</v>
      </c>
      <c r="M39" s="186" t="s">
        <v>478</v>
      </c>
      <c r="N39" s="188" t="s">
        <v>16</v>
      </c>
      <c r="O39" s="186" t="s">
        <v>1494</v>
      </c>
      <c r="P39" s="186" t="s">
        <v>234</v>
      </c>
      <c r="Q39" s="186" t="s">
        <v>1495</v>
      </c>
      <c r="R39" s="186" t="s">
        <v>1496</v>
      </c>
      <c r="S39" s="186" t="s">
        <v>1497</v>
      </c>
      <c r="T39" s="186" t="s">
        <v>412</v>
      </c>
      <c r="U39" s="186" t="s">
        <v>1498</v>
      </c>
      <c r="V39" s="148" t="s">
        <v>184</v>
      </c>
      <c r="W39" s="150" t="s">
        <v>184</v>
      </c>
      <c r="X39" s="149" t="str">
        <f t="shared" si="3"/>
        <v>X</v>
      </c>
      <c r="Y39" s="116" t="s">
        <v>1456</v>
      </c>
      <c r="Z39" s="1"/>
      <c r="AA39" s="1"/>
    </row>
    <row r="40" spans="1:27" ht="39.6" x14ac:dyDescent="0.25">
      <c r="A40" s="186" t="s">
        <v>144</v>
      </c>
      <c r="B40" s="186">
        <v>2022</v>
      </c>
      <c r="C40" s="186" t="s">
        <v>658</v>
      </c>
      <c r="D40" s="186" t="s">
        <v>148</v>
      </c>
      <c r="E40" s="187" t="s">
        <v>1134</v>
      </c>
      <c r="F40" s="186" t="s">
        <v>1501</v>
      </c>
      <c r="G40" s="186" t="s">
        <v>1501</v>
      </c>
      <c r="H40" s="186" t="s">
        <v>13</v>
      </c>
      <c r="I40" s="186" t="s">
        <v>487</v>
      </c>
      <c r="J40" s="186" t="s">
        <v>206</v>
      </c>
      <c r="K40" s="186" t="s">
        <v>913</v>
      </c>
      <c r="L40" s="186" t="s">
        <v>885</v>
      </c>
      <c r="M40" s="186" t="s">
        <v>323</v>
      </c>
      <c r="N40" s="188" t="s">
        <v>16</v>
      </c>
      <c r="O40" s="186" t="s">
        <v>1451</v>
      </c>
      <c r="P40" s="186" t="s">
        <v>323</v>
      </c>
      <c r="Q40" s="186" t="s">
        <v>1469</v>
      </c>
      <c r="R40" s="186" t="s">
        <v>1470</v>
      </c>
      <c r="S40" s="186">
        <v>1</v>
      </c>
      <c r="T40" s="186" t="s">
        <v>412</v>
      </c>
      <c r="U40" s="186"/>
      <c r="V40" s="148">
        <v>1</v>
      </c>
      <c r="W40" s="150">
        <f t="shared" si="2"/>
        <v>100</v>
      </c>
      <c r="X40" s="149" t="str">
        <f t="shared" si="3"/>
        <v/>
      </c>
      <c r="Y40" s="116"/>
      <c r="Z40" s="1"/>
      <c r="AA40" s="1"/>
    </row>
    <row r="41" spans="1:27" ht="52.8" x14ac:dyDescent="0.25">
      <c r="A41" s="186" t="s">
        <v>144</v>
      </c>
      <c r="B41" s="186">
        <v>2022</v>
      </c>
      <c r="C41" s="186" t="s">
        <v>658</v>
      </c>
      <c r="D41" s="186" t="s">
        <v>148</v>
      </c>
      <c r="E41" s="187" t="s">
        <v>1134</v>
      </c>
      <c r="F41" s="186" t="s">
        <v>1502</v>
      </c>
      <c r="G41" s="186" t="s">
        <v>1502</v>
      </c>
      <c r="H41" s="186" t="s">
        <v>13</v>
      </c>
      <c r="I41" s="186" t="s">
        <v>487</v>
      </c>
      <c r="J41" s="186" t="s">
        <v>206</v>
      </c>
      <c r="K41" s="186" t="s">
        <v>1503</v>
      </c>
      <c r="L41" s="186" t="s">
        <v>885</v>
      </c>
      <c r="M41" s="186" t="s">
        <v>325</v>
      </c>
      <c r="N41" s="188" t="s">
        <v>16</v>
      </c>
      <c r="O41" s="186" t="s">
        <v>1451</v>
      </c>
      <c r="P41" s="186" t="s">
        <v>325</v>
      </c>
      <c r="Q41" s="186" t="s">
        <v>1482</v>
      </c>
      <c r="R41" s="186" t="s">
        <v>1453</v>
      </c>
      <c r="S41" s="186">
        <v>100</v>
      </c>
      <c r="T41" s="186" t="s">
        <v>412</v>
      </c>
      <c r="U41" s="186"/>
      <c r="V41" s="148">
        <v>98</v>
      </c>
      <c r="W41" s="150">
        <f t="shared" si="2"/>
        <v>98</v>
      </c>
      <c r="X41" s="149" t="str">
        <f t="shared" si="3"/>
        <v/>
      </c>
      <c r="Y41" s="118"/>
      <c r="Z41" s="1"/>
      <c r="AA41" s="1"/>
    </row>
    <row r="42" spans="1:27" ht="39.6" x14ac:dyDescent="0.25">
      <c r="A42" s="186" t="s">
        <v>144</v>
      </c>
      <c r="B42" s="186">
        <v>2022</v>
      </c>
      <c r="C42" s="186" t="s">
        <v>658</v>
      </c>
      <c r="D42" s="186" t="s">
        <v>148</v>
      </c>
      <c r="E42" s="187" t="s">
        <v>1131</v>
      </c>
      <c r="F42" s="186" t="s">
        <v>1468</v>
      </c>
      <c r="G42" s="186" t="s">
        <v>1468</v>
      </c>
      <c r="H42" s="186" t="s">
        <v>13</v>
      </c>
      <c r="I42" s="186" t="s">
        <v>487</v>
      </c>
      <c r="J42" s="186" t="s">
        <v>206</v>
      </c>
      <c r="K42" s="186" t="s">
        <v>908</v>
      </c>
      <c r="L42" s="186" t="s">
        <v>885</v>
      </c>
      <c r="M42" s="186" t="s">
        <v>323</v>
      </c>
      <c r="N42" s="188" t="s">
        <v>16</v>
      </c>
      <c r="O42" s="186" t="s">
        <v>1451</v>
      </c>
      <c r="P42" s="186" t="s">
        <v>301</v>
      </c>
      <c r="Q42" s="186" t="s">
        <v>1469</v>
      </c>
      <c r="R42" s="186" t="s">
        <v>1470</v>
      </c>
      <c r="S42" s="186">
        <v>1</v>
      </c>
      <c r="T42" s="186" t="s">
        <v>412</v>
      </c>
      <c r="U42" s="186" t="s">
        <v>885</v>
      </c>
      <c r="V42" s="148">
        <v>1</v>
      </c>
      <c r="W42" s="150">
        <f t="shared" si="2"/>
        <v>100</v>
      </c>
      <c r="X42" s="149" t="str">
        <f t="shared" si="3"/>
        <v/>
      </c>
      <c r="Y42" s="116"/>
      <c r="Z42" s="1"/>
      <c r="AA42" s="1"/>
    </row>
    <row r="43" spans="1:27" ht="39.6" x14ac:dyDescent="0.25">
      <c r="A43" s="186" t="s">
        <v>144</v>
      </c>
      <c r="B43" s="186">
        <v>2022</v>
      </c>
      <c r="C43" s="186" t="s">
        <v>658</v>
      </c>
      <c r="D43" s="186" t="s">
        <v>148</v>
      </c>
      <c r="E43" s="187" t="s">
        <v>1131</v>
      </c>
      <c r="F43" s="186" t="s">
        <v>1471</v>
      </c>
      <c r="G43" s="186" t="s">
        <v>1471</v>
      </c>
      <c r="H43" s="186" t="s">
        <v>13</v>
      </c>
      <c r="I43" s="186" t="s">
        <v>487</v>
      </c>
      <c r="J43" s="186" t="s">
        <v>206</v>
      </c>
      <c r="K43" s="186" t="s">
        <v>908</v>
      </c>
      <c r="L43" s="186" t="s">
        <v>885</v>
      </c>
      <c r="M43" s="186" t="s">
        <v>323</v>
      </c>
      <c r="N43" s="188" t="s">
        <v>16</v>
      </c>
      <c r="O43" s="186" t="s">
        <v>1451</v>
      </c>
      <c r="P43" s="186" t="s">
        <v>301</v>
      </c>
      <c r="Q43" s="186" t="s">
        <v>1469</v>
      </c>
      <c r="R43" s="186" t="s">
        <v>1470</v>
      </c>
      <c r="S43" s="186">
        <v>1</v>
      </c>
      <c r="T43" s="186" t="s">
        <v>412</v>
      </c>
      <c r="U43" s="186" t="s">
        <v>885</v>
      </c>
      <c r="V43" s="148">
        <v>1</v>
      </c>
      <c r="W43" s="150">
        <f t="shared" si="2"/>
        <v>100</v>
      </c>
      <c r="X43" s="149" t="str">
        <f t="shared" si="3"/>
        <v/>
      </c>
      <c r="Y43" s="116"/>
      <c r="Z43" s="1"/>
      <c r="AA43" s="1"/>
    </row>
    <row r="44" spans="1:27" ht="39.6" x14ac:dyDescent="0.25">
      <c r="A44" s="186" t="s">
        <v>144</v>
      </c>
      <c r="B44" s="186">
        <v>2022</v>
      </c>
      <c r="C44" s="186" t="s">
        <v>658</v>
      </c>
      <c r="D44" s="186" t="s">
        <v>148</v>
      </c>
      <c r="E44" s="187" t="s">
        <v>1131</v>
      </c>
      <c r="F44" s="186" t="s">
        <v>1472</v>
      </c>
      <c r="G44" s="186" t="s">
        <v>1472</v>
      </c>
      <c r="H44" s="186" t="s">
        <v>13</v>
      </c>
      <c r="I44" s="186" t="s">
        <v>487</v>
      </c>
      <c r="J44" s="186" t="s">
        <v>206</v>
      </c>
      <c r="K44" s="186" t="s">
        <v>908</v>
      </c>
      <c r="L44" s="186" t="s">
        <v>885</v>
      </c>
      <c r="M44" s="186" t="s">
        <v>323</v>
      </c>
      <c r="N44" s="188" t="s">
        <v>16</v>
      </c>
      <c r="O44" s="186" t="s">
        <v>1451</v>
      </c>
      <c r="P44" s="186" t="s">
        <v>301</v>
      </c>
      <c r="Q44" s="186" t="s">
        <v>1469</v>
      </c>
      <c r="R44" s="186" t="s">
        <v>1470</v>
      </c>
      <c r="S44" s="186">
        <v>1</v>
      </c>
      <c r="T44" s="186" t="s">
        <v>412</v>
      </c>
      <c r="U44" s="186" t="s">
        <v>885</v>
      </c>
      <c r="V44" s="148">
        <v>1</v>
      </c>
      <c r="W44" s="150">
        <f t="shared" si="2"/>
        <v>100</v>
      </c>
      <c r="X44" s="149" t="str">
        <f t="shared" si="3"/>
        <v/>
      </c>
      <c r="Y44" s="116"/>
      <c r="Z44" s="1"/>
      <c r="AA44" s="1"/>
    </row>
    <row r="45" spans="1:27" ht="52.8" x14ac:dyDescent="0.25">
      <c r="A45" s="186" t="s">
        <v>144</v>
      </c>
      <c r="B45" s="186">
        <v>2022</v>
      </c>
      <c r="C45" s="186" t="s">
        <v>658</v>
      </c>
      <c r="D45" s="186" t="s">
        <v>148</v>
      </c>
      <c r="E45" s="187" t="s">
        <v>1131</v>
      </c>
      <c r="F45" s="186" t="s">
        <v>1473</v>
      </c>
      <c r="G45" s="186" t="s">
        <v>1473</v>
      </c>
      <c r="H45" s="186" t="s">
        <v>13</v>
      </c>
      <c r="I45" s="186" t="s">
        <v>487</v>
      </c>
      <c r="J45" s="186" t="s">
        <v>206</v>
      </c>
      <c r="K45" s="186" t="s">
        <v>908</v>
      </c>
      <c r="L45" s="186" t="s">
        <v>885</v>
      </c>
      <c r="M45" s="186" t="s">
        <v>323</v>
      </c>
      <c r="N45" s="188" t="s">
        <v>16</v>
      </c>
      <c r="O45" s="186" t="s">
        <v>1451</v>
      </c>
      <c r="P45" s="186" t="s">
        <v>301</v>
      </c>
      <c r="Q45" s="186" t="s">
        <v>1469</v>
      </c>
      <c r="R45" s="186" t="s">
        <v>1470</v>
      </c>
      <c r="S45" s="186">
        <v>1</v>
      </c>
      <c r="T45" s="186" t="s">
        <v>412</v>
      </c>
      <c r="U45" s="186" t="s">
        <v>1474</v>
      </c>
      <c r="V45" s="148">
        <v>1</v>
      </c>
      <c r="W45" s="150">
        <f t="shared" si="2"/>
        <v>100</v>
      </c>
      <c r="X45" s="149" t="str">
        <f t="shared" si="3"/>
        <v/>
      </c>
      <c r="Y45" s="116" t="s">
        <v>1504</v>
      </c>
      <c r="Z45" s="1"/>
      <c r="AA45" s="1"/>
    </row>
    <row r="46" spans="1:27" ht="52.8" x14ac:dyDescent="0.25">
      <c r="A46" s="186" t="s">
        <v>144</v>
      </c>
      <c r="B46" s="186">
        <v>2022</v>
      </c>
      <c r="C46" s="186" t="s">
        <v>658</v>
      </c>
      <c r="D46" s="186" t="s">
        <v>148</v>
      </c>
      <c r="E46" s="187" t="s">
        <v>1131</v>
      </c>
      <c r="F46" s="186" t="s">
        <v>1476</v>
      </c>
      <c r="G46" s="186" t="s">
        <v>1476</v>
      </c>
      <c r="H46" s="186" t="s">
        <v>13</v>
      </c>
      <c r="I46" s="186" t="s">
        <v>487</v>
      </c>
      <c r="J46" s="186" t="s">
        <v>206</v>
      </c>
      <c r="K46" s="186" t="s">
        <v>908</v>
      </c>
      <c r="L46" s="186" t="s">
        <v>885</v>
      </c>
      <c r="M46" s="186" t="s">
        <v>323</v>
      </c>
      <c r="N46" s="188" t="s">
        <v>16</v>
      </c>
      <c r="O46" s="186" t="s">
        <v>1451</v>
      </c>
      <c r="P46" s="186" t="s">
        <v>301</v>
      </c>
      <c r="Q46" s="186" t="s">
        <v>1469</v>
      </c>
      <c r="R46" s="186" t="s">
        <v>1470</v>
      </c>
      <c r="S46" s="186">
        <v>1</v>
      </c>
      <c r="T46" s="186" t="s">
        <v>412</v>
      </c>
      <c r="U46" s="186" t="s">
        <v>1474</v>
      </c>
      <c r="V46" s="148">
        <v>1</v>
      </c>
      <c r="W46" s="150">
        <f t="shared" si="2"/>
        <v>100</v>
      </c>
      <c r="X46" s="149" t="str">
        <f t="shared" si="3"/>
        <v/>
      </c>
      <c r="Y46" s="116" t="s">
        <v>1505</v>
      </c>
      <c r="Z46" s="1"/>
      <c r="AA46" s="1"/>
    </row>
    <row r="47" spans="1:27" ht="39.6" x14ac:dyDescent="0.25">
      <c r="A47" s="186" t="s">
        <v>144</v>
      </c>
      <c r="B47" s="186">
        <v>2022</v>
      </c>
      <c r="C47" s="186" t="s">
        <v>658</v>
      </c>
      <c r="D47" s="186" t="s">
        <v>148</v>
      </c>
      <c r="E47" s="187" t="s">
        <v>1131</v>
      </c>
      <c r="F47" s="186" t="s">
        <v>1468</v>
      </c>
      <c r="G47" s="186" t="s">
        <v>1468</v>
      </c>
      <c r="H47" s="186" t="s">
        <v>13</v>
      </c>
      <c r="I47" s="186" t="s">
        <v>487</v>
      </c>
      <c r="J47" s="186" t="s">
        <v>206</v>
      </c>
      <c r="K47" s="186" t="s">
        <v>908</v>
      </c>
      <c r="L47" s="186" t="s">
        <v>885</v>
      </c>
      <c r="M47" s="186" t="s">
        <v>323</v>
      </c>
      <c r="N47" s="188" t="s">
        <v>16</v>
      </c>
      <c r="O47" s="186" t="s">
        <v>1451</v>
      </c>
      <c r="P47" s="186" t="s">
        <v>1506</v>
      </c>
      <c r="Q47" s="186" t="s">
        <v>1469</v>
      </c>
      <c r="R47" s="186" t="s">
        <v>1470</v>
      </c>
      <c r="S47" s="186">
        <v>1</v>
      </c>
      <c r="T47" s="186" t="s">
        <v>412</v>
      </c>
      <c r="U47" s="186" t="s">
        <v>885</v>
      </c>
      <c r="V47" s="148">
        <v>1</v>
      </c>
      <c r="W47" s="150">
        <f t="shared" si="2"/>
        <v>100</v>
      </c>
      <c r="X47" s="149" t="str">
        <f t="shared" si="3"/>
        <v/>
      </c>
      <c r="Y47" s="116" t="s">
        <v>1507</v>
      </c>
      <c r="Z47" s="1"/>
      <c r="AA47" s="1"/>
    </row>
    <row r="48" spans="1:27" ht="39.6" x14ac:dyDescent="0.25">
      <c r="A48" s="186" t="s">
        <v>144</v>
      </c>
      <c r="B48" s="186">
        <v>2022</v>
      </c>
      <c r="C48" s="186" t="s">
        <v>658</v>
      </c>
      <c r="D48" s="186" t="s">
        <v>148</v>
      </c>
      <c r="E48" s="187" t="s">
        <v>1131</v>
      </c>
      <c r="F48" s="186" t="s">
        <v>1471</v>
      </c>
      <c r="G48" s="186" t="s">
        <v>1471</v>
      </c>
      <c r="H48" s="186" t="s">
        <v>13</v>
      </c>
      <c r="I48" s="186" t="s">
        <v>487</v>
      </c>
      <c r="J48" s="186" t="s">
        <v>206</v>
      </c>
      <c r="K48" s="186" t="s">
        <v>908</v>
      </c>
      <c r="L48" s="186" t="s">
        <v>885</v>
      </c>
      <c r="M48" s="186" t="s">
        <v>323</v>
      </c>
      <c r="N48" s="188" t="s">
        <v>16</v>
      </c>
      <c r="O48" s="186" t="s">
        <v>1451</v>
      </c>
      <c r="P48" s="186" t="s">
        <v>1506</v>
      </c>
      <c r="Q48" s="186" t="s">
        <v>1469</v>
      </c>
      <c r="R48" s="186" t="s">
        <v>1470</v>
      </c>
      <c r="S48" s="186">
        <v>1</v>
      </c>
      <c r="T48" s="186" t="s">
        <v>412</v>
      </c>
      <c r="U48" s="186" t="s">
        <v>885</v>
      </c>
      <c r="V48" s="148">
        <v>1</v>
      </c>
      <c r="W48" s="150">
        <f t="shared" si="2"/>
        <v>100</v>
      </c>
      <c r="X48" s="149" t="str">
        <f t="shared" si="3"/>
        <v/>
      </c>
      <c r="Y48" s="116" t="s">
        <v>1507</v>
      </c>
      <c r="Z48" s="1"/>
      <c r="AA48" s="1"/>
    </row>
    <row r="49" spans="1:27" ht="39.6" x14ac:dyDescent="0.25">
      <c r="A49" s="186" t="s">
        <v>144</v>
      </c>
      <c r="B49" s="186">
        <v>2022</v>
      </c>
      <c r="C49" s="186" t="s">
        <v>658</v>
      </c>
      <c r="D49" s="186" t="s">
        <v>148</v>
      </c>
      <c r="E49" s="187" t="s">
        <v>1131</v>
      </c>
      <c r="F49" s="186" t="s">
        <v>1472</v>
      </c>
      <c r="G49" s="186" t="s">
        <v>1472</v>
      </c>
      <c r="H49" s="186" t="s">
        <v>13</v>
      </c>
      <c r="I49" s="186" t="s">
        <v>487</v>
      </c>
      <c r="J49" s="186" t="s">
        <v>206</v>
      </c>
      <c r="K49" s="186" t="s">
        <v>908</v>
      </c>
      <c r="L49" s="186" t="s">
        <v>885</v>
      </c>
      <c r="M49" s="186" t="s">
        <v>323</v>
      </c>
      <c r="N49" s="188" t="s">
        <v>16</v>
      </c>
      <c r="O49" s="186" t="s">
        <v>1451</v>
      </c>
      <c r="P49" s="186" t="s">
        <v>1506</v>
      </c>
      <c r="Q49" s="186" t="s">
        <v>1469</v>
      </c>
      <c r="R49" s="186" t="s">
        <v>1470</v>
      </c>
      <c r="S49" s="186">
        <v>1</v>
      </c>
      <c r="T49" s="186" t="s">
        <v>412</v>
      </c>
      <c r="U49" s="186" t="s">
        <v>885</v>
      </c>
      <c r="V49" s="148">
        <v>1</v>
      </c>
      <c r="W49" s="150">
        <f t="shared" si="2"/>
        <v>100</v>
      </c>
      <c r="X49" s="149" t="str">
        <f t="shared" si="3"/>
        <v/>
      </c>
      <c r="Y49" s="116" t="s">
        <v>1507</v>
      </c>
      <c r="Z49" s="1"/>
      <c r="AA49" s="1"/>
    </row>
    <row r="50" spans="1:27" ht="52.8" x14ac:dyDescent="0.25">
      <c r="A50" s="186" t="s">
        <v>144</v>
      </c>
      <c r="B50" s="186">
        <v>2022</v>
      </c>
      <c r="C50" s="186" t="s">
        <v>658</v>
      </c>
      <c r="D50" s="186" t="s">
        <v>148</v>
      </c>
      <c r="E50" s="187" t="s">
        <v>1131</v>
      </c>
      <c r="F50" s="186" t="s">
        <v>1473</v>
      </c>
      <c r="G50" s="186" t="s">
        <v>1473</v>
      </c>
      <c r="H50" s="186" t="s">
        <v>13</v>
      </c>
      <c r="I50" s="186" t="s">
        <v>487</v>
      </c>
      <c r="J50" s="186" t="s">
        <v>206</v>
      </c>
      <c r="K50" s="186" t="s">
        <v>908</v>
      </c>
      <c r="L50" s="186" t="s">
        <v>885</v>
      </c>
      <c r="M50" s="186" t="s">
        <v>323</v>
      </c>
      <c r="N50" s="188" t="s">
        <v>16</v>
      </c>
      <c r="O50" s="186" t="s">
        <v>1451</v>
      </c>
      <c r="P50" s="186" t="s">
        <v>1506</v>
      </c>
      <c r="Q50" s="186" t="s">
        <v>1469</v>
      </c>
      <c r="R50" s="186" t="s">
        <v>1470</v>
      </c>
      <c r="S50" s="186">
        <v>1</v>
      </c>
      <c r="T50" s="186" t="s">
        <v>412</v>
      </c>
      <c r="U50" s="186" t="s">
        <v>1474</v>
      </c>
      <c r="V50" s="148">
        <v>1</v>
      </c>
      <c r="W50" s="150">
        <f t="shared" si="2"/>
        <v>100</v>
      </c>
      <c r="X50" s="149" t="str">
        <f t="shared" si="3"/>
        <v/>
      </c>
      <c r="Y50" s="116" t="s">
        <v>1508</v>
      </c>
      <c r="Z50" s="1"/>
      <c r="AA50" s="1"/>
    </row>
    <row r="51" spans="1:27" ht="52.8" x14ac:dyDescent="0.25">
      <c r="A51" s="186" t="s">
        <v>144</v>
      </c>
      <c r="B51" s="186">
        <v>2022</v>
      </c>
      <c r="C51" s="186" t="s">
        <v>658</v>
      </c>
      <c r="D51" s="186" t="s">
        <v>148</v>
      </c>
      <c r="E51" s="187" t="s">
        <v>1131</v>
      </c>
      <c r="F51" s="186" t="s">
        <v>1476</v>
      </c>
      <c r="G51" s="186" t="s">
        <v>1476</v>
      </c>
      <c r="H51" s="186" t="s">
        <v>13</v>
      </c>
      <c r="I51" s="186" t="s">
        <v>487</v>
      </c>
      <c r="J51" s="186" t="s">
        <v>206</v>
      </c>
      <c r="K51" s="186" t="s">
        <v>908</v>
      </c>
      <c r="L51" s="186" t="s">
        <v>885</v>
      </c>
      <c r="M51" s="186" t="s">
        <v>323</v>
      </c>
      <c r="N51" s="188" t="s">
        <v>16</v>
      </c>
      <c r="O51" s="186" t="s">
        <v>1451</v>
      </c>
      <c r="P51" s="186" t="s">
        <v>1506</v>
      </c>
      <c r="Q51" s="186" t="s">
        <v>1469</v>
      </c>
      <c r="R51" s="186" t="s">
        <v>1470</v>
      </c>
      <c r="S51" s="186">
        <v>1</v>
      </c>
      <c r="T51" s="186" t="s">
        <v>412</v>
      </c>
      <c r="U51" s="186" t="s">
        <v>1474</v>
      </c>
      <c r="V51" s="148">
        <v>1</v>
      </c>
      <c r="W51" s="150">
        <f t="shared" si="2"/>
        <v>100</v>
      </c>
      <c r="X51" s="149" t="str">
        <f t="shared" si="3"/>
        <v/>
      </c>
      <c r="Y51" s="116" t="s">
        <v>1509</v>
      </c>
      <c r="Z51" s="1"/>
      <c r="AA51" s="1"/>
    </row>
    <row r="52" spans="1:27" ht="52.8" x14ac:dyDescent="0.25">
      <c r="A52" s="186" t="s">
        <v>144</v>
      </c>
      <c r="B52" s="186">
        <v>2022</v>
      </c>
      <c r="C52" s="186" t="s">
        <v>658</v>
      </c>
      <c r="D52" s="186" t="s">
        <v>148</v>
      </c>
      <c r="E52" s="187" t="s">
        <v>1131</v>
      </c>
      <c r="F52" s="186" t="s">
        <v>1468</v>
      </c>
      <c r="G52" s="186" t="s">
        <v>1468</v>
      </c>
      <c r="H52" s="186" t="s">
        <v>13</v>
      </c>
      <c r="I52" s="186" t="s">
        <v>487</v>
      </c>
      <c r="J52" s="186" t="s">
        <v>206</v>
      </c>
      <c r="K52" s="186" t="s">
        <v>907</v>
      </c>
      <c r="L52" s="186" t="s">
        <v>885</v>
      </c>
      <c r="M52" s="186" t="s">
        <v>478</v>
      </c>
      <c r="N52" s="188" t="s">
        <v>16</v>
      </c>
      <c r="O52" s="186" t="s">
        <v>1451</v>
      </c>
      <c r="P52" s="186" t="s">
        <v>1506</v>
      </c>
      <c r="Q52" s="186" t="s">
        <v>1478</v>
      </c>
      <c r="R52" s="186" t="s">
        <v>1479</v>
      </c>
      <c r="S52" s="186">
        <v>1</v>
      </c>
      <c r="T52" s="186" t="s">
        <v>412</v>
      </c>
      <c r="U52" s="186" t="s">
        <v>885</v>
      </c>
      <c r="V52" s="148">
        <v>1</v>
      </c>
      <c r="W52" s="150">
        <f t="shared" si="2"/>
        <v>100</v>
      </c>
      <c r="X52" s="149" t="str">
        <f t="shared" si="3"/>
        <v/>
      </c>
      <c r="Y52" s="116" t="s">
        <v>1507</v>
      </c>
      <c r="Z52" s="1"/>
      <c r="AA52" s="1"/>
    </row>
    <row r="53" spans="1:27" ht="52.8" x14ac:dyDescent="0.25">
      <c r="A53" s="186" t="s">
        <v>144</v>
      </c>
      <c r="B53" s="186">
        <v>2022</v>
      </c>
      <c r="C53" s="186" t="s">
        <v>658</v>
      </c>
      <c r="D53" s="186" t="s">
        <v>148</v>
      </c>
      <c r="E53" s="187" t="s">
        <v>1131</v>
      </c>
      <c r="F53" s="186" t="s">
        <v>1471</v>
      </c>
      <c r="G53" s="186" t="s">
        <v>1471</v>
      </c>
      <c r="H53" s="186" t="s">
        <v>13</v>
      </c>
      <c r="I53" s="186" t="s">
        <v>487</v>
      </c>
      <c r="J53" s="186" t="s">
        <v>206</v>
      </c>
      <c r="K53" s="186" t="s">
        <v>907</v>
      </c>
      <c r="L53" s="186" t="s">
        <v>885</v>
      </c>
      <c r="M53" s="186" t="s">
        <v>478</v>
      </c>
      <c r="N53" s="188" t="s">
        <v>16</v>
      </c>
      <c r="O53" s="186" t="s">
        <v>1451</v>
      </c>
      <c r="P53" s="186" t="s">
        <v>1506</v>
      </c>
      <c r="Q53" s="186" t="s">
        <v>1478</v>
      </c>
      <c r="R53" s="186" t="s">
        <v>1479</v>
      </c>
      <c r="S53" s="186">
        <v>1</v>
      </c>
      <c r="T53" s="186" t="s">
        <v>412</v>
      </c>
      <c r="U53" s="186" t="s">
        <v>885</v>
      </c>
      <c r="V53" s="148">
        <v>1</v>
      </c>
      <c r="W53" s="150">
        <f t="shared" si="2"/>
        <v>100</v>
      </c>
      <c r="X53" s="149" t="str">
        <f t="shared" si="3"/>
        <v/>
      </c>
      <c r="Y53" s="116" t="s">
        <v>1507</v>
      </c>
      <c r="Z53" s="1"/>
      <c r="AA53" s="1"/>
    </row>
    <row r="54" spans="1:27" ht="52.8" x14ac:dyDescent="0.25">
      <c r="A54" s="186" t="s">
        <v>144</v>
      </c>
      <c r="B54" s="186">
        <v>2022</v>
      </c>
      <c r="C54" s="186" t="s">
        <v>658</v>
      </c>
      <c r="D54" s="186" t="s">
        <v>148</v>
      </c>
      <c r="E54" s="187" t="s">
        <v>1131</v>
      </c>
      <c r="F54" s="186" t="s">
        <v>1472</v>
      </c>
      <c r="G54" s="186" t="s">
        <v>1472</v>
      </c>
      <c r="H54" s="186" t="s">
        <v>13</v>
      </c>
      <c r="I54" s="186" t="s">
        <v>487</v>
      </c>
      <c r="J54" s="186" t="s">
        <v>206</v>
      </c>
      <c r="K54" s="186" t="s">
        <v>907</v>
      </c>
      <c r="L54" s="186" t="s">
        <v>885</v>
      </c>
      <c r="M54" s="186" t="s">
        <v>478</v>
      </c>
      <c r="N54" s="188" t="s">
        <v>16</v>
      </c>
      <c r="O54" s="186" t="s">
        <v>1451</v>
      </c>
      <c r="P54" s="186" t="s">
        <v>1506</v>
      </c>
      <c r="Q54" s="186" t="s">
        <v>1478</v>
      </c>
      <c r="R54" s="186" t="s">
        <v>1479</v>
      </c>
      <c r="S54" s="186">
        <v>1</v>
      </c>
      <c r="T54" s="186" t="s">
        <v>412</v>
      </c>
      <c r="U54" s="186" t="s">
        <v>885</v>
      </c>
      <c r="V54" s="148">
        <v>1</v>
      </c>
      <c r="W54" s="150">
        <f t="shared" si="2"/>
        <v>100</v>
      </c>
      <c r="X54" s="149" t="str">
        <f t="shared" si="3"/>
        <v/>
      </c>
      <c r="Y54" s="116" t="s">
        <v>1507</v>
      </c>
      <c r="Z54" s="1"/>
      <c r="AA54" s="1"/>
    </row>
    <row r="55" spans="1:27" ht="52.8" x14ac:dyDescent="0.25">
      <c r="A55" s="186" t="s">
        <v>144</v>
      </c>
      <c r="B55" s="186">
        <v>2022</v>
      </c>
      <c r="C55" s="186" t="s">
        <v>658</v>
      </c>
      <c r="D55" s="186" t="s">
        <v>148</v>
      </c>
      <c r="E55" s="187" t="s">
        <v>1131</v>
      </c>
      <c r="F55" s="186" t="s">
        <v>1480</v>
      </c>
      <c r="G55" s="186" t="s">
        <v>1480</v>
      </c>
      <c r="H55" s="186" t="s">
        <v>13</v>
      </c>
      <c r="I55" s="186" t="s">
        <v>487</v>
      </c>
      <c r="J55" s="186" t="s">
        <v>206</v>
      </c>
      <c r="K55" s="186" t="s">
        <v>907</v>
      </c>
      <c r="L55" s="186" t="s">
        <v>885</v>
      </c>
      <c r="M55" s="186" t="s">
        <v>478</v>
      </c>
      <c r="N55" s="188" t="s">
        <v>16</v>
      </c>
      <c r="O55" s="186" t="s">
        <v>1451</v>
      </c>
      <c r="P55" s="186" t="s">
        <v>1506</v>
      </c>
      <c r="Q55" s="186" t="s">
        <v>1478</v>
      </c>
      <c r="R55" s="186" t="s">
        <v>1479</v>
      </c>
      <c r="S55" s="186">
        <v>1</v>
      </c>
      <c r="T55" s="186" t="s">
        <v>412</v>
      </c>
      <c r="U55" s="186" t="s">
        <v>885</v>
      </c>
      <c r="V55" s="148">
        <v>1</v>
      </c>
      <c r="W55" s="150">
        <f t="shared" si="2"/>
        <v>100</v>
      </c>
      <c r="X55" s="149" t="str">
        <f t="shared" si="3"/>
        <v/>
      </c>
      <c r="Y55" s="116" t="s">
        <v>1507</v>
      </c>
      <c r="Z55" s="1"/>
      <c r="AA55" s="1"/>
    </row>
    <row r="56" spans="1:27" ht="39.6" x14ac:dyDescent="0.25">
      <c r="A56" s="186" t="s">
        <v>144</v>
      </c>
      <c r="B56" s="186">
        <v>2022</v>
      </c>
      <c r="C56" s="186" t="s">
        <v>658</v>
      </c>
      <c r="D56" s="186" t="s">
        <v>148</v>
      </c>
      <c r="E56" s="187" t="s">
        <v>1134</v>
      </c>
      <c r="F56" s="186" t="s">
        <v>1501</v>
      </c>
      <c r="G56" s="186" t="s">
        <v>1501</v>
      </c>
      <c r="H56" s="186" t="s">
        <v>13</v>
      </c>
      <c r="I56" s="186" t="s">
        <v>487</v>
      </c>
      <c r="J56" s="186" t="s">
        <v>206</v>
      </c>
      <c r="K56" s="186" t="s">
        <v>913</v>
      </c>
      <c r="L56" s="186" t="s">
        <v>885</v>
      </c>
      <c r="M56" s="186" t="s">
        <v>323</v>
      </c>
      <c r="N56" s="188" t="s">
        <v>16</v>
      </c>
      <c r="O56" s="186" t="s">
        <v>1451</v>
      </c>
      <c r="P56" s="186" t="s">
        <v>1506</v>
      </c>
      <c r="Q56" s="186" t="s">
        <v>1469</v>
      </c>
      <c r="R56" s="186" t="s">
        <v>1470</v>
      </c>
      <c r="S56" s="186">
        <v>1</v>
      </c>
      <c r="T56" s="186" t="s">
        <v>412</v>
      </c>
      <c r="U56" s="186"/>
      <c r="V56" s="148">
        <v>1</v>
      </c>
      <c r="W56" s="150">
        <f t="shared" si="2"/>
        <v>100</v>
      </c>
      <c r="X56" s="149" t="str">
        <f t="shared" si="3"/>
        <v/>
      </c>
      <c r="Y56" s="116"/>
      <c r="Z56" s="1"/>
      <c r="AA56" s="1"/>
    </row>
    <row r="57" spans="1:27" ht="39.6" x14ac:dyDescent="0.25">
      <c r="A57" s="186" t="s">
        <v>144</v>
      </c>
      <c r="B57" s="186">
        <v>2022</v>
      </c>
      <c r="C57" s="186" t="s">
        <v>658</v>
      </c>
      <c r="D57" s="186" t="s">
        <v>148</v>
      </c>
      <c r="E57" s="187" t="s">
        <v>1134</v>
      </c>
      <c r="F57" s="186" t="s">
        <v>1501</v>
      </c>
      <c r="G57" s="186" t="s">
        <v>1501</v>
      </c>
      <c r="H57" s="186" t="s">
        <v>13</v>
      </c>
      <c r="I57" s="186" t="s">
        <v>487</v>
      </c>
      <c r="J57" s="186" t="s">
        <v>206</v>
      </c>
      <c r="K57" s="186" t="s">
        <v>913</v>
      </c>
      <c r="L57" s="186" t="s">
        <v>885</v>
      </c>
      <c r="M57" s="186" t="s">
        <v>323</v>
      </c>
      <c r="N57" s="188" t="s">
        <v>16</v>
      </c>
      <c r="O57" s="186" t="s">
        <v>1451</v>
      </c>
      <c r="P57" s="186" t="s">
        <v>301</v>
      </c>
      <c r="Q57" s="186" t="s">
        <v>1469</v>
      </c>
      <c r="R57" s="186" t="s">
        <v>1470</v>
      </c>
      <c r="S57" s="186">
        <v>1</v>
      </c>
      <c r="T57" s="186" t="s">
        <v>412</v>
      </c>
      <c r="U57" s="186"/>
      <c r="V57" s="148">
        <v>1</v>
      </c>
      <c r="W57" s="150">
        <f t="shared" si="2"/>
        <v>100</v>
      </c>
      <c r="X57" s="149" t="str">
        <f t="shared" si="3"/>
        <v/>
      </c>
      <c r="Y57" s="116"/>
      <c r="Z57" s="1"/>
      <c r="AA57" s="1"/>
    </row>
    <row r="58" spans="1:27" ht="26.4" x14ac:dyDescent="0.25">
      <c r="A58" s="186" t="s">
        <v>144</v>
      </c>
      <c r="B58" s="186">
        <v>2022</v>
      </c>
      <c r="C58" s="186" t="s">
        <v>658</v>
      </c>
      <c r="D58" s="186" t="s">
        <v>148</v>
      </c>
      <c r="E58" s="186" t="s">
        <v>1131</v>
      </c>
      <c r="F58" s="186" t="s">
        <v>1468</v>
      </c>
      <c r="G58" s="186" t="s">
        <v>1468</v>
      </c>
      <c r="H58" s="186" t="s">
        <v>13</v>
      </c>
      <c r="I58" s="186" t="s">
        <v>487</v>
      </c>
      <c r="J58" s="186" t="s">
        <v>206</v>
      </c>
      <c r="K58" s="186" t="s">
        <v>1510</v>
      </c>
      <c r="L58" s="186" t="s">
        <v>885</v>
      </c>
      <c r="M58" s="186" t="s">
        <v>323</v>
      </c>
      <c r="N58" s="188" t="s">
        <v>16</v>
      </c>
      <c r="O58" s="186" t="s">
        <v>1451</v>
      </c>
      <c r="P58" s="186" t="s">
        <v>299</v>
      </c>
      <c r="Q58" s="186" t="s">
        <v>1511</v>
      </c>
      <c r="R58" s="186" t="s">
        <v>1512</v>
      </c>
      <c r="S58" s="186">
        <v>50</v>
      </c>
      <c r="T58" s="186" t="s">
        <v>412</v>
      </c>
      <c r="U58" s="186" t="s">
        <v>885</v>
      </c>
      <c r="V58" s="148">
        <v>222</v>
      </c>
      <c r="W58" s="150">
        <f t="shared" si="2"/>
        <v>444</v>
      </c>
      <c r="X58" s="149" t="str">
        <f t="shared" si="3"/>
        <v>X</v>
      </c>
      <c r="Y58" s="116" t="s">
        <v>1513</v>
      </c>
      <c r="Z58" s="1"/>
      <c r="AA58" s="1"/>
    </row>
    <row r="59" spans="1:27" ht="26.4" x14ac:dyDescent="0.25">
      <c r="A59" s="186" t="s">
        <v>144</v>
      </c>
      <c r="B59" s="186">
        <v>2022</v>
      </c>
      <c r="C59" s="186" t="s">
        <v>658</v>
      </c>
      <c r="D59" s="186" t="s">
        <v>148</v>
      </c>
      <c r="E59" s="186" t="s">
        <v>1131</v>
      </c>
      <c r="F59" s="186" t="s">
        <v>1468</v>
      </c>
      <c r="G59" s="186" t="s">
        <v>1468</v>
      </c>
      <c r="H59" s="186" t="s">
        <v>13</v>
      </c>
      <c r="I59" s="186" t="s">
        <v>487</v>
      </c>
      <c r="J59" s="186" t="s">
        <v>206</v>
      </c>
      <c r="K59" s="186" t="s">
        <v>1510</v>
      </c>
      <c r="L59" s="186" t="s">
        <v>885</v>
      </c>
      <c r="M59" s="186" t="s">
        <v>478</v>
      </c>
      <c r="N59" s="188" t="s">
        <v>16</v>
      </c>
      <c r="O59" s="186" t="s">
        <v>1451</v>
      </c>
      <c r="P59" s="186" t="s">
        <v>299</v>
      </c>
      <c r="Q59" s="186" t="s">
        <v>1511</v>
      </c>
      <c r="R59" s="186" t="s">
        <v>1512</v>
      </c>
      <c r="S59" s="186">
        <v>50</v>
      </c>
      <c r="T59" s="186" t="s">
        <v>412</v>
      </c>
      <c r="U59" s="186" t="s">
        <v>885</v>
      </c>
      <c r="V59" s="148">
        <v>0</v>
      </c>
      <c r="W59" s="150">
        <f t="shared" si="2"/>
        <v>0</v>
      </c>
      <c r="X59" s="149" t="str">
        <f t="shared" si="3"/>
        <v>X</v>
      </c>
      <c r="Y59" s="116" t="s">
        <v>1513</v>
      </c>
      <c r="Z59" s="1"/>
      <c r="AA59" s="1"/>
    </row>
    <row r="60" spans="1:27" ht="26.4" x14ac:dyDescent="0.25">
      <c r="A60" s="186" t="s">
        <v>144</v>
      </c>
      <c r="B60" s="186">
        <v>2022</v>
      </c>
      <c r="C60" s="186" t="s">
        <v>658</v>
      </c>
      <c r="D60" s="186" t="s">
        <v>148</v>
      </c>
      <c r="E60" s="186" t="s">
        <v>1131</v>
      </c>
      <c r="F60" s="186" t="s">
        <v>1472</v>
      </c>
      <c r="G60" s="186" t="s">
        <v>1472</v>
      </c>
      <c r="H60" s="186" t="s">
        <v>13</v>
      </c>
      <c r="I60" s="186" t="s">
        <v>487</v>
      </c>
      <c r="J60" s="186" t="s">
        <v>206</v>
      </c>
      <c r="K60" s="186" t="s">
        <v>1510</v>
      </c>
      <c r="L60" s="186" t="s">
        <v>885</v>
      </c>
      <c r="M60" s="186" t="s">
        <v>323</v>
      </c>
      <c r="N60" s="188" t="s">
        <v>16</v>
      </c>
      <c r="O60" s="186" t="s">
        <v>1451</v>
      </c>
      <c r="P60" s="186" t="s">
        <v>299</v>
      </c>
      <c r="Q60" s="186" t="s">
        <v>1511</v>
      </c>
      <c r="R60" s="186" t="s">
        <v>1512</v>
      </c>
      <c r="S60" s="186">
        <v>50</v>
      </c>
      <c r="T60" s="186" t="s">
        <v>412</v>
      </c>
      <c r="U60" s="186" t="s">
        <v>885</v>
      </c>
      <c r="V60" s="148">
        <v>198</v>
      </c>
      <c r="W60" s="150">
        <f t="shared" si="2"/>
        <v>396</v>
      </c>
      <c r="X60" s="149" t="str">
        <f t="shared" si="3"/>
        <v>X</v>
      </c>
      <c r="Y60" s="116" t="s">
        <v>1513</v>
      </c>
      <c r="Z60" s="1"/>
      <c r="AA60" s="1"/>
    </row>
    <row r="61" spans="1:27" ht="26.4" x14ac:dyDescent="0.25">
      <c r="A61" s="186" t="s">
        <v>144</v>
      </c>
      <c r="B61" s="186">
        <v>2022</v>
      </c>
      <c r="C61" s="186" t="s">
        <v>658</v>
      </c>
      <c r="D61" s="186" t="s">
        <v>148</v>
      </c>
      <c r="E61" s="186" t="s">
        <v>1131</v>
      </c>
      <c r="F61" s="186" t="s">
        <v>1472</v>
      </c>
      <c r="G61" s="186" t="s">
        <v>1472</v>
      </c>
      <c r="H61" s="186" t="s">
        <v>13</v>
      </c>
      <c r="I61" s="186" t="s">
        <v>487</v>
      </c>
      <c r="J61" s="186" t="s">
        <v>206</v>
      </c>
      <c r="K61" s="186" t="s">
        <v>1510</v>
      </c>
      <c r="L61" s="186" t="s">
        <v>885</v>
      </c>
      <c r="M61" s="186" t="s">
        <v>478</v>
      </c>
      <c r="N61" s="188" t="s">
        <v>16</v>
      </c>
      <c r="O61" s="186" t="s">
        <v>1451</v>
      </c>
      <c r="P61" s="186" t="s">
        <v>299</v>
      </c>
      <c r="Q61" s="186" t="s">
        <v>1511</v>
      </c>
      <c r="R61" s="186" t="s">
        <v>1512</v>
      </c>
      <c r="S61" s="186">
        <v>50</v>
      </c>
      <c r="T61" s="186" t="s">
        <v>412</v>
      </c>
      <c r="U61" s="186" t="s">
        <v>885</v>
      </c>
      <c r="V61" s="148">
        <v>0</v>
      </c>
      <c r="W61" s="150">
        <f t="shared" si="2"/>
        <v>0</v>
      </c>
      <c r="X61" s="149" t="str">
        <f t="shared" si="3"/>
        <v>X</v>
      </c>
      <c r="Y61" s="116" t="s">
        <v>1513</v>
      </c>
      <c r="Z61" s="1"/>
      <c r="AA61" s="1"/>
    </row>
    <row r="62" spans="1:27" ht="26.4" x14ac:dyDescent="0.25">
      <c r="A62" s="186" t="s">
        <v>144</v>
      </c>
      <c r="B62" s="186">
        <v>2022</v>
      </c>
      <c r="C62" s="186" t="s">
        <v>658</v>
      </c>
      <c r="D62" s="186" t="s">
        <v>148</v>
      </c>
      <c r="E62" s="186" t="s">
        <v>1131</v>
      </c>
      <c r="F62" s="186" t="s">
        <v>1471</v>
      </c>
      <c r="G62" s="186" t="s">
        <v>1471</v>
      </c>
      <c r="H62" s="186" t="s">
        <v>13</v>
      </c>
      <c r="I62" s="186" t="s">
        <v>487</v>
      </c>
      <c r="J62" s="186" t="s">
        <v>206</v>
      </c>
      <c r="K62" s="186" t="s">
        <v>1510</v>
      </c>
      <c r="L62" s="186" t="s">
        <v>885</v>
      </c>
      <c r="M62" s="186" t="s">
        <v>323</v>
      </c>
      <c r="N62" s="188" t="s">
        <v>16</v>
      </c>
      <c r="O62" s="186" t="s">
        <v>1451</v>
      </c>
      <c r="P62" s="186" t="s">
        <v>299</v>
      </c>
      <c r="Q62" s="186" t="s">
        <v>1511</v>
      </c>
      <c r="R62" s="186" t="s">
        <v>1512</v>
      </c>
      <c r="S62" s="186">
        <v>150</v>
      </c>
      <c r="T62" s="186" t="s">
        <v>412</v>
      </c>
      <c r="U62" s="186" t="s">
        <v>885</v>
      </c>
      <c r="V62" s="148">
        <v>96</v>
      </c>
      <c r="W62" s="150">
        <f t="shared" si="2"/>
        <v>64</v>
      </c>
      <c r="X62" s="149" t="str">
        <f t="shared" si="3"/>
        <v>X</v>
      </c>
      <c r="Y62" s="116" t="s">
        <v>1513</v>
      </c>
      <c r="Z62" s="1"/>
      <c r="AA62" s="1"/>
    </row>
    <row r="63" spans="1:27" ht="26.4" x14ac:dyDescent="0.25">
      <c r="A63" s="186" t="s">
        <v>144</v>
      </c>
      <c r="B63" s="186">
        <v>2022</v>
      </c>
      <c r="C63" s="186" t="s">
        <v>658</v>
      </c>
      <c r="D63" s="186" t="s">
        <v>148</v>
      </c>
      <c r="E63" s="186" t="s">
        <v>1131</v>
      </c>
      <c r="F63" s="186" t="s">
        <v>1473</v>
      </c>
      <c r="G63" s="186" t="s">
        <v>1473</v>
      </c>
      <c r="H63" s="186" t="s">
        <v>13</v>
      </c>
      <c r="I63" s="186" t="s">
        <v>487</v>
      </c>
      <c r="J63" s="186" t="s">
        <v>206</v>
      </c>
      <c r="K63" s="186" t="s">
        <v>1510</v>
      </c>
      <c r="L63" s="186" t="s">
        <v>885</v>
      </c>
      <c r="M63" s="186" t="s">
        <v>323</v>
      </c>
      <c r="N63" s="188" t="s">
        <v>16</v>
      </c>
      <c r="O63" s="186" t="s">
        <v>1451</v>
      </c>
      <c r="P63" s="186" t="s">
        <v>299</v>
      </c>
      <c r="Q63" s="186" t="s">
        <v>1511</v>
      </c>
      <c r="R63" s="186" t="s">
        <v>1512</v>
      </c>
      <c r="S63" s="186">
        <v>150</v>
      </c>
      <c r="T63" s="186" t="s">
        <v>412</v>
      </c>
      <c r="U63" s="186" t="s">
        <v>885</v>
      </c>
      <c r="V63" s="148">
        <v>314</v>
      </c>
      <c r="W63" s="150">
        <f t="shared" si="2"/>
        <v>209.33333333333334</v>
      </c>
      <c r="X63" s="149" t="str">
        <f t="shared" si="3"/>
        <v>X</v>
      </c>
      <c r="Y63" s="116" t="s">
        <v>1514</v>
      </c>
      <c r="Z63" s="1"/>
      <c r="AA63" s="1"/>
    </row>
    <row r="64" spans="1:27" ht="26.4" x14ac:dyDescent="0.25">
      <c r="A64" s="186" t="s">
        <v>144</v>
      </c>
      <c r="B64" s="186">
        <v>2022</v>
      </c>
      <c r="C64" s="186" t="s">
        <v>658</v>
      </c>
      <c r="D64" s="186" t="s">
        <v>148</v>
      </c>
      <c r="E64" s="186" t="s">
        <v>1131</v>
      </c>
      <c r="F64" s="186" t="s">
        <v>1476</v>
      </c>
      <c r="G64" s="186" t="s">
        <v>1476</v>
      </c>
      <c r="H64" s="186" t="s">
        <v>13</v>
      </c>
      <c r="I64" s="186" t="s">
        <v>487</v>
      </c>
      <c r="J64" s="186" t="s">
        <v>206</v>
      </c>
      <c r="K64" s="186" t="s">
        <v>1510</v>
      </c>
      <c r="L64" s="186" t="s">
        <v>885</v>
      </c>
      <c r="M64" s="186" t="s">
        <v>323</v>
      </c>
      <c r="N64" s="188" t="s">
        <v>16</v>
      </c>
      <c r="O64" s="186" t="s">
        <v>1451</v>
      </c>
      <c r="P64" s="186" t="s">
        <v>299</v>
      </c>
      <c r="Q64" s="186" t="s">
        <v>1511</v>
      </c>
      <c r="R64" s="186" t="s">
        <v>1512</v>
      </c>
      <c r="S64" s="186">
        <v>150</v>
      </c>
      <c r="T64" s="186" t="s">
        <v>412</v>
      </c>
      <c r="U64" s="186" t="s">
        <v>885</v>
      </c>
      <c r="V64" s="148">
        <v>14</v>
      </c>
      <c r="W64" s="150">
        <f t="shared" si="2"/>
        <v>9.3333333333333339</v>
      </c>
      <c r="X64" s="149" t="str">
        <f t="shared" si="3"/>
        <v>X</v>
      </c>
      <c r="Y64" s="116" t="s">
        <v>1515</v>
      </c>
      <c r="Z64" s="1"/>
      <c r="AA64" s="1"/>
    </row>
    <row r="65" spans="1:27" ht="145.19999999999999" x14ac:dyDescent="0.25">
      <c r="A65" s="186" t="s">
        <v>144</v>
      </c>
      <c r="B65" s="186">
        <v>2022</v>
      </c>
      <c r="C65" s="186" t="s">
        <v>658</v>
      </c>
      <c r="D65" s="186" t="s">
        <v>148</v>
      </c>
      <c r="E65" s="186" t="s">
        <v>1131</v>
      </c>
      <c r="F65" s="186" t="s">
        <v>1516</v>
      </c>
      <c r="G65" s="186" t="s">
        <v>1516</v>
      </c>
      <c r="H65" s="186" t="s">
        <v>1517</v>
      </c>
      <c r="I65" s="186" t="s">
        <v>487</v>
      </c>
      <c r="J65" s="186" t="s">
        <v>206</v>
      </c>
      <c r="K65" s="186" t="s">
        <v>1518</v>
      </c>
      <c r="L65" s="186" t="s">
        <v>885</v>
      </c>
      <c r="M65" s="186" t="s">
        <v>234</v>
      </c>
      <c r="N65" s="188" t="s">
        <v>16</v>
      </c>
      <c r="O65" s="186" t="s">
        <v>1451</v>
      </c>
      <c r="P65" s="186" t="s">
        <v>234</v>
      </c>
      <c r="Q65" s="186" t="s">
        <v>1519</v>
      </c>
      <c r="R65" s="186" t="s">
        <v>1520</v>
      </c>
      <c r="S65" s="186">
        <v>7</v>
      </c>
      <c r="T65" s="186" t="s">
        <v>412</v>
      </c>
      <c r="U65" s="186" t="s">
        <v>1521</v>
      </c>
      <c r="V65" s="148">
        <v>7</v>
      </c>
      <c r="W65" s="150">
        <f t="shared" si="2"/>
        <v>100</v>
      </c>
      <c r="X65" s="149" t="str">
        <f t="shared" si="3"/>
        <v/>
      </c>
      <c r="Y65" s="116"/>
      <c r="Z65" s="1"/>
      <c r="AA65" s="1"/>
    </row>
    <row r="66" spans="1:27" ht="52.8" x14ac:dyDescent="0.25">
      <c r="A66" s="186" t="s">
        <v>144</v>
      </c>
      <c r="B66" s="186">
        <v>2022</v>
      </c>
      <c r="C66" s="186" t="s">
        <v>659</v>
      </c>
      <c r="D66" s="186" t="s">
        <v>892</v>
      </c>
      <c r="E66" s="187" t="s">
        <v>1111</v>
      </c>
      <c r="F66" s="186" t="s">
        <v>1457</v>
      </c>
      <c r="G66" s="186" t="s">
        <v>1522</v>
      </c>
      <c r="H66" s="186" t="s">
        <v>13</v>
      </c>
      <c r="I66" s="186" t="s">
        <v>483</v>
      </c>
      <c r="J66" s="186" t="s">
        <v>206</v>
      </c>
      <c r="K66" s="186" t="s">
        <v>1459</v>
      </c>
      <c r="L66" s="186"/>
      <c r="M66" s="186" t="s">
        <v>1460</v>
      </c>
      <c r="N66" s="186" t="s">
        <v>16</v>
      </c>
      <c r="O66" s="186" t="s">
        <v>1451</v>
      </c>
      <c r="P66" s="186" t="s">
        <v>305</v>
      </c>
      <c r="Q66" s="186" t="s">
        <v>1461</v>
      </c>
      <c r="R66" s="186" t="s">
        <v>1453</v>
      </c>
      <c r="S66" s="186">
        <v>3</v>
      </c>
      <c r="T66" s="186" t="s">
        <v>412</v>
      </c>
      <c r="U66" s="186"/>
      <c r="V66" s="148">
        <v>3</v>
      </c>
      <c r="W66" s="150">
        <f t="shared" si="2"/>
        <v>100</v>
      </c>
      <c r="X66" s="149" t="str">
        <f t="shared" si="3"/>
        <v/>
      </c>
      <c r="Y66" s="116"/>
      <c r="Z66" s="1"/>
      <c r="AA66" s="1"/>
    </row>
    <row r="67" spans="1:27" ht="52.8" x14ac:dyDescent="0.25">
      <c r="A67" s="186" t="s">
        <v>144</v>
      </c>
      <c r="B67" s="186">
        <v>2022</v>
      </c>
      <c r="C67" s="186" t="s">
        <v>659</v>
      </c>
      <c r="D67" s="186" t="s">
        <v>892</v>
      </c>
      <c r="E67" s="187" t="s">
        <v>1111</v>
      </c>
      <c r="F67" s="186" t="s">
        <v>1457</v>
      </c>
      <c r="G67" s="186" t="s">
        <v>1522</v>
      </c>
      <c r="H67" s="186" t="s">
        <v>13</v>
      </c>
      <c r="I67" s="186" t="s">
        <v>483</v>
      </c>
      <c r="J67" s="186" t="s">
        <v>206</v>
      </c>
      <c r="K67" s="186" t="s">
        <v>1459</v>
      </c>
      <c r="L67" s="186"/>
      <c r="M67" s="186" t="s">
        <v>1460</v>
      </c>
      <c r="N67" s="186" t="s">
        <v>16</v>
      </c>
      <c r="O67" s="186" t="s">
        <v>1451</v>
      </c>
      <c r="P67" s="186" t="s">
        <v>301</v>
      </c>
      <c r="Q67" s="186" t="s">
        <v>1461</v>
      </c>
      <c r="R67" s="186" t="s">
        <v>1453</v>
      </c>
      <c r="S67" s="186">
        <v>3</v>
      </c>
      <c r="T67" s="186" t="s">
        <v>412</v>
      </c>
      <c r="U67" s="186"/>
      <c r="V67" s="148">
        <v>3</v>
      </c>
      <c r="W67" s="150">
        <f t="shared" si="2"/>
        <v>100</v>
      </c>
      <c r="X67" s="149" t="str">
        <f t="shared" si="3"/>
        <v/>
      </c>
      <c r="Y67" s="116"/>
      <c r="Z67" s="1"/>
      <c r="AA67" s="1"/>
    </row>
    <row r="68" spans="1:27" ht="52.8" x14ac:dyDescent="0.25">
      <c r="A68" s="186" t="s">
        <v>144</v>
      </c>
      <c r="B68" s="186">
        <v>2022</v>
      </c>
      <c r="C68" s="186" t="s">
        <v>659</v>
      </c>
      <c r="D68" s="186" t="s">
        <v>892</v>
      </c>
      <c r="E68" s="187" t="s">
        <v>1111</v>
      </c>
      <c r="F68" s="186" t="s">
        <v>1457</v>
      </c>
      <c r="G68" s="186" t="s">
        <v>1522</v>
      </c>
      <c r="H68" s="186" t="s">
        <v>13</v>
      </c>
      <c r="I68" s="186" t="s">
        <v>483</v>
      </c>
      <c r="J68" s="186" t="s">
        <v>206</v>
      </c>
      <c r="K68" s="186" t="s">
        <v>1459</v>
      </c>
      <c r="L68" s="186"/>
      <c r="M68" s="186" t="s">
        <v>1460</v>
      </c>
      <c r="N68" s="186" t="s">
        <v>16</v>
      </c>
      <c r="O68" s="186" t="s">
        <v>1451</v>
      </c>
      <c r="P68" s="186" t="s">
        <v>299</v>
      </c>
      <c r="Q68" s="186" t="s">
        <v>1461</v>
      </c>
      <c r="R68" s="186" t="s">
        <v>1453</v>
      </c>
      <c r="S68" s="186">
        <v>3</v>
      </c>
      <c r="T68" s="186" t="s">
        <v>412</v>
      </c>
      <c r="U68" s="186" t="s">
        <v>1462</v>
      </c>
      <c r="V68" s="148">
        <v>0</v>
      </c>
      <c r="W68" s="150">
        <f t="shared" si="2"/>
        <v>0</v>
      </c>
      <c r="X68" s="149" t="str">
        <f t="shared" si="3"/>
        <v>X</v>
      </c>
      <c r="Y68" s="116" t="s">
        <v>1463</v>
      </c>
      <c r="Z68" s="1"/>
      <c r="AA68" s="1"/>
    </row>
    <row r="69" spans="1:27" ht="52.8" x14ac:dyDescent="0.25">
      <c r="A69" s="186" t="s">
        <v>144</v>
      </c>
      <c r="B69" s="186">
        <v>2022</v>
      </c>
      <c r="C69" s="186" t="s">
        <v>659</v>
      </c>
      <c r="D69" s="186" t="s">
        <v>892</v>
      </c>
      <c r="E69" s="187" t="s">
        <v>1111</v>
      </c>
      <c r="F69" s="186" t="s">
        <v>1457</v>
      </c>
      <c r="G69" s="186" t="s">
        <v>1522</v>
      </c>
      <c r="H69" s="186" t="s">
        <v>13</v>
      </c>
      <c r="I69" s="186" t="s">
        <v>483</v>
      </c>
      <c r="J69" s="186" t="s">
        <v>206</v>
      </c>
      <c r="K69" s="186" t="s">
        <v>1459</v>
      </c>
      <c r="L69" s="186"/>
      <c r="M69" s="186" t="s">
        <v>1460</v>
      </c>
      <c r="N69" s="186" t="s">
        <v>16</v>
      </c>
      <c r="O69" s="186" t="s">
        <v>1451</v>
      </c>
      <c r="P69" s="186" t="s">
        <v>320</v>
      </c>
      <c r="Q69" s="186" t="s">
        <v>1461</v>
      </c>
      <c r="R69" s="186" t="s">
        <v>1453</v>
      </c>
      <c r="S69" s="186">
        <v>3</v>
      </c>
      <c r="T69" s="186" t="s">
        <v>412</v>
      </c>
      <c r="U69" s="186" t="s">
        <v>1464</v>
      </c>
      <c r="V69" s="148">
        <v>0</v>
      </c>
      <c r="W69" s="150">
        <f t="shared" si="2"/>
        <v>0</v>
      </c>
      <c r="X69" s="149" t="str">
        <f t="shared" si="3"/>
        <v>X</v>
      </c>
      <c r="Y69" s="116" t="s">
        <v>1463</v>
      </c>
      <c r="Z69" s="1"/>
      <c r="AA69" s="1"/>
    </row>
    <row r="70" spans="1:27" ht="52.8" x14ac:dyDescent="0.25">
      <c r="A70" s="186" t="s">
        <v>144</v>
      </c>
      <c r="B70" s="186">
        <v>2022</v>
      </c>
      <c r="C70" s="186" t="s">
        <v>659</v>
      </c>
      <c r="D70" s="186" t="s">
        <v>892</v>
      </c>
      <c r="E70" s="187" t="s">
        <v>1111</v>
      </c>
      <c r="F70" s="186" t="s">
        <v>1457</v>
      </c>
      <c r="G70" s="186" t="s">
        <v>1522</v>
      </c>
      <c r="H70" s="186" t="s">
        <v>13</v>
      </c>
      <c r="I70" s="186" t="s">
        <v>483</v>
      </c>
      <c r="J70" s="186" t="s">
        <v>206</v>
      </c>
      <c r="K70" s="186" t="s">
        <v>1459</v>
      </c>
      <c r="L70" s="186"/>
      <c r="M70" s="186" t="s">
        <v>1460</v>
      </c>
      <c r="N70" s="186" t="s">
        <v>16</v>
      </c>
      <c r="O70" s="186" t="s">
        <v>1451</v>
      </c>
      <c r="P70" s="186" t="s">
        <v>234</v>
      </c>
      <c r="Q70" s="186" t="s">
        <v>1461</v>
      </c>
      <c r="R70" s="186" t="s">
        <v>1453</v>
      </c>
      <c r="S70" s="186">
        <v>3</v>
      </c>
      <c r="T70" s="186" t="s">
        <v>412</v>
      </c>
      <c r="U70" s="186" t="s">
        <v>1465</v>
      </c>
      <c r="V70" s="148">
        <v>0</v>
      </c>
      <c r="W70" s="150">
        <f t="shared" si="2"/>
        <v>0</v>
      </c>
      <c r="X70" s="149" t="str">
        <f t="shared" si="3"/>
        <v>X</v>
      </c>
      <c r="Y70" s="116" t="s">
        <v>1463</v>
      </c>
      <c r="Z70" s="1"/>
      <c r="AA70" s="1"/>
    </row>
    <row r="71" spans="1:27" ht="79.2" x14ac:dyDescent="0.25">
      <c r="A71" s="186" t="s">
        <v>144</v>
      </c>
      <c r="B71" s="186">
        <v>2022</v>
      </c>
      <c r="C71" s="186" t="s">
        <v>659</v>
      </c>
      <c r="D71" s="186" t="s">
        <v>892</v>
      </c>
      <c r="E71" s="187" t="s">
        <v>1111</v>
      </c>
      <c r="F71" s="186" t="s">
        <v>1457</v>
      </c>
      <c r="G71" s="186" t="s">
        <v>1522</v>
      </c>
      <c r="H71" s="186" t="s">
        <v>13</v>
      </c>
      <c r="I71" s="186" t="s">
        <v>483</v>
      </c>
      <c r="J71" s="186" t="s">
        <v>206</v>
      </c>
      <c r="K71" s="186" t="s">
        <v>1459</v>
      </c>
      <c r="L71" s="186"/>
      <c r="M71" s="186" t="s">
        <v>1460</v>
      </c>
      <c r="N71" s="186" t="s">
        <v>16</v>
      </c>
      <c r="O71" s="186" t="s">
        <v>1451</v>
      </c>
      <c r="P71" s="186" t="s">
        <v>234</v>
      </c>
      <c r="Q71" s="186" t="s">
        <v>1461</v>
      </c>
      <c r="R71" s="186" t="s">
        <v>1453</v>
      </c>
      <c r="S71" s="186">
        <v>3</v>
      </c>
      <c r="T71" s="186" t="s">
        <v>412</v>
      </c>
      <c r="U71" s="186" t="s">
        <v>1466</v>
      </c>
      <c r="V71" s="148">
        <v>0</v>
      </c>
      <c r="W71" s="150">
        <f t="shared" ref="W71:W134" si="4">(100*V71/S71)</f>
        <v>0</v>
      </c>
      <c r="X71" s="149" t="str">
        <f t="shared" ref="X71:X134" si="5">IF(OR(W71&lt;90,W71&gt;150),"X","")</f>
        <v>X</v>
      </c>
      <c r="Y71" s="116" t="s">
        <v>1463</v>
      </c>
      <c r="Z71" s="1"/>
      <c r="AA71" s="1"/>
    </row>
    <row r="72" spans="1:27" ht="92.4" x14ac:dyDescent="0.25">
      <c r="A72" s="186" t="s">
        <v>144</v>
      </c>
      <c r="B72" s="186">
        <v>2022</v>
      </c>
      <c r="C72" s="186" t="s">
        <v>659</v>
      </c>
      <c r="D72" s="186" t="s">
        <v>892</v>
      </c>
      <c r="E72" s="187" t="s">
        <v>1111</v>
      </c>
      <c r="F72" s="186" t="s">
        <v>1457</v>
      </c>
      <c r="G72" s="186" t="s">
        <v>1522</v>
      </c>
      <c r="H72" s="186" t="s">
        <v>13</v>
      </c>
      <c r="I72" s="186" t="s">
        <v>483</v>
      </c>
      <c r="J72" s="186" t="s">
        <v>206</v>
      </c>
      <c r="K72" s="186" t="s">
        <v>1459</v>
      </c>
      <c r="L72" s="186"/>
      <c r="M72" s="186" t="s">
        <v>1460</v>
      </c>
      <c r="N72" s="186" t="s">
        <v>16</v>
      </c>
      <c r="O72" s="186" t="s">
        <v>1451</v>
      </c>
      <c r="P72" s="186" t="s">
        <v>234</v>
      </c>
      <c r="Q72" s="186" t="s">
        <v>1461</v>
      </c>
      <c r="R72" s="186" t="s">
        <v>1453</v>
      </c>
      <c r="S72" s="186">
        <v>3</v>
      </c>
      <c r="T72" s="186" t="s">
        <v>412</v>
      </c>
      <c r="U72" s="186" t="s">
        <v>1467</v>
      </c>
      <c r="V72" s="148">
        <v>0</v>
      </c>
      <c r="W72" s="150">
        <f t="shared" si="4"/>
        <v>0</v>
      </c>
      <c r="X72" s="149" t="str">
        <f t="shared" si="5"/>
        <v>X</v>
      </c>
      <c r="Y72" s="116" t="s">
        <v>1463</v>
      </c>
      <c r="Z72" s="1"/>
      <c r="AA72" s="1"/>
    </row>
    <row r="73" spans="1:27" ht="39.6" x14ac:dyDescent="0.25">
      <c r="A73" s="186" t="s">
        <v>144</v>
      </c>
      <c r="B73" s="186">
        <v>2022</v>
      </c>
      <c r="C73" s="186" t="s">
        <v>659</v>
      </c>
      <c r="D73" s="186" t="s">
        <v>909</v>
      </c>
      <c r="E73" s="187" t="s">
        <v>1131</v>
      </c>
      <c r="F73" s="186" t="s">
        <v>1523</v>
      </c>
      <c r="G73" s="186" t="s">
        <v>1523</v>
      </c>
      <c r="H73" s="186" t="s">
        <v>13</v>
      </c>
      <c r="I73" s="186" t="s">
        <v>487</v>
      </c>
      <c r="J73" s="186" t="s">
        <v>206</v>
      </c>
      <c r="K73" s="186" t="s">
        <v>912</v>
      </c>
      <c r="L73" s="186" t="s">
        <v>885</v>
      </c>
      <c r="M73" s="186" t="s">
        <v>323</v>
      </c>
      <c r="N73" s="188" t="s">
        <v>16</v>
      </c>
      <c r="O73" s="186" t="s">
        <v>1451</v>
      </c>
      <c r="P73" s="186" t="s">
        <v>323</v>
      </c>
      <c r="Q73" s="186" t="s">
        <v>1469</v>
      </c>
      <c r="R73" s="186" t="s">
        <v>1470</v>
      </c>
      <c r="S73" s="186">
        <v>1</v>
      </c>
      <c r="T73" s="186" t="s">
        <v>412</v>
      </c>
      <c r="U73" s="186" t="s">
        <v>885</v>
      </c>
      <c r="V73" s="148">
        <v>1</v>
      </c>
      <c r="W73" s="150">
        <f t="shared" si="4"/>
        <v>100</v>
      </c>
      <c r="X73" s="149" t="str">
        <f t="shared" si="5"/>
        <v/>
      </c>
      <c r="Y73" s="116"/>
      <c r="Z73" s="1"/>
      <c r="AA73" s="1"/>
    </row>
    <row r="74" spans="1:27" ht="39.6" x14ac:dyDescent="0.25">
      <c r="A74" s="186" t="s">
        <v>144</v>
      </c>
      <c r="B74" s="186">
        <v>2022</v>
      </c>
      <c r="C74" s="186" t="s">
        <v>659</v>
      </c>
      <c r="D74" s="186" t="s">
        <v>909</v>
      </c>
      <c r="E74" s="187" t="s">
        <v>1131</v>
      </c>
      <c r="F74" s="186" t="s">
        <v>1523</v>
      </c>
      <c r="G74" s="186" t="s">
        <v>1523</v>
      </c>
      <c r="H74" s="186" t="s">
        <v>13</v>
      </c>
      <c r="I74" s="186" t="s">
        <v>487</v>
      </c>
      <c r="J74" s="186" t="s">
        <v>206</v>
      </c>
      <c r="K74" s="186" t="s">
        <v>911</v>
      </c>
      <c r="L74" s="186" t="s">
        <v>885</v>
      </c>
      <c r="M74" s="186" t="s">
        <v>478</v>
      </c>
      <c r="N74" s="188" t="s">
        <v>16</v>
      </c>
      <c r="O74" s="186" t="s">
        <v>1451</v>
      </c>
      <c r="P74" s="186" t="s">
        <v>478</v>
      </c>
      <c r="Q74" s="186" t="s">
        <v>1524</v>
      </c>
      <c r="R74" s="186" t="s">
        <v>1470</v>
      </c>
      <c r="S74" s="186">
        <v>1</v>
      </c>
      <c r="T74" s="186" t="s">
        <v>412</v>
      </c>
      <c r="U74" s="186" t="s">
        <v>885</v>
      </c>
      <c r="V74" s="148">
        <v>1</v>
      </c>
      <c r="W74" s="150">
        <f t="shared" si="4"/>
        <v>100</v>
      </c>
      <c r="X74" s="149" t="str">
        <f t="shared" si="5"/>
        <v/>
      </c>
      <c r="Y74" s="116"/>
      <c r="Z74" s="1"/>
      <c r="AA74" s="1"/>
    </row>
    <row r="75" spans="1:27" ht="52.8" x14ac:dyDescent="0.25">
      <c r="A75" s="186" t="s">
        <v>144</v>
      </c>
      <c r="B75" s="186">
        <v>2022</v>
      </c>
      <c r="C75" s="186" t="s">
        <v>659</v>
      </c>
      <c r="D75" s="186" t="s">
        <v>909</v>
      </c>
      <c r="E75" s="187" t="s">
        <v>1131</v>
      </c>
      <c r="F75" s="186" t="s">
        <v>1525</v>
      </c>
      <c r="G75" s="186" t="s">
        <v>1525</v>
      </c>
      <c r="H75" s="186" t="s">
        <v>13</v>
      </c>
      <c r="I75" s="186" t="s">
        <v>487</v>
      </c>
      <c r="J75" s="186" t="s">
        <v>206</v>
      </c>
      <c r="K75" s="186" t="s">
        <v>1526</v>
      </c>
      <c r="L75" s="186" t="s">
        <v>885</v>
      </c>
      <c r="M75" s="186" t="s">
        <v>325</v>
      </c>
      <c r="N75" s="188" t="s">
        <v>16</v>
      </c>
      <c r="O75" s="186" t="s">
        <v>1451</v>
      </c>
      <c r="P75" s="186" t="s">
        <v>325</v>
      </c>
      <c r="Q75" s="186" t="s">
        <v>1482</v>
      </c>
      <c r="R75" s="186" t="s">
        <v>1453</v>
      </c>
      <c r="S75" s="186">
        <v>65</v>
      </c>
      <c r="T75" s="186" t="s">
        <v>412</v>
      </c>
      <c r="U75" s="186" t="s">
        <v>885</v>
      </c>
      <c r="V75" s="148">
        <v>65</v>
      </c>
      <c r="W75" s="150">
        <f t="shared" si="4"/>
        <v>100</v>
      </c>
      <c r="X75" s="149" t="str">
        <f t="shared" si="5"/>
        <v/>
      </c>
      <c r="Y75" s="116"/>
      <c r="Z75" s="1"/>
      <c r="AA75" s="1"/>
    </row>
    <row r="76" spans="1:27" ht="39.6" x14ac:dyDescent="0.25">
      <c r="A76" s="186" t="s">
        <v>144</v>
      </c>
      <c r="B76" s="186">
        <v>2022</v>
      </c>
      <c r="C76" s="186" t="s">
        <v>659</v>
      </c>
      <c r="D76" s="186" t="s">
        <v>909</v>
      </c>
      <c r="E76" s="187" t="s">
        <v>1131</v>
      </c>
      <c r="F76" s="186" t="s">
        <v>1523</v>
      </c>
      <c r="G76" s="186" t="s">
        <v>1523</v>
      </c>
      <c r="H76" s="186" t="s">
        <v>13</v>
      </c>
      <c r="I76" s="186" t="s">
        <v>487</v>
      </c>
      <c r="J76" s="186" t="s">
        <v>206</v>
      </c>
      <c r="K76" s="186" t="s">
        <v>912</v>
      </c>
      <c r="L76" s="186" t="s">
        <v>885</v>
      </c>
      <c r="M76" s="186" t="s">
        <v>323</v>
      </c>
      <c r="N76" s="188" t="s">
        <v>16</v>
      </c>
      <c r="O76" s="186" t="s">
        <v>1451</v>
      </c>
      <c r="P76" s="186" t="s">
        <v>301</v>
      </c>
      <c r="Q76" s="186" t="s">
        <v>1469</v>
      </c>
      <c r="R76" s="186" t="s">
        <v>1470</v>
      </c>
      <c r="S76" s="186">
        <v>1</v>
      </c>
      <c r="T76" s="186" t="s">
        <v>412</v>
      </c>
      <c r="U76" s="186" t="s">
        <v>885</v>
      </c>
      <c r="V76" s="148">
        <v>1</v>
      </c>
      <c r="W76" s="150">
        <f t="shared" si="4"/>
        <v>100</v>
      </c>
      <c r="X76" s="149" t="str">
        <f t="shared" si="5"/>
        <v/>
      </c>
      <c r="Y76" s="116"/>
      <c r="Z76" s="1"/>
      <c r="AA76" s="1"/>
    </row>
    <row r="77" spans="1:27" ht="39.6" x14ac:dyDescent="0.25">
      <c r="A77" s="186" t="s">
        <v>144</v>
      </c>
      <c r="B77" s="186">
        <v>2022</v>
      </c>
      <c r="C77" s="186" t="s">
        <v>659</v>
      </c>
      <c r="D77" s="186" t="s">
        <v>909</v>
      </c>
      <c r="E77" s="187" t="s">
        <v>1131</v>
      </c>
      <c r="F77" s="186" t="s">
        <v>1523</v>
      </c>
      <c r="G77" s="186" t="s">
        <v>1523</v>
      </c>
      <c r="H77" s="186" t="s">
        <v>13</v>
      </c>
      <c r="I77" s="186" t="s">
        <v>487</v>
      </c>
      <c r="J77" s="186" t="s">
        <v>206</v>
      </c>
      <c r="K77" s="186" t="s">
        <v>912</v>
      </c>
      <c r="L77" s="186" t="s">
        <v>885</v>
      </c>
      <c r="M77" s="186" t="s">
        <v>323</v>
      </c>
      <c r="N77" s="188" t="s">
        <v>16</v>
      </c>
      <c r="O77" s="186" t="s">
        <v>1451</v>
      </c>
      <c r="P77" s="186" t="s">
        <v>1506</v>
      </c>
      <c r="Q77" s="186" t="s">
        <v>1469</v>
      </c>
      <c r="R77" s="186" t="s">
        <v>1470</v>
      </c>
      <c r="S77" s="186">
        <v>1</v>
      </c>
      <c r="T77" s="186" t="s">
        <v>412</v>
      </c>
      <c r="U77" s="186" t="s">
        <v>885</v>
      </c>
      <c r="V77" s="148">
        <v>1</v>
      </c>
      <c r="W77" s="150">
        <f t="shared" si="4"/>
        <v>100</v>
      </c>
      <c r="X77" s="149" t="str">
        <f t="shared" si="5"/>
        <v/>
      </c>
      <c r="Y77" s="116"/>
      <c r="Z77" s="1"/>
      <c r="AA77" s="1"/>
    </row>
    <row r="78" spans="1:27" ht="39.6" x14ac:dyDescent="0.25">
      <c r="A78" s="186" t="s">
        <v>144</v>
      </c>
      <c r="B78" s="186">
        <v>2022</v>
      </c>
      <c r="C78" s="186" t="s">
        <v>659</v>
      </c>
      <c r="D78" s="186" t="s">
        <v>909</v>
      </c>
      <c r="E78" s="187" t="s">
        <v>1131</v>
      </c>
      <c r="F78" s="186" t="s">
        <v>1523</v>
      </c>
      <c r="G78" s="186" t="s">
        <v>1523</v>
      </c>
      <c r="H78" s="186" t="s">
        <v>13</v>
      </c>
      <c r="I78" s="186" t="s">
        <v>487</v>
      </c>
      <c r="J78" s="186" t="s">
        <v>206</v>
      </c>
      <c r="K78" s="186" t="s">
        <v>911</v>
      </c>
      <c r="L78" s="186" t="s">
        <v>885</v>
      </c>
      <c r="M78" s="186" t="s">
        <v>478</v>
      </c>
      <c r="N78" s="188" t="s">
        <v>16</v>
      </c>
      <c r="O78" s="186" t="s">
        <v>1451</v>
      </c>
      <c r="P78" s="186" t="s">
        <v>1506</v>
      </c>
      <c r="Q78" s="186" t="s">
        <v>1524</v>
      </c>
      <c r="R78" s="186" t="s">
        <v>1470</v>
      </c>
      <c r="S78" s="186">
        <v>1</v>
      </c>
      <c r="T78" s="186" t="s">
        <v>412</v>
      </c>
      <c r="U78" s="186" t="s">
        <v>885</v>
      </c>
      <c r="V78" s="148">
        <v>1</v>
      </c>
      <c r="W78" s="150">
        <f t="shared" si="4"/>
        <v>100</v>
      </c>
      <c r="X78" s="149" t="str">
        <f t="shared" si="5"/>
        <v/>
      </c>
      <c r="Y78" s="116"/>
      <c r="Z78" s="1"/>
      <c r="AA78" s="1"/>
    </row>
    <row r="79" spans="1:27" ht="39.6" x14ac:dyDescent="0.25">
      <c r="A79" s="186" t="s">
        <v>144</v>
      </c>
      <c r="B79" s="186">
        <v>2022</v>
      </c>
      <c r="C79" s="186" t="s">
        <v>659</v>
      </c>
      <c r="D79" s="186" t="s">
        <v>909</v>
      </c>
      <c r="E79" s="186" t="s">
        <v>1131</v>
      </c>
      <c r="F79" s="186" t="s">
        <v>1523</v>
      </c>
      <c r="G79" s="186" t="s">
        <v>1523</v>
      </c>
      <c r="H79" s="186" t="s">
        <v>13</v>
      </c>
      <c r="I79" s="186" t="s">
        <v>487</v>
      </c>
      <c r="J79" s="186" t="s">
        <v>206</v>
      </c>
      <c r="K79" s="186" t="s">
        <v>1510</v>
      </c>
      <c r="L79" s="186" t="s">
        <v>885</v>
      </c>
      <c r="M79" s="186" t="s">
        <v>323</v>
      </c>
      <c r="N79" s="188" t="s">
        <v>16</v>
      </c>
      <c r="O79" s="186" t="s">
        <v>1451</v>
      </c>
      <c r="P79" s="186" t="s">
        <v>299</v>
      </c>
      <c r="Q79" s="186" t="s">
        <v>1511</v>
      </c>
      <c r="R79" s="186" t="s">
        <v>1512</v>
      </c>
      <c r="S79" s="186">
        <v>100</v>
      </c>
      <c r="T79" s="186" t="s">
        <v>412</v>
      </c>
      <c r="U79" s="186" t="s">
        <v>885</v>
      </c>
      <c r="V79" s="148">
        <v>100</v>
      </c>
      <c r="W79" s="150">
        <f t="shared" si="4"/>
        <v>100</v>
      </c>
      <c r="X79" s="149" t="str">
        <f t="shared" si="5"/>
        <v/>
      </c>
      <c r="Y79" s="116"/>
      <c r="Z79" s="1"/>
      <c r="AA79" s="1"/>
    </row>
    <row r="80" spans="1:27" ht="39.6" x14ac:dyDescent="0.25">
      <c r="A80" s="186" t="s">
        <v>144</v>
      </c>
      <c r="B80" s="186">
        <v>2022</v>
      </c>
      <c r="C80" s="186" t="s">
        <v>659</v>
      </c>
      <c r="D80" s="186" t="s">
        <v>909</v>
      </c>
      <c r="E80" s="186" t="s">
        <v>1131</v>
      </c>
      <c r="F80" s="186" t="s">
        <v>1523</v>
      </c>
      <c r="G80" s="186" t="s">
        <v>1523</v>
      </c>
      <c r="H80" s="186" t="s">
        <v>13</v>
      </c>
      <c r="I80" s="186" t="s">
        <v>487</v>
      </c>
      <c r="J80" s="186" t="s">
        <v>206</v>
      </c>
      <c r="K80" s="186" t="s">
        <v>1510</v>
      </c>
      <c r="L80" s="186" t="s">
        <v>885</v>
      </c>
      <c r="M80" s="186" t="s">
        <v>478</v>
      </c>
      <c r="N80" s="188" t="s">
        <v>16</v>
      </c>
      <c r="O80" s="186" t="s">
        <v>1451</v>
      </c>
      <c r="P80" s="186" t="s">
        <v>299</v>
      </c>
      <c r="Q80" s="186" t="s">
        <v>1511</v>
      </c>
      <c r="R80" s="186" t="s">
        <v>1512</v>
      </c>
      <c r="S80" s="186">
        <v>50</v>
      </c>
      <c r="T80" s="186" t="s">
        <v>412</v>
      </c>
      <c r="U80" s="186" t="s">
        <v>885</v>
      </c>
      <c r="V80" s="148">
        <v>12</v>
      </c>
      <c r="W80" s="150">
        <f t="shared" si="4"/>
        <v>24</v>
      </c>
      <c r="X80" s="149" t="str">
        <f t="shared" si="5"/>
        <v>X</v>
      </c>
      <c r="Y80" s="116" t="s">
        <v>1513</v>
      </c>
      <c r="Z80" s="1"/>
      <c r="AA80" s="1"/>
    </row>
    <row r="81" spans="1:27" ht="39.6" x14ac:dyDescent="0.25">
      <c r="A81" s="186" t="s">
        <v>144</v>
      </c>
      <c r="B81" s="186">
        <v>2022</v>
      </c>
      <c r="C81" s="186" t="s">
        <v>661</v>
      </c>
      <c r="D81" s="186" t="s">
        <v>892</v>
      </c>
      <c r="E81" s="187" t="s">
        <v>1111</v>
      </c>
      <c r="F81" s="186" t="s">
        <v>1457</v>
      </c>
      <c r="G81" s="186" t="s">
        <v>1527</v>
      </c>
      <c r="H81" s="186" t="s">
        <v>13</v>
      </c>
      <c r="I81" s="186" t="s">
        <v>499</v>
      </c>
      <c r="J81" s="186" t="s">
        <v>206</v>
      </c>
      <c r="K81" s="186" t="s">
        <v>1528</v>
      </c>
      <c r="L81" s="186" t="s">
        <v>885</v>
      </c>
      <c r="M81" s="186" t="s">
        <v>472</v>
      </c>
      <c r="N81" s="186" t="s">
        <v>16</v>
      </c>
      <c r="O81" s="186" t="s">
        <v>1451</v>
      </c>
      <c r="P81" s="186" t="s">
        <v>234</v>
      </c>
      <c r="Q81" s="186" t="s">
        <v>1529</v>
      </c>
      <c r="R81" s="186" t="s">
        <v>1530</v>
      </c>
      <c r="S81" s="186">
        <v>2500000</v>
      </c>
      <c r="T81" s="186" t="s">
        <v>412</v>
      </c>
      <c r="U81" s="186" t="s">
        <v>1531</v>
      </c>
      <c r="V81" s="148">
        <v>800000</v>
      </c>
      <c r="W81" s="150">
        <f t="shared" si="4"/>
        <v>32</v>
      </c>
      <c r="X81" s="149" t="str">
        <f t="shared" si="5"/>
        <v>X</v>
      </c>
      <c r="Y81" s="116" t="s">
        <v>1513</v>
      </c>
      <c r="Z81" s="1"/>
      <c r="AA81" s="1"/>
    </row>
    <row r="82" spans="1:27" ht="26.4" x14ac:dyDescent="0.25">
      <c r="A82" s="186" t="s">
        <v>144</v>
      </c>
      <c r="B82" s="186">
        <v>2022</v>
      </c>
      <c r="C82" s="186" t="s">
        <v>661</v>
      </c>
      <c r="D82" s="186" t="s">
        <v>892</v>
      </c>
      <c r="E82" s="187" t="s">
        <v>1111</v>
      </c>
      <c r="F82" s="186" t="s">
        <v>1457</v>
      </c>
      <c r="G82" s="186" t="s">
        <v>1532</v>
      </c>
      <c r="H82" s="186" t="s">
        <v>13</v>
      </c>
      <c r="I82" s="186" t="s">
        <v>487</v>
      </c>
      <c r="J82" s="186" t="s">
        <v>206</v>
      </c>
      <c r="K82" s="186" t="s">
        <v>1533</v>
      </c>
      <c r="L82" s="186" t="s">
        <v>885</v>
      </c>
      <c r="M82" s="186" t="s">
        <v>472</v>
      </c>
      <c r="N82" s="186" t="s">
        <v>16</v>
      </c>
      <c r="O82" s="186" t="s">
        <v>1451</v>
      </c>
      <c r="P82" s="186" t="s">
        <v>316</v>
      </c>
      <c r="Q82" s="186" t="s">
        <v>1482</v>
      </c>
      <c r="R82" s="186" t="s">
        <v>1453</v>
      </c>
      <c r="S82" s="186">
        <v>15</v>
      </c>
      <c r="T82" s="186" t="s">
        <v>412</v>
      </c>
      <c r="U82" s="186" t="s">
        <v>885</v>
      </c>
      <c r="V82" s="148">
        <v>15</v>
      </c>
      <c r="W82" s="150">
        <f t="shared" si="4"/>
        <v>100</v>
      </c>
      <c r="X82" s="149" t="str">
        <f t="shared" si="5"/>
        <v/>
      </c>
      <c r="Y82" s="116"/>
      <c r="Z82" s="1"/>
      <c r="AA82" s="1"/>
    </row>
    <row r="83" spans="1:27" ht="26.4" x14ac:dyDescent="0.25">
      <c r="A83" s="186" t="s">
        <v>144</v>
      </c>
      <c r="B83" s="186">
        <v>2022</v>
      </c>
      <c r="C83" s="186" t="s">
        <v>661</v>
      </c>
      <c r="D83" s="186" t="s">
        <v>892</v>
      </c>
      <c r="E83" s="187" t="s">
        <v>1111</v>
      </c>
      <c r="F83" s="186" t="s">
        <v>1457</v>
      </c>
      <c r="G83" s="186" t="s">
        <v>1532</v>
      </c>
      <c r="H83" s="186" t="s">
        <v>13</v>
      </c>
      <c r="I83" s="186" t="s">
        <v>487</v>
      </c>
      <c r="J83" s="186" t="s">
        <v>206</v>
      </c>
      <c r="K83" s="186" t="s">
        <v>1533</v>
      </c>
      <c r="L83" s="186" t="s">
        <v>885</v>
      </c>
      <c r="M83" s="186" t="s">
        <v>472</v>
      </c>
      <c r="N83" s="186" t="s">
        <v>16</v>
      </c>
      <c r="O83" s="186" t="s">
        <v>1451</v>
      </c>
      <c r="P83" s="186" t="s">
        <v>1506</v>
      </c>
      <c r="Q83" s="186" t="s">
        <v>1482</v>
      </c>
      <c r="R83" s="186" t="s">
        <v>1453</v>
      </c>
      <c r="S83" s="186">
        <v>15</v>
      </c>
      <c r="T83" s="186" t="s">
        <v>412</v>
      </c>
      <c r="U83" s="186" t="s">
        <v>885</v>
      </c>
      <c r="V83" s="148">
        <v>15</v>
      </c>
      <c r="W83" s="150">
        <f t="shared" si="4"/>
        <v>100</v>
      </c>
      <c r="X83" s="149" t="str">
        <f t="shared" si="5"/>
        <v/>
      </c>
      <c r="Y83" s="116"/>
      <c r="Z83" s="1"/>
      <c r="AA83" s="1"/>
    </row>
    <row r="84" spans="1:27" ht="26.4" x14ac:dyDescent="0.25">
      <c r="A84" s="186" t="s">
        <v>144</v>
      </c>
      <c r="B84" s="186">
        <v>2022</v>
      </c>
      <c r="C84" s="186" t="s">
        <v>661</v>
      </c>
      <c r="D84" s="186" t="s">
        <v>892</v>
      </c>
      <c r="E84" s="187" t="s">
        <v>1111</v>
      </c>
      <c r="F84" s="186" t="s">
        <v>1457</v>
      </c>
      <c r="G84" s="186" t="s">
        <v>1532</v>
      </c>
      <c r="H84" s="186" t="s">
        <v>13</v>
      </c>
      <c r="I84" s="186" t="s">
        <v>487</v>
      </c>
      <c r="J84" s="186" t="s">
        <v>206</v>
      </c>
      <c r="K84" s="186" t="s">
        <v>1533</v>
      </c>
      <c r="L84" s="186" t="s">
        <v>885</v>
      </c>
      <c r="M84" s="186" t="s">
        <v>472</v>
      </c>
      <c r="N84" s="186" t="s">
        <v>16</v>
      </c>
      <c r="O84" s="186" t="s">
        <v>1451</v>
      </c>
      <c r="P84" s="186" t="s">
        <v>301</v>
      </c>
      <c r="Q84" s="186" t="s">
        <v>1482</v>
      </c>
      <c r="R84" s="186" t="s">
        <v>1453</v>
      </c>
      <c r="S84" s="186">
        <v>15</v>
      </c>
      <c r="T84" s="186" t="s">
        <v>412</v>
      </c>
      <c r="U84" s="186" t="s">
        <v>885</v>
      </c>
      <c r="V84" s="148">
        <v>15</v>
      </c>
      <c r="W84" s="150">
        <f t="shared" si="4"/>
        <v>100</v>
      </c>
      <c r="X84" s="149" t="str">
        <f t="shared" si="5"/>
        <v/>
      </c>
      <c r="Y84" s="116"/>
      <c r="Z84" s="1"/>
      <c r="AA84" s="1"/>
    </row>
    <row r="85" spans="1:27" ht="26.4" x14ac:dyDescent="0.25">
      <c r="A85" s="186" t="s">
        <v>144</v>
      </c>
      <c r="B85" s="186">
        <v>2022</v>
      </c>
      <c r="C85" s="186" t="s">
        <v>661</v>
      </c>
      <c r="D85" s="186" t="s">
        <v>892</v>
      </c>
      <c r="E85" s="187" t="s">
        <v>1111</v>
      </c>
      <c r="F85" s="186" t="s">
        <v>1457</v>
      </c>
      <c r="G85" s="186" t="s">
        <v>1532</v>
      </c>
      <c r="H85" s="186" t="s">
        <v>13</v>
      </c>
      <c r="I85" s="186" t="s">
        <v>487</v>
      </c>
      <c r="J85" s="186" t="s">
        <v>206</v>
      </c>
      <c r="K85" s="186" t="s">
        <v>1533</v>
      </c>
      <c r="L85" s="186" t="s">
        <v>885</v>
      </c>
      <c r="M85" s="186" t="s">
        <v>472</v>
      </c>
      <c r="N85" s="186" t="s">
        <v>16</v>
      </c>
      <c r="O85" s="186" t="s">
        <v>1451</v>
      </c>
      <c r="P85" s="186" t="s">
        <v>299</v>
      </c>
      <c r="Q85" s="186" t="s">
        <v>1482</v>
      </c>
      <c r="R85" s="186" t="s">
        <v>1453</v>
      </c>
      <c r="S85" s="186">
        <v>15</v>
      </c>
      <c r="T85" s="186" t="s">
        <v>412</v>
      </c>
      <c r="U85" s="186" t="s">
        <v>885</v>
      </c>
      <c r="V85" s="148">
        <v>15</v>
      </c>
      <c r="W85" s="150">
        <f t="shared" si="4"/>
        <v>100</v>
      </c>
      <c r="X85" s="149" t="str">
        <f t="shared" si="5"/>
        <v/>
      </c>
      <c r="Y85" s="116"/>
      <c r="Z85" s="1"/>
      <c r="AA85" s="1"/>
    </row>
    <row r="86" spans="1:27" ht="26.4" x14ac:dyDescent="0.25">
      <c r="A86" s="186" t="s">
        <v>144</v>
      </c>
      <c r="B86" s="186">
        <v>2022</v>
      </c>
      <c r="C86" s="186" t="s">
        <v>661</v>
      </c>
      <c r="D86" s="186" t="s">
        <v>892</v>
      </c>
      <c r="E86" s="187" t="s">
        <v>1111</v>
      </c>
      <c r="F86" s="186" t="s">
        <v>1457</v>
      </c>
      <c r="G86" s="186" t="s">
        <v>1532</v>
      </c>
      <c r="H86" s="186" t="s">
        <v>13</v>
      </c>
      <c r="I86" s="186" t="s">
        <v>487</v>
      </c>
      <c r="J86" s="186" t="s">
        <v>206</v>
      </c>
      <c r="K86" s="186" t="s">
        <v>1533</v>
      </c>
      <c r="L86" s="186" t="s">
        <v>885</v>
      </c>
      <c r="M86" s="186" t="s">
        <v>472</v>
      </c>
      <c r="N86" s="186" t="s">
        <v>16</v>
      </c>
      <c r="O86" s="186" t="s">
        <v>1451</v>
      </c>
      <c r="P86" s="186" t="s">
        <v>320</v>
      </c>
      <c r="Q86" s="186" t="s">
        <v>1482</v>
      </c>
      <c r="R86" s="186" t="s">
        <v>1453</v>
      </c>
      <c r="S86" s="186">
        <v>15</v>
      </c>
      <c r="T86" s="186" t="s">
        <v>412</v>
      </c>
      <c r="U86" s="186" t="s">
        <v>885</v>
      </c>
      <c r="V86" s="148">
        <v>15</v>
      </c>
      <c r="W86" s="150">
        <f t="shared" si="4"/>
        <v>100</v>
      </c>
      <c r="X86" s="149" t="str">
        <f t="shared" si="5"/>
        <v/>
      </c>
      <c r="Y86" s="116"/>
      <c r="Z86" s="1"/>
      <c r="AA86" s="1"/>
    </row>
    <row r="87" spans="1:27" ht="52.8" x14ac:dyDescent="0.25">
      <c r="A87" s="186" t="s">
        <v>144</v>
      </c>
      <c r="B87" s="186">
        <v>2022</v>
      </c>
      <c r="C87" s="186" t="s">
        <v>661</v>
      </c>
      <c r="D87" s="186" t="s">
        <v>892</v>
      </c>
      <c r="E87" s="187" t="s">
        <v>1111</v>
      </c>
      <c r="F87" s="186" t="s">
        <v>1457</v>
      </c>
      <c r="G87" s="186" t="s">
        <v>1532</v>
      </c>
      <c r="H87" s="186" t="s">
        <v>13</v>
      </c>
      <c r="I87" s="186" t="s">
        <v>487</v>
      </c>
      <c r="J87" s="186" t="s">
        <v>206</v>
      </c>
      <c r="K87" s="186" t="s">
        <v>1533</v>
      </c>
      <c r="L87" s="186" t="s">
        <v>885</v>
      </c>
      <c r="M87" s="186" t="s">
        <v>472</v>
      </c>
      <c r="N87" s="186" t="s">
        <v>16</v>
      </c>
      <c r="O87" s="186" t="s">
        <v>1451</v>
      </c>
      <c r="P87" s="186" t="s">
        <v>234</v>
      </c>
      <c r="Q87" s="186" t="s">
        <v>1482</v>
      </c>
      <c r="R87" s="186" t="s">
        <v>1453</v>
      </c>
      <c r="S87" s="186">
        <v>15</v>
      </c>
      <c r="T87" s="186" t="s">
        <v>412</v>
      </c>
      <c r="U87" s="186" t="s">
        <v>1534</v>
      </c>
      <c r="V87" s="148">
        <v>15</v>
      </c>
      <c r="W87" s="150">
        <f t="shared" si="4"/>
        <v>100</v>
      </c>
      <c r="X87" s="149" t="str">
        <f t="shared" si="5"/>
        <v/>
      </c>
      <c r="Y87" s="116"/>
      <c r="Z87" s="1"/>
      <c r="AA87" s="1"/>
    </row>
    <row r="88" spans="1:27" ht="39.6" x14ac:dyDescent="0.25">
      <c r="A88" s="186" t="s">
        <v>144</v>
      </c>
      <c r="B88" s="186">
        <v>2022</v>
      </c>
      <c r="C88" s="186" t="s">
        <v>661</v>
      </c>
      <c r="D88" s="186" t="s">
        <v>892</v>
      </c>
      <c r="E88" s="187" t="s">
        <v>1111</v>
      </c>
      <c r="F88" s="186" t="s">
        <v>1457</v>
      </c>
      <c r="G88" s="186" t="s">
        <v>1532</v>
      </c>
      <c r="H88" s="186" t="s">
        <v>13</v>
      </c>
      <c r="I88" s="186" t="s">
        <v>487</v>
      </c>
      <c r="J88" s="186" t="s">
        <v>206</v>
      </c>
      <c r="K88" s="186" t="s">
        <v>1533</v>
      </c>
      <c r="L88" s="186" t="s">
        <v>885</v>
      </c>
      <c r="M88" s="186" t="s">
        <v>472</v>
      </c>
      <c r="N88" s="186" t="s">
        <v>16</v>
      </c>
      <c r="O88" s="186" t="s">
        <v>1451</v>
      </c>
      <c r="P88" s="186" t="s">
        <v>234</v>
      </c>
      <c r="Q88" s="186" t="s">
        <v>1482</v>
      </c>
      <c r="R88" s="186" t="s">
        <v>1453</v>
      </c>
      <c r="S88" s="186">
        <v>15</v>
      </c>
      <c r="T88" s="186" t="s">
        <v>412</v>
      </c>
      <c r="U88" s="186" t="s">
        <v>1535</v>
      </c>
      <c r="V88" s="148">
        <v>15</v>
      </c>
      <c r="W88" s="150">
        <f t="shared" si="4"/>
        <v>100</v>
      </c>
      <c r="X88" s="149" t="str">
        <f t="shared" si="5"/>
        <v/>
      </c>
      <c r="Y88" s="116"/>
      <c r="Z88" s="1"/>
      <c r="AA88" s="1"/>
    </row>
    <row r="89" spans="1:27" ht="52.8" x14ac:dyDescent="0.25">
      <c r="A89" s="186" t="s">
        <v>144</v>
      </c>
      <c r="B89" s="186">
        <v>2022</v>
      </c>
      <c r="C89" s="186" t="s">
        <v>661</v>
      </c>
      <c r="D89" s="186" t="s">
        <v>892</v>
      </c>
      <c r="E89" s="187" t="s">
        <v>1111</v>
      </c>
      <c r="F89" s="186" t="s">
        <v>1457</v>
      </c>
      <c r="G89" s="186" t="s">
        <v>1532</v>
      </c>
      <c r="H89" s="186" t="s">
        <v>13</v>
      </c>
      <c r="I89" s="186" t="s">
        <v>499</v>
      </c>
      <c r="J89" s="186" t="s">
        <v>206</v>
      </c>
      <c r="K89" s="186" t="s">
        <v>1536</v>
      </c>
      <c r="L89" s="186" t="s">
        <v>885</v>
      </c>
      <c r="M89" s="186" t="s">
        <v>472</v>
      </c>
      <c r="N89" s="186" t="s">
        <v>16</v>
      </c>
      <c r="O89" s="186" t="s">
        <v>1451</v>
      </c>
      <c r="P89" s="186" t="s">
        <v>316</v>
      </c>
      <c r="Q89" s="186" t="s">
        <v>1537</v>
      </c>
      <c r="R89" s="186" t="s">
        <v>1453</v>
      </c>
      <c r="S89" s="186">
        <v>10</v>
      </c>
      <c r="T89" s="186" t="s">
        <v>412</v>
      </c>
      <c r="U89" s="186" t="s">
        <v>885</v>
      </c>
      <c r="V89" s="148">
        <v>10</v>
      </c>
      <c r="W89" s="150">
        <f t="shared" si="4"/>
        <v>100</v>
      </c>
      <c r="X89" s="149" t="str">
        <f t="shared" si="5"/>
        <v/>
      </c>
      <c r="Y89" s="116"/>
      <c r="Z89" s="1"/>
      <c r="AA89" s="1"/>
    </row>
    <row r="90" spans="1:27" ht="52.8" x14ac:dyDescent="0.25">
      <c r="A90" s="186" t="s">
        <v>144</v>
      </c>
      <c r="B90" s="186">
        <v>2022</v>
      </c>
      <c r="C90" s="186" t="s">
        <v>661</v>
      </c>
      <c r="D90" s="186" t="s">
        <v>892</v>
      </c>
      <c r="E90" s="187" t="s">
        <v>1111</v>
      </c>
      <c r="F90" s="186" t="s">
        <v>1457</v>
      </c>
      <c r="G90" s="186" t="s">
        <v>1532</v>
      </c>
      <c r="H90" s="186" t="s">
        <v>13</v>
      </c>
      <c r="I90" s="186" t="s">
        <v>487</v>
      </c>
      <c r="J90" s="186" t="s">
        <v>206</v>
      </c>
      <c r="K90" s="186" t="s">
        <v>1536</v>
      </c>
      <c r="L90" s="186" t="s">
        <v>885</v>
      </c>
      <c r="M90" s="186" t="s">
        <v>472</v>
      </c>
      <c r="N90" s="186" t="s">
        <v>16</v>
      </c>
      <c r="O90" s="186" t="s">
        <v>1451</v>
      </c>
      <c r="P90" s="186" t="s">
        <v>1506</v>
      </c>
      <c r="Q90" s="186" t="s">
        <v>1537</v>
      </c>
      <c r="R90" s="186" t="s">
        <v>1453</v>
      </c>
      <c r="S90" s="186">
        <v>1</v>
      </c>
      <c r="T90" s="186" t="s">
        <v>412</v>
      </c>
      <c r="U90" s="186" t="s">
        <v>885</v>
      </c>
      <c r="V90" s="148">
        <v>1</v>
      </c>
      <c r="W90" s="150">
        <f t="shared" si="4"/>
        <v>100</v>
      </c>
      <c r="X90" s="149" t="str">
        <f t="shared" si="5"/>
        <v/>
      </c>
      <c r="Y90" s="116"/>
      <c r="Z90" s="1"/>
      <c r="AA90" s="1"/>
    </row>
    <row r="91" spans="1:27" ht="52.8" x14ac:dyDescent="0.25">
      <c r="A91" s="186" t="s">
        <v>144</v>
      </c>
      <c r="B91" s="186">
        <v>2022</v>
      </c>
      <c r="C91" s="186" t="s">
        <v>661</v>
      </c>
      <c r="D91" s="186" t="s">
        <v>892</v>
      </c>
      <c r="E91" s="187" t="s">
        <v>1111</v>
      </c>
      <c r="F91" s="186" t="s">
        <v>1457</v>
      </c>
      <c r="G91" s="186" t="s">
        <v>1532</v>
      </c>
      <c r="H91" s="186" t="s">
        <v>13</v>
      </c>
      <c r="I91" s="186" t="s">
        <v>487</v>
      </c>
      <c r="J91" s="186" t="s">
        <v>206</v>
      </c>
      <c r="K91" s="186" t="s">
        <v>1536</v>
      </c>
      <c r="L91" s="186" t="s">
        <v>885</v>
      </c>
      <c r="M91" s="186" t="s">
        <v>472</v>
      </c>
      <c r="N91" s="186" t="s">
        <v>16</v>
      </c>
      <c r="O91" s="186" t="s">
        <v>1451</v>
      </c>
      <c r="P91" s="186" t="s">
        <v>301</v>
      </c>
      <c r="Q91" s="186" t="s">
        <v>1537</v>
      </c>
      <c r="R91" s="186" t="s">
        <v>1453</v>
      </c>
      <c r="S91" s="186">
        <v>1</v>
      </c>
      <c r="T91" s="186" t="s">
        <v>412</v>
      </c>
      <c r="U91" s="186" t="s">
        <v>885</v>
      </c>
      <c r="V91" s="148">
        <v>1</v>
      </c>
      <c r="W91" s="150">
        <f t="shared" si="4"/>
        <v>100</v>
      </c>
      <c r="X91" s="149" t="str">
        <f t="shared" si="5"/>
        <v/>
      </c>
      <c r="Y91" s="116"/>
      <c r="Z91" s="1"/>
      <c r="AA91" s="1"/>
    </row>
    <row r="92" spans="1:27" ht="52.8" x14ac:dyDescent="0.25">
      <c r="A92" s="186" t="s">
        <v>144</v>
      </c>
      <c r="B92" s="186">
        <v>2022</v>
      </c>
      <c r="C92" s="186" t="s">
        <v>661</v>
      </c>
      <c r="D92" s="186" t="s">
        <v>892</v>
      </c>
      <c r="E92" s="187" t="s">
        <v>1111</v>
      </c>
      <c r="F92" s="186" t="s">
        <v>1457</v>
      </c>
      <c r="G92" s="186" t="s">
        <v>1532</v>
      </c>
      <c r="H92" s="186" t="s">
        <v>13</v>
      </c>
      <c r="I92" s="186" t="s">
        <v>487</v>
      </c>
      <c r="J92" s="186" t="s">
        <v>206</v>
      </c>
      <c r="K92" s="186" t="s">
        <v>1536</v>
      </c>
      <c r="L92" s="186" t="s">
        <v>885</v>
      </c>
      <c r="M92" s="186" t="s">
        <v>472</v>
      </c>
      <c r="N92" s="186" t="s">
        <v>16</v>
      </c>
      <c r="O92" s="186" t="s">
        <v>1451</v>
      </c>
      <c r="P92" s="186" t="s">
        <v>299</v>
      </c>
      <c r="Q92" s="186" t="s">
        <v>1537</v>
      </c>
      <c r="R92" s="186" t="s">
        <v>1453</v>
      </c>
      <c r="S92" s="186">
        <v>1</v>
      </c>
      <c r="T92" s="186" t="s">
        <v>412</v>
      </c>
      <c r="U92" s="186" t="s">
        <v>885</v>
      </c>
      <c r="V92" s="148">
        <v>1</v>
      </c>
      <c r="W92" s="150">
        <f t="shared" si="4"/>
        <v>100</v>
      </c>
      <c r="X92" s="149" t="str">
        <f t="shared" si="5"/>
        <v/>
      </c>
      <c r="Y92" s="116"/>
      <c r="Z92" s="1"/>
      <c r="AA92" s="1"/>
    </row>
    <row r="93" spans="1:27" ht="52.8" x14ac:dyDescent="0.25">
      <c r="A93" s="186" t="s">
        <v>144</v>
      </c>
      <c r="B93" s="186">
        <v>2022</v>
      </c>
      <c r="C93" s="186" t="s">
        <v>661</v>
      </c>
      <c r="D93" s="186" t="s">
        <v>892</v>
      </c>
      <c r="E93" s="187" t="s">
        <v>1111</v>
      </c>
      <c r="F93" s="186" t="s">
        <v>1457</v>
      </c>
      <c r="G93" s="186" t="s">
        <v>1532</v>
      </c>
      <c r="H93" s="186" t="s">
        <v>13</v>
      </c>
      <c r="I93" s="186" t="s">
        <v>487</v>
      </c>
      <c r="J93" s="186" t="s">
        <v>206</v>
      </c>
      <c r="K93" s="186" t="s">
        <v>1536</v>
      </c>
      <c r="L93" s="186" t="s">
        <v>885</v>
      </c>
      <c r="M93" s="186" t="s">
        <v>472</v>
      </c>
      <c r="N93" s="186" t="s">
        <v>16</v>
      </c>
      <c r="O93" s="186" t="s">
        <v>1451</v>
      </c>
      <c r="P93" s="186" t="s">
        <v>234</v>
      </c>
      <c r="Q93" s="186" t="s">
        <v>1537</v>
      </c>
      <c r="R93" s="186" t="s">
        <v>1453</v>
      </c>
      <c r="S93" s="186">
        <v>1</v>
      </c>
      <c r="T93" s="186" t="s">
        <v>412</v>
      </c>
      <c r="U93" s="186" t="s">
        <v>1534</v>
      </c>
      <c r="V93" s="148">
        <v>1</v>
      </c>
      <c r="W93" s="150">
        <f t="shared" si="4"/>
        <v>100</v>
      </c>
      <c r="X93" s="149" t="str">
        <f t="shared" si="5"/>
        <v/>
      </c>
      <c r="Y93" s="116"/>
      <c r="Z93" s="1"/>
      <c r="AA93" s="1"/>
    </row>
    <row r="94" spans="1:27" ht="52.8" x14ac:dyDescent="0.25">
      <c r="A94" s="186" t="s">
        <v>144</v>
      </c>
      <c r="B94" s="186">
        <v>2022</v>
      </c>
      <c r="C94" s="186" t="s">
        <v>661</v>
      </c>
      <c r="D94" s="186" t="s">
        <v>892</v>
      </c>
      <c r="E94" s="187" t="s">
        <v>1111</v>
      </c>
      <c r="F94" s="186" t="s">
        <v>1457</v>
      </c>
      <c r="G94" s="186" t="s">
        <v>1532</v>
      </c>
      <c r="H94" s="186" t="s">
        <v>13</v>
      </c>
      <c r="I94" s="186" t="s">
        <v>487</v>
      </c>
      <c r="J94" s="186" t="s">
        <v>206</v>
      </c>
      <c r="K94" s="186" t="s">
        <v>1536</v>
      </c>
      <c r="L94" s="186" t="s">
        <v>885</v>
      </c>
      <c r="M94" s="186" t="s">
        <v>472</v>
      </c>
      <c r="N94" s="186" t="s">
        <v>16</v>
      </c>
      <c r="O94" s="186" t="s">
        <v>1451</v>
      </c>
      <c r="P94" s="186" t="s">
        <v>234</v>
      </c>
      <c r="Q94" s="186" t="s">
        <v>1537</v>
      </c>
      <c r="R94" s="186" t="s">
        <v>1453</v>
      </c>
      <c r="S94" s="186">
        <v>1</v>
      </c>
      <c r="T94" s="186" t="s">
        <v>412</v>
      </c>
      <c r="U94" s="186" t="s">
        <v>1535</v>
      </c>
      <c r="V94" s="148">
        <v>1</v>
      </c>
      <c r="W94" s="150">
        <f t="shared" si="4"/>
        <v>100</v>
      </c>
      <c r="X94" s="149" t="str">
        <f t="shared" si="5"/>
        <v/>
      </c>
      <c r="Y94" s="116"/>
      <c r="Z94" s="1"/>
      <c r="AA94" s="1"/>
    </row>
    <row r="95" spans="1:27" ht="52.8" x14ac:dyDescent="0.25">
      <c r="A95" s="186" t="s">
        <v>144</v>
      </c>
      <c r="B95" s="186">
        <v>2022</v>
      </c>
      <c r="C95" s="186" t="s">
        <v>661</v>
      </c>
      <c r="D95" s="186" t="s">
        <v>892</v>
      </c>
      <c r="E95" s="187" t="s">
        <v>1111</v>
      </c>
      <c r="F95" s="186" t="s">
        <v>1457</v>
      </c>
      <c r="G95" s="186" t="s">
        <v>1532</v>
      </c>
      <c r="H95" s="186" t="s">
        <v>13</v>
      </c>
      <c r="I95" s="186" t="s">
        <v>487</v>
      </c>
      <c r="J95" s="186" t="s">
        <v>206</v>
      </c>
      <c r="K95" s="186" t="s">
        <v>1538</v>
      </c>
      <c r="L95" s="186" t="s">
        <v>885</v>
      </c>
      <c r="M95" s="186" t="s">
        <v>1460</v>
      </c>
      <c r="N95" s="186" t="s">
        <v>16</v>
      </c>
      <c r="O95" s="186" t="s">
        <v>1451</v>
      </c>
      <c r="P95" s="186" t="s">
        <v>314</v>
      </c>
      <c r="Q95" s="186" t="s">
        <v>1539</v>
      </c>
      <c r="R95" s="186" t="s">
        <v>1453</v>
      </c>
      <c r="S95" s="186">
        <v>1</v>
      </c>
      <c r="T95" s="186" t="s">
        <v>412</v>
      </c>
      <c r="U95" s="186" t="s">
        <v>885</v>
      </c>
      <c r="V95" s="148">
        <v>1</v>
      </c>
      <c r="W95" s="150">
        <f t="shared" si="4"/>
        <v>100</v>
      </c>
      <c r="X95" s="149" t="str">
        <f t="shared" si="5"/>
        <v/>
      </c>
      <c r="Y95" s="116"/>
      <c r="Z95" s="1"/>
      <c r="AA95" s="1"/>
    </row>
    <row r="96" spans="1:27" ht="52.8" x14ac:dyDescent="0.25">
      <c r="A96" s="186" t="s">
        <v>144</v>
      </c>
      <c r="B96" s="186">
        <v>2022</v>
      </c>
      <c r="C96" s="186" t="s">
        <v>661</v>
      </c>
      <c r="D96" s="186" t="s">
        <v>892</v>
      </c>
      <c r="E96" s="187" t="s">
        <v>1111</v>
      </c>
      <c r="F96" s="186" t="s">
        <v>1457</v>
      </c>
      <c r="G96" s="186" t="s">
        <v>1532</v>
      </c>
      <c r="H96" s="186" t="s">
        <v>13</v>
      </c>
      <c r="I96" s="186" t="s">
        <v>487</v>
      </c>
      <c r="J96" s="186" t="s">
        <v>206</v>
      </c>
      <c r="K96" s="186" t="s">
        <v>1538</v>
      </c>
      <c r="L96" s="186" t="s">
        <v>885</v>
      </c>
      <c r="M96" s="186" t="s">
        <v>1460</v>
      </c>
      <c r="N96" s="186" t="s">
        <v>16</v>
      </c>
      <c r="O96" s="186" t="s">
        <v>1451</v>
      </c>
      <c r="P96" s="186" t="s">
        <v>1506</v>
      </c>
      <c r="Q96" s="186" t="s">
        <v>1539</v>
      </c>
      <c r="R96" s="186" t="s">
        <v>1453</v>
      </c>
      <c r="S96" s="186">
        <v>1</v>
      </c>
      <c r="T96" s="186" t="s">
        <v>412</v>
      </c>
      <c r="U96" s="186" t="s">
        <v>885</v>
      </c>
      <c r="V96" s="148">
        <v>1</v>
      </c>
      <c r="W96" s="150">
        <f t="shared" si="4"/>
        <v>100</v>
      </c>
      <c r="X96" s="149" t="str">
        <f t="shared" si="5"/>
        <v/>
      </c>
      <c r="Y96" s="116"/>
      <c r="Z96" s="1"/>
      <c r="AA96" s="1"/>
    </row>
    <row r="97" spans="1:27" ht="52.8" x14ac:dyDescent="0.25">
      <c r="A97" s="186" t="s">
        <v>144</v>
      </c>
      <c r="B97" s="186">
        <v>2022</v>
      </c>
      <c r="C97" s="186" t="s">
        <v>661</v>
      </c>
      <c r="D97" s="186" t="s">
        <v>892</v>
      </c>
      <c r="E97" s="187" t="s">
        <v>1111</v>
      </c>
      <c r="F97" s="186" t="s">
        <v>1457</v>
      </c>
      <c r="G97" s="186" t="s">
        <v>1532</v>
      </c>
      <c r="H97" s="186" t="s">
        <v>13</v>
      </c>
      <c r="I97" s="186" t="s">
        <v>487</v>
      </c>
      <c r="J97" s="186" t="s">
        <v>206</v>
      </c>
      <c r="K97" s="186" t="s">
        <v>1538</v>
      </c>
      <c r="L97" s="186" t="s">
        <v>885</v>
      </c>
      <c r="M97" s="186" t="s">
        <v>1460</v>
      </c>
      <c r="N97" s="186" t="s">
        <v>16</v>
      </c>
      <c r="O97" s="186" t="s">
        <v>1451</v>
      </c>
      <c r="P97" s="186" t="s">
        <v>301</v>
      </c>
      <c r="Q97" s="186" t="s">
        <v>1539</v>
      </c>
      <c r="R97" s="186" t="s">
        <v>1453</v>
      </c>
      <c r="S97" s="186">
        <v>1</v>
      </c>
      <c r="T97" s="186" t="s">
        <v>412</v>
      </c>
      <c r="U97" s="186" t="s">
        <v>885</v>
      </c>
      <c r="V97" s="148">
        <v>1</v>
      </c>
      <c r="W97" s="150">
        <f t="shared" si="4"/>
        <v>100</v>
      </c>
      <c r="X97" s="149" t="str">
        <f t="shared" si="5"/>
        <v/>
      </c>
      <c r="Y97" s="116"/>
      <c r="Z97" s="1"/>
      <c r="AA97" s="1"/>
    </row>
    <row r="98" spans="1:27" ht="52.8" x14ac:dyDescent="0.25">
      <c r="A98" s="186" t="s">
        <v>144</v>
      </c>
      <c r="B98" s="186">
        <v>2022</v>
      </c>
      <c r="C98" s="186" t="s">
        <v>661</v>
      </c>
      <c r="D98" s="186" t="s">
        <v>892</v>
      </c>
      <c r="E98" s="187" t="s">
        <v>1111</v>
      </c>
      <c r="F98" s="186" t="s">
        <v>1457</v>
      </c>
      <c r="G98" s="186" t="s">
        <v>1532</v>
      </c>
      <c r="H98" s="186" t="s">
        <v>13</v>
      </c>
      <c r="I98" s="186" t="s">
        <v>487</v>
      </c>
      <c r="J98" s="186" t="s">
        <v>206</v>
      </c>
      <c r="K98" s="186" t="s">
        <v>1538</v>
      </c>
      <c r="L98" s="186" t="s">
        <v>885</v>
      </c>
      <c r="M98" s="186" t="s">
        <v>1460</v>
      </c>
      <c r="N98" s="186" t="s">
        <v>16</v>
      </c>
      <c r="O98" s="186" t="s">
        <v>1451</v>
      </c>
      <c r="P98" s="186" t="s">
        <v>299</v>
      </c>
      <c r="Q98" s="186" t="s">
        <v>1539</v>
      </c>
      <c r="R98" s="186" t="s">
        <v>1453</v>
      </c>
      <c r="S98" s="186">
        <v>1</v>
      </c>
      <c r="T98" s="186" t="s">
        <v>412</v>
      </c>
      <c r="U98" s="186" t="s">
        <v>885</v>
      </c>
      <c r="V98" s="148">
        <v>1</v>
      </c>
      <c r="W98" s="150">
        <f t="shared" si="4"/>
        <v>100</v>
      </c>
      <c r="X98" s="149" t="str">
        <f t="shared" si="5"/>
        <v/>
      </c>
      <c r="Y98" s="116"/>
      <c r="Z98" s="1"/>
      <c r="AA98" s="1"/>
    </row>
    <row r="99" spans="1:27" ht="52.8" x14ac:dyDescent="0.25">
      <c r="A99" s="186" t="s">
        <v>144</v>
      </c>
      <c r="B99" s="186">
        <v>2022</v>
      </c>
      <c r="C99" s="186" t="s">
        <v>661</v>
      </c>
      <c r="D99" s="186" t="s">
        <v>892</v>
      </c>
      <c r="E99" s="187" t="s">
        <v>1111</v>
      </c>
      <c r="F99" s="186" t="s">
        <v>1457</v>
      </c>
      <c r="G99" s="186" t="s">
        <v>1532</v>
      </c>
      <c r="H99" s="186" t="s">
        <v>13</v>
      </c>
      <c r="I99" s="186" t="s">
        <v>487</v>
      </c>
      <c r="J99" s="186" t="s">
        <v>206</v>
      </c>
      <c r="K99" s="186" t="s">
        <v>1538</v>
      </c>
      <c r="L99" s="186" t="s">
        <v>885</v>
      </c>
      <c r="M99" s="186" t="s">
        <v>1460</v>
      </c>
      <c r="N99" s="186" t="s">
        <v>16</v>
      </c>
      <c r="O99" s="186" t="s">
        <v>1451</v>
      </c>
      <c r="P99" s="186" t="s">
        <v>320</v>
      </c>
      <c r="Q99" s="186" t="s">
        <v>1539</v>
      </c>
      <c r="R99" s="186" t="s">
        <v>1453</v>
      </c>
      <c r="S99" s="186">
        <v>1</v>
      </c>
      <c r="T99" s="186" t="s">
        <v>412</v>
      </c>
      <c r="U99" s="186" t="s">
        <v>885</v>
      </c>
      <c r="V99" s="148">
        <v>1</v>
      </c>
      <c r="W99" s="150">
        <f t="shared" si="4"/>
        <v>100</v>
      </c>
      <c r="X99" s="149" t="str">
        <f t="shared" si="5"/>
        <v/>
      </c>
      <c r="Y99" s="116"/>
      <c r="Z99" s="1"/>
      <c r="AA99" s="1"/>
    </row>
    <row r="100" spans="1:27" ht="52.8" x14ac:dyDescent="0.25">
      <c r="A100" s="186" t="s">
        <v>144</v>
      </c>
      <c r="B100" s="186">
        <v>2022</v>
      </c>
      <c r="C100" s="186" t="s">
        <v>661</v>
      </c>
      <c r="D100" s="186" t="s">
        <v>892</v>
      </c>
      <c r="E100" s="187" t="s">
        <v>1111</v>
      </c>
      <c r="F100" s="186" t="s">
        <v>1457</v>
      </c>
      <c r="G100" s="186" t="s">
        <v>1532</v>
      </c>
      <c r="H100" s="186" t="s">
        <v>13</v>
      </c>
      <c r="I100" s="186" t="s">
        <v>487</v>
      </c>
      <c r="J100" s="186" t="s">
        <v>206</v>
      </c>
      <c r="K100" s="186" t="s">
        <v>1538</v>
      </c>
      <c r="L100" s="186" t="s">
        <v>885</v>
      </c>
      <c r="M100" s="186" t="s">
        <v>1460</v>
      </c>
      <c r="N100" s="186" t="s">
        <v>16</v>
      </c>
      <c r="O100" s="186" t="s">
        <v>1451</v>
      </c>
      <c r="P100" s="186" t="s">
        <v>234</v>
      </c>
      <c r="Q100" s="186" t="s">
        <v>1539</v>
      </c>
      <c r="R100" s="186" t="s">
        <v>1453</v>
      </c>
      <c r="S100" s="186">
        <v>1</v>
      </c>
      <c r="T100" s="186" t="s">
        <v>412</v>
      </c>
      <c r="U100" s="186" t="s">
        <v>1534</v>
      </c>
      <c r="V100" s="148">
        <v>1</v>
      </c>
      <c r="W100" s="150">
        <f t="shared" si="4"/>
        <v>100</v>
      </c>
      <c r="X100" s="149" t="str">
        <f t="shared" si="5"/>
        <v/>
      </c>
      <c r="Y100" s="116"/>
      <c r="Z100" s="1"/>
      <c r="AA100" s="1"/>
    </row>
    <row r="101" spans="1:27" ht="79.2" x14ac:dyDescent="0.25">
      <c r="A101" s="186" t="s">
        <v>144</v>
      </c>
      <c r="B101" s="186">
        <v>2022</v>
      </c>
      <c r="C101" s="186" t="s">
        <v>661</v>
      </c>
      <c r="D101" s="186" t="s">
        <v>892</v>
      </c>
      <c r="E101" s="187" t="s">
        <v>1111</v>
      </c>
      <c r="F101" s="186" t="s">
        <v>1457</v>
      </c>
      <c r="G101" s="186" t="s">
        <v>1532</v>
      </c>
      <c r="H101" s="186" t="s">
        <v>13</v>
      </c>
      <c r="I101" s="186" t="s">
        <v>487</v>
      </c>
      <c r="J101" s="186" t="s">
        <v>206</v>
      </c>
      <c r="K101" s="186" t="s">
        <v>1538</v>
      </c>
      <c r="L101" s="186" t="s">
        <v>885</v>
      </c>
      <c r="M101" s="186" t="s">
        <v>1460</v>
      </c>
      <c r="N101" s="186" t="s">
        <v>16</v>
      </c>
      <c r="O101" s="186" t="s">
        <v>1451</v>
      </c>
      <c r="P101" s="186" t="s">
        <v>234</v>
      </c>
      <c r="Q101" s="186" t="s">
        <v>1539</v>
      </c>
      <c r="R101" s="186" t="s">
        <v>1453</v>
      </c>
      <c r="S101" s="186">
        <v>1</v>
      </c>
      <c r="T101" s="186" t="s">
        <v>412</v>
      </c>
      <c r="U101" s="186" t="s">
        <v>1540</v>
      </c>
      <c r="V101" s="148">
        <v>1</v>
      </c>
      <c r="W101" s="150">
        <f t="shared" si="4"/>
        <v>100</v>
      </c>
      <c r="X101" s="149" t="str">
        <f t="shared" si="5"/>
        <v/>
      </c>
      <c r="Y101" s="116"/>
      <c r="Z101" s="1"/>
      <c r="AA101" s="1"/>
    </row>
    <row r="102" spans="1:27" ht="52.8" x14ac:dyDescent="0.25">
      <c r="A102" s="186" t="s">
        <v>144</v>
      </c>
      <c r="B102" s="186">
        <v>2022</v>
      </c>
      <c r="C102" s="186" t="s">
        <v>661</v>
      </c>
      <c r="D102" s="186" t="s">
        <v>892</v>
      </c>
      <c r="E102" s="187" t="s">
        <v>1111</v>
      </c>
      <c r="F102" s="186" t="s">
        <v>1457</v>
      </c>
      <c r="G102" s="186" t="s">
        <v>1532</v>
      </c>
      <c r="H102" s="186" t="s">
        <v>13</v>
      </c>
      <c r="I102" s="186" t="s">
        <v>487</v>
      </c>
      <c r="J102" s="186" t="s">
        <v>206</v>
      </c>
      <c r="K102" s="186" t="s">
        <v>1538</v>
      </c>
      <c r="L102" s="186" t="s">
        <v>885</v>
      </c>
      <c r="M102" s="186" t="s">
        <v>1460</v>
      </c>
      <c r="N102" s="186" t="s">
        <v>16</v>
      </c>
      <c r="O102" s="186" t="s">
        <v>1451</v>
      </c>
      <c r="P102" s="186" t="s">
        <v>234</v>
      </c>
      <c r="Q102" s="186" t="s">
        <v>1539</v>
      </c>
      <c r="R102" s="186" t="s">
        <v>1453</v>
      </c>
      <c r="S102" s="186">
        <v>1</v>
      </c>
      <c r="T102" s="186" t="s">
        <v>412</v>
      </c>
      <c r="U102" s="186" t="s">
        <v>1535</v>
      </c>
      <c r="V102" s="148">
        <v>1</v>
      </c>
      <c r="W102" s="150">
        <f t="shared" si="4"/>
        <v>100</v>
      </c>
      <c r="X102" s="149" t="str">
        <f t="shared" si="5"/>
        <v/>
      </c>
      <c r="Y102" s="116"/>
      <c r="Z102" s="1"/>
      <c r="AA102" s="1"/>
    </row>
    <row r="103" spans="1:27" ht="39.6" x14ac:dyDescent="0.25">
      <c r="A103" s="186" t="s">
        <v>144</v>
      </c>
      <c r="B103" s="186">
        <v>2022</v>
      </c>
      <c r="C103" s="186" t="s">
        <v>661</v>
      </c>
      <c r="D103" s="186" t="s">
        <v>892</v>
      </c>
      <c r="E103" s="187" t="s">
        <v>1111</v>
      </c>
      <c r="F103" s="186" t="s">
        <v>1457</v>
      </c>
      <c r="G103" s="186" t="s">
        <v>1532</v>
      </c>
      <c r="H103" s="186" t="s">
        <v>13</v>
      </c>
      <c r="I103" s="186" t="s">
        <v>499</v>
      </c>
      <c r="J103" s="186" t="s">
        <v>206</v>
      </c>
      <c r="K103" s="186" t="s">
        <v>1541</v>
      </c>
      <c r="L103" s="186" t="s">
        <v>885</v>
      </c>
      <c r="M103" s="186" t="s">
        <v>474</v>
      </c>
      <c r="N103" s="186" t="s">
        <v>16</v>
      </c>
      <c r="O103" s="186" t="s">
        <v>1451</v>
      </c>
      <c r="P103" s="186" t="s">
        <v>327</v>
      </c>
      <c r="Q103" s="186" t="s">
        <v>1542</v>
      </c>
      <c r="R103" s="186" t="s">
        <v>1453</v>
      </c>
      <c r="S103" s="186">
        <v>1</v>
      </c>
      <c r="T103" s="186" t="s">
        <v>412</v>
      </c>
      <c r="U103" s="186" t="s">
        <v>885</v>
      </c>
      <c r="V103" s="148">
        <v>1</v>
      </c>
      <c r="W103" s="150">
        <f t="shared" si="4"/>
        <v>100</v>
      </c>
      <c r="X103" s="149" t="str">
        <f t="shared" si="5"/>
        <v/>
      </c>
      <c r="Y103" s="116"/>
      <c r="Z103" s="1"/>
      <c r="AA103" s="1"/>
    </row>
    <row r="104" spans="1:27" ht="39.6" x14ac:dyDescent="0.25">
      <c r="A104" s="186" t="s">
        <v>144</v>
      </c>
      <c r="B104" s="186">
        <v>2022</v>
      </c>
      <c r="C104" s="186" t="s">
        <v>661</v>
      </c>
      <c r="D104" s="186" t="s">
        <v>892</v>
      </c>
      <c r="E104" s="187" t="s">
        <v>1111</v>
      </c>
      <c r="F104" s="186" t="s">
        <v>1457</v>
      </c>
      <c r="G104" s="186" t="s">
        <v>1532</v>
      </c>
      <c r="H104" s="186" t="s">
        <v>13</v>
      </c>
      <c r="I104" s="186" t="s">
        <v>487</v>
      </c>
      <c r="J104" s="186" t="s">
        <v>206</v>
      </c>
      <c r="K104" s="186" t="s">
        <v>1541</v>
      </c>
      <c r="L104" s="186" t="s">
        <v>885</v>
      </c>
      <c r="M104" s="186" t="s">
        <v>474</v>
      </c>
      <c r="N104" s="186" t="s">
        <v>16</v>
      </c>
      <c r="O104" s="186" t="s">
        <v>1451</v>
      </c>
      <c r="P104" s="186" t="s">
        <v>1506</v>
      </c>
      <c r="Q104" s="186" t="s">
        <v>1542</v>
      </c>
      <c r="R104" s="186" t="s">
        <v>1453</v>
      </c>
      <c r="S104" s="186">
        <v>1</v>
      </c>
      <c r="T104" s="186" t="s">
        <v>412</v>
      </c>
      <c r="U104" s="186" t="s">
        <v>885</v>
      </c>
      <c r="V104" s="148">
        <v>1</v>
      </c>
      <c r="W104" s="150">
        <f t="shared" si="4"/>
        <v>100</v>
      </c>
      <c r="X104" s="149" t="str">
        <f t="shared" si="5"/>
        <v/>
      </c>
      <c r="Y104" s="116"/>
      <c r="Z104" s="1"/>
      <c r="AA104" s="1"/>
    </row>
    <row r="105" spans="1:27" ht="39.6" x14ac:dyDescent="0.25">
      <c r="A105" s="186" t="s">
        <v>144</v>
      </c>
      <c r="B105" s="186">
        <v>2022</v>
      </c>
      <c r="C105" s="186" t="s">
        <v>661</v>
      </c>
      <c r="D105" s="186" t="s">
        <v>892</v>
      </c>
      <c r="E105" s="187" t="s">
        <v>1111</v>
      </c>
      <c r="F105" s="186" t="s">
        <v>1457</v>
      </c>
      <c r="G105" s="186" t="s">
        <v>1532</v>
      </c>
      <c r="H105" s="186" t="s">
        <v>13</v>
      </c>
      <c r="I105" s="186" t="s">
        <v>487</v>
      </c>
      <c r="J105" s="186" t="s">
        <v>206</v>
      </c>
      <c r="K105" s="186" t="s">
        <v>1541</v>
      </c>
      <c r="L105" s="186" t="s">
        <v>885</v>
      </c>
      <c r="M105" s="186" t="s">
        <v>474</v>
      </c>
      <c r="N105" s="186" t="s">
        <v>16</v>
      </c>
      <c r="O105" s="186" t="s">
        <v>1451</v>
      </c>
      <c r="P105" s="186" t="s">
        <v>301</v>
      </c>
      <c r="Q105" s="186" t="s">
        <v>1542</v>
      </c>
      <c r="R105" s="186" t="s">
        <v>1453</v>
      </c>
      <c r="S105" s="186">
        <v>1</v>
      </c>
      <c r="T105" s="186" t="s">
        <v>412</v>
      </c>
      <c r="U105" s="186" t="s">
        <v>885</v>
      </c>
      <c r="V105" s="148">
        <v>1</v>
      </c>
      <c r="W105" s="150">
        <f t="shared" si="4"/>
        <v>100</v>
      </c>
      <c r="X105" s="149" t="str">
        <f t="shared" si="5"/>
        <v/>
      </c>
      <c r="Y105" s="116"/>
      <c r="Z105" s="1"/>
      <c r="AA105" s="1"/>
    </row>
    <row r="106" spans="1:27" ht="39.6" x14ac:dyDescent="0.25">
      <c r="A106" s="186" t="s">
        <v>144</v>
      </c>
      <c r="B106" s="186">
        <v>2022</v>
      </c>
      <c r="C106" s="186" t="s">
        <v>661</v>
      </c>
      <c r="D106" s="186" t="s">
        <v>892</v>
      </c>
      <c r="E106" s="187" t="s">
        <v>1111</v>
      </c>
      <c r="F106" s="186" t="s">
        <v>1457</v>
      </c>
      <c r="G106" s="186" t="s">
        <v>1532</v>
      </c>
      <c r="H106" s="186" t="s">
        <v>13</v>
      </c>
      <c r="I106" s="186" t="s">
        <v>487</v>
      </c>
      <c r="J106" s="186" t="s">
        <v>206</v>
      </c>
      <c r="K106" s="186" t="s">
        <v>1541</v>
      </c>
      <c r="L106" s="186" t="s">
        <v>885</v>
      </c>
      <c r="M106" s="186" t="s">
        <v>474</v>
      </c>
      <c r="N106" s="186" t="s">
        <v>16</v>
      </c>
      <c r="O106" s="186" t="s">
        <v>1451</v>
      </c>
      <c r="P106" s="186" t="s">
        <v>320</v>
      </c>
      <c r="Q106" s="186" t="s">
        <v>1542</v>
      </c>
      <c r="R106" s="186" t="s">
        <v>1453</v>
      </c>
      <c r="S106" s="186">
        <v>1</v>
      </c>
      <c r="T106" s="186" t="s">
        <v>412</v>
      </c>
      <c r="U106" s="186" t="s">
        <v>885</v>
      </c>
      <c r="V106" s="148">
        <v>1</v>
      </c>
      <c r="W106" s="150">
        <f t="shared" si="4"/>
        <v>100</v>
      </c>
      <c r="X106" s="149" t="str">
        <f t="shared" si="5"/>
        <v/>
      </c>
      <c r="Y106" s="116"/>
      <c r="Z106" s="1"/>
      <c r="AA106" s="1"/>
    </row>
    <row r="107" spans="1:27" ht="52.8" x14ac:dyDescent="0.25">
      <c r="A107" s="186" t="s">
        <v>144</v>
      </c>
      <c r="B107" s="186">
        <v>2022</v>
      </c>
      <c r="C107" s="186" t="s">
        <v>661</v>
      </c>
      <c r="D107" s="186" t="s">
        <v>892</v>
      </c>
      <c r="E107" s="187" t="s">
        <v>1111</v>
      </c>
      <c r="F107" s="186" t="s">
        <v>1457</v>
      </c>
      <c r="G107" s="186" t="s">
        <v>1532</v>
      </c>
      <c r="H107" s="186" t="s">
        <v>13</v>
      </c>
      <c r="I107" s="186" t="s">
        <v>487</v>
      </c>
      <c r="J107" s="186" t="s">
        <v>206</v>
      </c>
      <c r="K107" s="186" t="s">
        <v>1541</v>
      </c>
      <c r="L107" s="186" t="s">
        <v>885</v>
      </c>
      <c r="M107" s="186" t="s">
        <v>474</v>
      </c>
      <c r="N107" s="186" t="s">
        <v>16</v>
      </c>
      <c r="O107" s="186" t="s">
        <v>1451</v>
      </c>
      <c r="P107" s="186" t="s">
        <v>234</v>
      </c>
      <c r="Q107" s="186" t="s">
        <v>1542</v>
      </c>
      <c r="R107" s="186" t="s">
        <v>1453</v>
      </c>
      <c r="S107" s="186">
        <v>1</v>
      </c>
      <c r="T107" s="186" t="s">
        <v>412</v>
      </c>
      <c r="U107" s="186" t="s">
        <v>1534</v>
      </c>
      <c r="V107" s="148">
        <v>1</v>
      </c>
      <c r="W107" s="150">
        <f t="shared" si="4"/>
        <v>100</v>
      </c>
      <c r="X107" s="149" t="str">
        <f t="shared" si="5"/>
        <v/>
      </c>
      <c r="Y107" s="116"/>
      <c r="Z107" s="1"/>
      <c r="AA107" s="1"/>
    </row>
    <row r="108" spans="1:27" ht="79.2" x14ac:dyDescent="0.25">
      <c r="A108" s="186" t="s">
        <v>144</v>
      </c>
      <c r="B108" s="186">
        <v>2022</v>
      </c>
      <c r="C108" s="186" t="s">
        <v>661</v>
      </c>
      <c r="D108" s="186" t="s">
        <v>892</v>
      </c>
      <c r="E108" s="187" t="s">
        <v>1111</v>
      </c>
      <c r="F108" s="186" t="s">
        <v>1457</v>
      </c>
      <c r="G108" s="186" t="s">
        <v>1532</v>
      </c>
      <c r="H108" s="186" t="s">
        <v>13</v>
      </c>
      <c r="I108" s="186" t="s">
        <v>487</v>
      </c>
      <c r="J108" s="186" t="s">
        <v>206</v>
      </c>
      <c r="K108" s="186" t="s">
        <v>1541</v>
      </c>
      <c r="L108" s="186" t="s">
        <v>885</v>
      </c>
      <c r="M108" s="186" t="s">
        <v>474</v>
      </c>
      <c r="N108" s="186" t="s">
        <v>16</v>
      </c>
      <c r="O108" s="186" t="s">
        <v>1451</v>
      </c>
      <c r="P108" s="186" t="s">
        <v>234</v>
      </c>
      <c r="Q108" s="186" t="s">
        <v>1542</v>
      </c>
      <c r="R108" s="186" t="s">
        <v>1453</v>
      </c>
      <c r="S108" s="186">
        <v>1</v>
      </c>
      <c r="T108" s="186" t="s">
        <v>412</v>
      </c>
      <c r="U108" s="186" t="s">
        <v>1540</v>
      </c>
      <c r="V108" s="148">
        <v>1</v>
      </c>
      <c r="W108" s="150">
        <f t="shared" si="4"/>
        <v>100</v>
      </c>
      <c r="X108" s="149" t="str">
        <f t="shared" si="5"/>
        <v/>
      </c>
      <c r="Y108" s="116"/>
      <c r="Z108" s="1"/>
      <c r="AA108" s="1"/>
    </row>
    <row r="109" spans="1:27" ht="39.6" x14ac:dyDescent="0.25">
      <c r="A109" s="186" t="s">
        <v>144</v>
      </c>
      <c r="B109" s="186">
        <v>2022</v>
      </c>
      <c r="C109" s="186" t="s">
        <v>661</v>
      </c>
      <c r="D109" s="186" t="s">
        <v>892</v>
      </c>
      <c r="E109" s="187" t="s">
        <v>1111</v>
      </c>
      <c r="F109" s="186" t="s">
        <v>1457</v>
      </c>
      <c r="G109" s="186" t="s">
        <v>1532</v>
      </c>
      <c r="H109" s="186" t="s">
        <v>13</v>
      </c>
      <c r="I109" s="186" t="s">
        <v>487</v>
      </c>
      <c r="J109" s="186" t="s">
        <v>206</v>
      </c>
      <c r="K109" s="186" t="s">
        <v>1543</v>
      </c>
      <c r="L109" s="186" t="s">
        <v>885</v>
      </c>
      <c r="M109" s="186" t="s">
        <v>474</v>
      </c>
      <c r="N109" s="186" t="s">
        <v>16</v>
      </c>
      <c r="O109" s="186" t="s">
        <v>1451</v>
      </c>
      <c r="P109" s="186" t="s">
        <v>327</v>
      </c>
      <c r="Q109" s="186" t="s">
        <v>1544</v>
      </c>
      <c r="R109" s="186" t="s">
        <v>1453</v>
      </c>
      <c r="S109" s="186">
        <v>1</v>
      </c>
      <c r="T109" s="186" t="s">
        <v>412</v>
      </c>
      <c r="U109" s="186" t="s">
        <v>885</v>
      </c>
      <c r="V109" s="148">
        <v>1</v>
      </c>
      <c r="W109" s="150">
        <f t="shared" si="4"/>
        <v>100</v>
      </c>
      <c r="X109" s="149" t="str">
        <f t="shared" si="5"/>
        <v/>
      </c>
      <c r="Y109" s="116"/>
      <c r="Z109" s="1"/>
      <c r="AA109" s="1"/>
    </row>
    <row r="110" spans="1:27" ht="26.4" x14ac:dyDescent="0.25">
      <c r="A110" s="186" t="s">
        <v>144</v>
      </c>
      <c r="B110" s="186">
        <v>2022</v>
      </c>
      <c r="C110" s="186" t="s">
        <v>661</v>
      </c>
      <c r="D110" s="186" t="s">
        <v>892</v>
      </c>
      <c r="E110" s="187" t="s">
        <v>1111</v>
      </c>
      <c r="F110" s="186" t="s">
        <v>1457</v>
      </c>
      <c r="G110" s="186" t="s">
        <v>1532</v>
      </c>
      <c r="H110" s="186" t="s">
        <v>13</v>
      </c>
      <c r="I110" s="186" t="s">
        <v>487</v>
      </c>
      <c r="J110" s="186" t="s">
        <v>206</v>
      </c>
      <c r="K110" s="186" t="s">
        <v>1543</v>
      </c>
      <c r="L110" s="186" t="s">
        <v>885</v>
      </c>
      <c r="M110" s="186" t="s">
        <v>474</v>
      </c>
      <c r="N110" s="186" t="s">
        <v>16</v>
      </c>
      <c r="O110" s="186" t="s">
        <v>1451</v>
      </c>
      <c r="P110" s="186" t="s">
        <v>1506</v>
      </c>
      <c r="Q110" s="186" t="s">
        <v>1542</v>
      </c>
      <c r="R110" s="186" t="s">
        <v>1453</v>
      </c>
      <c r="S110" s="186">
        <v>1</v>
      </c>
      <c r="T110" s="186" t="s">
        <v>412</v>
      </c>
      <c r="U110" s="186" t="s">
        <v>885</v>
      </c>
      <c r="V110" s="148">
        <v>1</v>
      </c>
      <c r="W110" s="150">
        <f t="shared" si="4"/>
        <v>100</v>
      </c>
      <c r="X110" s="149" t="str">
        <f t="shared" si="5"/>
        <v/>
      </c>
      <c r="Y110" s="116"/>
      <c r="Z110" s="1"/>
      <c r="AA110" s="1"/>
    </row>
    <row r="111" spans="1:27" ht="26.4" x14ac:dyDescent="0.25">
      <c r="A111" s="186" t="s">
        <v>144</v>
      </c>
      <c r="B111" s="186">
        <v>2022</v>
      </c>
      <c r="C111" s="186" t="s">
        <v>661</v>
      </c>
      <c r="D111" s="186" t="s">
        <v>892</v>
      </c>
      <c r="E111" s="187" t="s">
        <v>1111</v>
      </c>
      <c r="F111" s="186" t="s">
        <v>1457</v>
      </c>
      <c r="G111" s="186" t="s">
        <v>1532</v>
      </c>
      <c r="H111" s="186" t="s">
        <v>13</v>
      </c>
      <c r="I111" s="186" t="s">
        <v>487</v>
      </c>
      <c r="J111" s="186" t="s">
        <v>206</v>
      </c>
      <c r="K111" s="186" t="s">
        <v>1543</v>
      </c>
      <c r="L111" s="186" t="s">
        <v>885</v>
      </c>
      <c r="M111" s="186" t="s">
        <v>474</v>
      </c>
      <c r="N111" s="186" t="s">
        <v>16</v>
      </c>
      <c r="O111" s="186" t="s">
        <v>1451</v>
      </c>
      <c r="P111" s="186" t="s">
        <v>301</v>
      </c>
      <c r="Q111" s="186" t="s">
        <v>1542</v>
      </c>
      <c r="R111" s="186" t="s">
        <v>1453</v>
      </c>
      <c r="S111" s="186">
        <v>1</v>
      </c>
      <c r="T111" s="186" t="s">
        <v>412</v>
      </c>
      <c r="U111" s="186" t="s">
        <v>885</v>
      </c>
      <c r="V111" s="148">
        <v>1</v>
      </c>
      <c r="W111" s="150">
        <f t="shared" si="4"/>
        <v>100</v>
      </c>
      <c r="X111" s="149" t="str">
        <f t="shared" si="5"/>
        <v/>
      </c>
      <c r="Y111" s="116"/>
      <c r="Z111" s="1"/>
      <c r="AA111" s="1"/>
    </row>
    <row r="112" spans="1:27" ht="26.4" x14ac:dyDescent="0.25">
      <c r="A112" s="186" t="s">
        <v>144</v>
      </c>
      <c r="B112" s="186">
        <v>2022</v>
      </c>
      <c r="C112" s="186" t="s">
        <v>661</v>
      </c>
      <c r="D112" s="186" t="s">
        <v>892</v>
      </c>
      <c r="E112" s="187" t="s">
        <v>1111</v>
      </c>
      <c r="F112" s="186" t="s">
        <v>1457</v>
      </c>
      <c r="G112" s="186" t="s">
        <v>1532</v>
      </c>
      <c r="H112" s="186" t="s">
        <v>13</v>
      </c>
      <c r="I112" s="186" t="s">
        <v>487</v>
      </c>
      <c r="J112" s="186" t="s">
        <v>206</v>
      </c>
      <c r="K112" s="186" t="s">
        <v>1543</v>
      </c>
      <c r="L112" s="186" t="s">
        <v>885</v>
      </c>
      <c r="M112" s="186" t="s">
        <v>474</v>
      </c>
      <c r="N112" s="186" t="s">
        <v>16</v>
      </c>
      <c r="O112" s="186" t="s">
        <v>1451</v>
      </c>
      <c r="P112" s="186" t="s">
        <v>299</v>
      </c>
      <c r="Q112" s="186" t="s">
        <v>1542</v>
      </c>
      <c r="R112" s="186" t="s">
        <v>1453</v>
      </c>
      <c r="S112" s="186">
        <v>1</v>
      </c>
      <c r="T112" s="186" t="s">
        <v>412</v>
      </c>
      <c r="U112" s="186" t="s">
        <v>885</v>
      </c>
      <c r="V112" s="148">
        <v>1</v>
      </c>
      <c r="W112" s="150">
        <f t="shared" si="4"/>
        <v>100</v>
      </c>
      <c r="X112" s="149" t="str">
        <f t="shared" si="5"/>
        <v/>
      </c>
      <c r="Y112" s="116"/>
      <c r="Z112" s="1"/>
      <c r="AA112" s="1"/>
    </row>
    <row r="113" spans="1:27" ht="26.4" x14ac:dyDescent="0.25">
      <c r="A113" s="186" t="s">
        <v>144</v>
      </c>
      <c r="B113" s="186">
        <v>2022</v>
      </c>
      <c r="C113" s="186" t="s">
        <v>661</v>
      </c>
      <c r="D113" s="186" t="s">
        <v>892</v>
      </c>
      <c r="E113" s="187" t="s">
        <v>1111</v>
      </c>
      <c r="F113" s="186" t="s">
        <v>1457</v>
      </c>
      <c r="G113" s="186" t="s">
        <v>1532</v>
      </c>
      <c r="H113" s="186" t="s">
        <v>13</v>
      </c>
      <c r="I113" s="186" t="s">
        <v>487</v>
      </c>
      <c r="J113" s="186" t="s">
        <v>206</v>
      </c>
      <c r="K113" s="186" t="s">
        <v>1543</v>
      </c>
      <c r="L113" s="186" t="s">
        <v>885</v>
      </c>
      <c r="M113" s="186" t="s">
        <v>474</v>
      </c>
      <c r="N113" s="186" t="s">
        <v>16</v>
      </c>
      <c r="O113" s="186" t="s">
        <v>1451</v>
      </c>
      <c r="P113" s="186" t="s">
        <v>320</v>
      </c>
      <c r="Q113" s="186" t="s">
        <v>1542</v>
      </c>
      <c r="R113" s="186" t="s">
        <v>1453</v>
      </c>
      <c r="S113" s="186">
        <v>1</v>
      </c>
      <c r="T113" s="186" t="s">
        <v>412</v>
      </c>
      <c r="U113" s="186" t="s">
        <v>885</v>
      </c>
      <c r="V113" s="148">
        <v>1</v>
      </c>
      <c r="W113" s="150">
        <f t="shared" si="4"/>
        <v>100</v>
      </c>
      <c r="X113" s="149" t="str">
        <f t="shared" si="5"/>
        <v/>
      </c>
      <c r="Y113" s="116"/>
      <c r="Z113" s="1"/>
      <c r="AA113" s="1"/>
    </row>
    <row r="114" spans="1:27" ht="52.8" x14ac:dyDescent="0.25">
      <c r="A114" s="186" t="s">
        <v>144</v>
      </c>
      <c r="B114" s="186">
        <v>2022</v>
      </c>
      <c r="C114" s="186" t="s">
        <v>661</v>
      </c>
      <c r="D114" s="186" t="s">
        <v>892</v>
      </c>
      <c r="E114" s="187" t="s">
        <v>1111</v>
      </c>
      <c r="F114" s="186" t="s">
        <v>1457</v>
      </c>
      <c r="G114" s="186" t="s">
        <v>1532</v>
      </c>
      <c r="H114" s="186" t="s">
        <v>13</v>
      </c>
      <c r="I114" s="186" t="s">
        <v>487</v>
      </c>
      <c r="J114" s="186" t="s">
        <v>206</v>
      </c>
      <c r="K114" s="186" t="s">
        <v>1543</v>
      </c>
      <c r="L114" s="186" t="s">
        <v>885</v>
      </c>
      <c r="M114" s="186" t="s">
        <v>474</v>
      </c>
      <c r="N114" s="186" t="s">
        <v>16</v>
      </c>
      <c r="O114" s="186" t="s">
        <v>1451</v>
      </c>
      <c r="P114" s="186" t="s">
        <v>234</v>
      </c>
      <c r="Q114" s="186" t="s">
        <v>1542</v>
      </c>
      <c r="R114" s="186" t="s">
        <v>1453</v>
      </c>
      <c r="S114" s="186">
        <v>1</v>
      </c>
      <c r="T114" s="186" t="s">
        <v>412</v>
      </c>
      <c r="U114" s="186" t="s">
        <v>1534</v>
      </c>
      <c r="V114" s="148">
        <v>1</v>
      </c>
      <c r="W114" s="150">
        <f t="shared" si="4"/>
        <v>100</v>
      </c>
      <c r="X114" s="149" t="str">
        <f t="shared" si="5"/>
        <v/>
      </c>
      <c r="Y114" s="116"/>
      <c r="Z114" s="1"/>
      <c r="AA114" s="1"/>
    </row>
    <row r="115" spans="1:27" ht="79.2" x14ac:dyDescent="0.25">
      <c r="A115" s="186" t="s">
        <v>144</v>
      </c>
      <c r="B115" s="186">
        <v>2022</v>
      </c>
      <c r="C115" s="186" t="s">
        <v>661</v>
      </c>
      <c r="D115" s="186" t="s">
        <v>892</v>
      </c>
      <c r="E115" s="187" t="s">
        <v>1111</v>
      </c>
      <c r="F115" s="186" t="s">
        <v>1457</v>
      </c>
      <c r="G115" s="186" t="s">
        <v>1532</v>
      </c>
      <c r="H115" s="186" t="s">
        <v>13</v>
      </c>
      <c r="I115" s="186" t="s">
        <v>487</v>
      </c>
      <c r="J115" s="186" t="s">
        <v>206</v>
      </c>
      <c r="K115" s="186" t="s">
        <v>1543</v>
      </c>
      <c r="L115" s="186" t="s">
        <v>885</v>
      </c>
      <c r="M115" s="186" t="s">
        <v>474</v>
      </c>
      <c r="N115" s="186" t="s">
        <v>16</v>
      </c>
      <c r="O115" s="186" t="s">
        <v>1451</v>
      </c>
      <c r="P115" s="186" t="s">
        <v>234</v>
      </c>
      <c r="Q115" s="186" t="s">
        <v>1542</v>
      </c>
      <c r="R115" s="186" t="s">
        <v>1453</v>
      </c>
      <c r="S115" s="186">
        <v>1</v>
      </c>
      <c r="T115" s="186" t="s">
        <v>412</v>
      </c>
      <c r="U115" s="186" t="s">
        <v>1540</v>
      </c>
      <c r="V115" s="148">
        <v>1</v>
      </c>
      <c r="W115" s="150">
        <f t="shared" si="4"/>
        <v>100</v>
      </c>
      <c r="X115" s="149" t="str">
        <f t="shared" si="5"/>
        <v/>
      </c>
      <c r="Y115" s="116"/>
      <c r="Z115" s="1"/>
      <c r="AA115" s="1"/>
    </row>
    <row r="116" spans="1:27" ht="39.6" x14ac:dyDescent="0.25">
      <c r="A116" s="186" t="s">
        <v>144</v>
      </c>
      <c r="B116" s="186">
        <v>2022</v>
      </c>
      <c r="C116" s="186" t="s">
        <v>661</v>
      </c>
      <c r="D116" s="186" t="s">
        <v>892</v>
      </c>
      <c r="E116" s="187" t="s">
        <v>1111</v>
      </c>
      <c r="F116" s="186" t="s">
        <v>1457</v>
      </c>
      <c r="G116" s="186" t="s">
        <v>1532</v>
      </c>
      <c r="H116" s="186" t="s">
        <v>13</v>
      </c>
      <c r="I116" s="186" t="s">
        <v>487</v>
      </c>
      <c r="J116" s="186" t="s">
        <v>206</v>
      </c>
      <c r="K116" s="186" t="s">
        <v>1543</v>
      </c>
      <c r="L116" s="186" t="s">
        <v>885</v>
      </c>
      <c r="M116" s="186" t="s">
        <v>474</v>
      </c>
      <c r="N116" s="186" t="s">
        <v>16</v>
      </c>
      <c r="O116" s="186" t="s">
        <v>1451</v>
      </c>
      <c r="P116" s="186" t="s">
        <v>234</v>
      </c>
      <c r="Q116" s="186" t="s">
        <v>1542</v>
      </c>
      <c r="R116" s="186" t="s">
        <v>1453</v>
      </c>
      <c r="S116" s="186">
        <v>1</v>
      </c>
      <c r="T116" s="186" t="s">
        <v>412</v>
      </c>
      <c r="U116" s="186" t="s">
        <v>1535</v>
      </c>
      <c r="V116" s="148">
        <v>1</v>
      </c>
      <c r="W116" s="150">
        <f t="shared" si="4"/>
        <v>100</v>
      </c>
      <c r="X116" s="149" t="str">
        <f t="shared" si="5"/>
        <v/>
      </c>
      <c r="Y116" s="116"/>
      <c r="Z116" s="1"/>
      <c r="AA116" s="1"/>
    </row>
    <row r="117" spans="1:27" ht="52.8" x14ac:dyDescent="0.25">
      <c r="A117" s="186" t="s">
        <v>144</v>
      </c>
      <c r="B117" s="186">
        <v>2022</v>
      </c>
      <c r="C117" s="186" t="s">
        <v>661</v>
      </c>
      <c r="D117" s="186" t="s">
        <v>892</v>
      </c>
      <c r="E117" s="187" t="s">
        <v>1111</v>
      </c>
      <c r="F117" s="186" t="s">
        <v>1457</v>
      </c>
      <c r="G117" s="186" t="s">
        <v>1532</v>
      </c>
      <c r="H117" s="186" t="s">
        <v>13</v>
      </c>
      <c r="I117" s="186" t="s">
        <v>487</v>
      </c>
      <c r="J117" s="186" t="s">
        <v>200</v>
      </c>
      <c r="K117" s="186" t="s">
        <v>1545</v>
      </c>
      <c r="L117" s="186" t="s">
        <v>885</v>
      </c>
      <c r="M117" s="186" t="s">
        <v>1460</v>
      </c>
      <c r="N117" s="186" t="s">
        <v>16</v>
      </c>
      <c r="O117" s="186" t="s">
        <v>1494</v>
      </c>
      <c r="P117" s="186" t="s">
        <v>1506</v>
      </c>
      <c r="Q117" s="186" t="s">
        <v>1546</v>
      </c>
      <c r="R117" s="186" t="s">
        <v>1453</v>
      </c>
      <c r="S117" s="186">
        <v>1</v>
      </c>
      <c r="T117" s="186" t="s">
        <v>412</v>
      </c>
      <c r="U117" s="186" t="s">
        <v>885</v>
      </c>
      <c r="V117" s="148">
        <v>1</v>
      </c>
      <c r="W117" s="150">
        <f t="shared" si="4"/>
        <v>100</v>
      </c>
      <c r="X117" s="149" t="str">
        <f t="shared" si="5"/>
        <v/>
      </c>
      <c r="Y117" s="116"/>
      <c r="Z117" s="1"/>
      <c r="AA117" s="1"/>
    </row>
    <row r="118" spans="1:27" ht="52.8" x14ac:dyDescent="0.25">
      <c r="A118" s="186" t="s">
        <v>144</v>
      </c>
      <c r="B118" s="186">
        <v>2022</v>
      </c>
      <c r="C118" s="186" t="s">
        <v>661</v>
      </c>
      <c r="D118" s="186" t="s">
        <v>892</v>
      </c>
      <c r="E118" s="187" t="s">
        <v>1111</v>
      </c>
      <c r="F118" s="186" t="s">
        <v>1457</v>
      </c>
      <c r="G118" s="186" t="s">
        <v>1532</v>
      </c>
      <c r="H118" s="186" t="s">
        <v>13</v>
      </c>
      <c r="I118" s="186" t="s">
        <v>487</v>
      </c>
      <c r="J118" s="186" t="s">
        <v>200</v>
      </c>
      <c r="K118" s="186" t="s">
        <v>1545</v>
      </c>
      <c r="L118" s="186" t="s">
        <v>885</v>
      </c>
      <c r="M118" s="186" t="s">
        <v>1460</v>
      </c>
      <c r="N118" s="186" t="s">
        <v>16</v>
      </c>
      <c r="O118" s="186" t="s">
        <v>1494</v>
      </c>
      <c r="P118" s="186" t="s">
        <v>301</v>
      </c>
      <c r="Q118" s="186" t="s">
        <v>1546</v>
      </c>
      <c r="R118" s="186" t="s">
        <v>1453</v>
      </c>
      <c r="S118" s="186">
        <v>1</v>
      </c>
      <c r="T118" s="186" t="s">
        <v>412</v>
      </c>
      <c r="U118" s="186" t="s">
        <v>885</v>
      </c>
      <c r="V118" s="148">
        <v>1</v>
      </c>
      <c r="W118" s="150">
        <f t="shared" si="4"/>
        <v>100</v>
      </c>
      <c r="X118" s="149" t="str">
        <f t="shared" si="5"/>
        <v/>
      </c>
      <c r="Y118" s="116"/>
      <c r="Z118" s="1"/>
      <c r="AA118" s="1"/>
    </row>
    <row r="119" spans="1:27" ht="52.8" x14ac:dyDescent="0.25">
      <c r="A119" s="186" t="s">
        <v>144</v>
      </c>
      <c r="B119" s="186">
        <v>2022</v>
      </c>
      <c r="C119" s="186" t="s">
        <v>661</v>
      </c>
      <c r="D119" s="186" t="s">
        <v>892</v>
      </c>
      <c r="E119" s="187" t="s">
        <v>1111</v>
      </c>
      <c r="F119" s="186" t="s">
        <v>1457</v>
      </c>
      <c r="G119" s="186" t="s">
        <v>1532</v>
      </c>
      <c r="H119" s="186" t="s">
        <v>13</v>
      </c>
      <c r="I119" s="186" t="s">
        <v>487</v>
      </c>
      <c r="J119" s="186" t="s">
        <v>200</v>
      </c>
      <c r="K119" s="186" t="s">
        <v>1545</v>
      </c>
      <c r="L119" s="186" t="s">
        <v>885</v>
      </c>
      <c r="M119" s="186" t="s">
        <v>1460</v>
      </c>
      <c r="N119" s="186" t="s">
        <v>16</v>
      </c>
      <c r="O119" s="186" t="s">
        <v>1494</v>
      </c>
      <c r="P119" s="186" t="s">
        <v>299</v>
      </c>
      <c r="Q119" s="186" t="s">
        <v>1546</v>
      </c>
      <c r="R119" s="186" t="s">
        <v>1453</v>
      </c>
      <c r="S119" s="186">
        <v>1</v>
      </c>
      <c r="T119" s="186" t="s">
        <v>412</v>
      </c>
      <c r="U119" s="186" t="s">
        <v>885</v>
      </c>
      <c r="V119" s="148">
        <v>1</v>
      </c>
      <c r="W119" s="150">
        <f t="shared" si="4"/>
        <v>100</v>
      </c>
      <c r="X119" s="149" t="str">
        <f t="shared" si="5"/>
        <v/>
      </c>
      <c r="Y119" s="116"/>
      <c r="Z119" s="1"/>
      <c r="AA119" s="1"/>
    </row>
    <row r="120" spans="1:27" ht="52.8" x14ac:dyDescent="0.25">
      <c r="A120" s="186" t="s">
        <v>144</v>
      </c>
      <c r="B120" s="186">
        <v>2022</v>
      </c>
      <c r="C120" s="186" t="s">
        <v>661</v>
      </c>
      <c r="D120" s="186" t="s">
        <v>892</v>
      </c>
      <c r="E120" s="187" t="s">
        <v>1111</v>
      </c>
      <c r="F120" s="186" t="s">
        <v>1457</v>
      </c>
      <c r="G120" s="186" t="s">
        <v>1532</v>
      </c>
      <c r="H120" s="186" t="s">
        <v>13</v>
      </c>
      <c r="I120" s="186" t="s">
        <v>487</v>
      </c>
      <c r="J120" s="186" t="s">
        <v>200</v>
      </c>
      <c r="K120" s="186" t="s">
        <v>1545</v>
      </c>
      <c r="L120" s="186" t="s">
        <v>885</v>
      </c>
      <c r="M120" s="186" t="s">
        <v>1460</v>
      </c>
      <c r="N120" s="186" t="s">
        <v>16</v>
      </c>
      <c r="O120" s="186" t="s">
        <v>1494</v>
      </c>
      <c r="P120" s="186" t="s">
        <v>320</v>
      </c>
      <c r="Q120" s="186" t="s">
        <v>1546</v>
      </c>
      <c r="R120" s="186" t="s">
        <v>1453</v>
      </c>
      <c r="S120" s="186">
        <v>1</v>
      </c>
      <c r="T120" s="186" t="s">
        <v>412</v>
      </c>
      <c r="U120" s="186" t="s">
        <v>885</v>
      </c>
      <c r="V120" s="148">
        <v>1</v>
      </c>
      <c r="W120" s="150">
        <f t="shared" si="4"/>
        <v>100</v>
      </c>
      <c r="X120" s="149" t="str">
        <f t="shared" si="5"/>
        <v/>
      </c>
      <c r="Y120" s="116"/>
      <c r="Z120" s="1"/>
      <c r="AA120" s="1"/>
    </row>
    <row r="121" spans="1:27" ht="52.8" x14ac:dyDescent="0.25">
      <c r="A121" s="186" t="s">
        <v>144</v>
      </c>
      <c r="B121" s="186">
        <v>2022</v>
      </c>
      <c r="C121" s="186" t="s">
        <v>661</v>
      </c>
      <c r="D121" s="186" t="s">
        <v>892</v>
      </c>
      <c r="E121" s="187" t="s">
        <v>1111</v>
      </c>
      <c r="F121" s="186" t="s">
        <v>1457</v>
      </c>
      <c r="G121" s="186" t="s">
        <v>1532</v>
      </c>
      <c r="H121" s="186" t="s">
        <v>13</v>
      </c>
      <c r="I121" s="186" t="s">
        <v>487</v>
      </c>
      <c r="J121" s="186" t="s">
        <v>200</v>
      </c>
      <c r="K121" s="186" t="s">
        <v>1545</v>
      </c>
      <c r="L121" s="186" t="s">
        <v>885</v>
      </c>
      <c r="M121" s="186" t="s">
        <v>1460</v>
      </c>
      <c r="N121" s="186" t="s">
        <v>16</v>
      </c>
      <c r="O121" s="186" t="s">
        <v>1494</v>
      </c>
      <c r="P121" s="186" t="s">
        <v>234</v>
      </c>
      <c r="Q121" s="186" t="s">
        <v>1546</v>
      </c>
      <c r="R121" s="186" t="s">
        <v>1453</v>
      </c>
      <c r="S121" s="186">
        <v>1</v>
      </c>
      <c r="T121" s="186" t="s">
        <v>412</v>
      </c>
      <c r="U121" s="186" t="s">
        <v>1534</v>
      </c>
      <c r="V121" s="148">
        <v>1</v>
      </c>
      <c r="W121" s="150">
        <f t="shared" si="4"/>
        <v>100</v>
      </c>
      <c r="X121" s="149" t="str">
        <f t="shared" si="5"/>
        <v/>
      </c>
      <c r="Y121" s="116"/>
      <c r="Z121" s="1"/>
      <c r="AA121" s="1"/>
    </row>
    <row r="122" spans="1:27" ht="79.2" x14ac:dyDescent="0.25">
      <c r="A122" s="186" t="s">
        <v>144</v>
      </c>
      <c r="B122" s="186">
        <v>2022</v>
      </c>
      <c r="C122" s="186" t="s">
        <v>661</v>
      </c>
      <c r="D122" s="186" t="s">
        <v>892</v>
      </c>
      <c r="E122" s="187" t="s">
        <v>1111</v>
      </c>
      <c r="F122" s="186" t="s">
        <v>1457</v>
      </c>
      <c r="G122" s="186" t="s">
        <v>1532</v>
      </c>
      <c r="H122" s="186" t="s">
        <v>13</v>
      </c>
      <c r="I122" s="186" t="s">
        <v>487</v>
      </c>
      <c r="J122" s="186" t="s">
        <v>200</v>
      </c>
      <c r="K122" s="186" t="s">
        <v>1545</v>
      </c>
      <c r="L122" s="186" t="s">
        <v>885</v>
      </c>
      <c r="M122" s="186" t="s">
        <v>1460</v>
      </c>
      <c r="N122" s="186" t="s">
        <v>16</v>
      </c>
      <c r="O122" s="186" t="s">
        <v>1494</v>
      </c>
      <c r="P122" s="186" t="s">
        <v>234</v>
      </c>
      <c r="Q122" s="186" t="s">
        <v>1546</v>
      </c>
      <c r="R122" s="186" t="s">
        <v>1453</v>
      </c>
      <c r="S122" s="186">
        <v>1</v>
      </c>
      <c r="T122" s="186" t="s">
        <v>412</v>
      </c>
      <c r="U122" s="186" t="s">
        <v>1540</v>
      </c>
      <c r="V122" s="148">
        <v>1</v>
      </c>
      <c r="W122" s="150">
        <f t="shared" si="4"/>
        <v>100</v>
      </c>
      <c r="X122" s="282" t="str">
        <f>IF(OR(W122&lt;90,W122&gt;150),"X","")</f>
        <v/>
      </c>
      <c r="Y122" s="116"/>
      <c r="Z122" s="1"/>
      <c r="AA122" s="1"/>
    </row>
    <row r="123" spans="1:27" ht="52.8" x14ac:dyDescent="0.25">
      <c r="A123" s="186" t="s">
        <v>144</v>
      </c>
      <c r="B123" s="186">
        <v>2022</v>
      </c>
      <c r="C123" s="186" t="s">
        <v>661</v>
      </c>
      <c r="D123" s="186" t="s">
        <v>892</v>
      </c>
      <c r="E123" s="187" t="s">
        <v>1111</v>
      </c>
      <c r="F123" s="186" t="s">
        <v>1457</v>
      </c>
      <c r="G123" s="186" t="s">
        <v>1532</v>
      </c>
      <c r="H123" s="186" t="s">
        <v>13</v>
      </c>
      <c r="I123" s="186" t="s">
        <v>487</v>
      </c>
      <c r="J123" s="186" t="s">
        <v>200</v>
      </c>
      <c r="K123" s="186" t="s">
        <v>1545</v>
      </c>
      <c r="L123" s="186" t="s">
        <v>885</v>
      </c>
      <c r="M123" s="186" t="s">
        <v>1460</v>
      </c>
      <c r="N123" s="186" t="s">
        <v>16</v>
      </c>
      <c r="O123" s="186" t="s">
        <v>1494</v>
      </c>
      <c r="P123" s="186" t="s">
        <v>234</v>
      </c>
      <c r="Q123" s="186" t="s">
        <v>1546</v>
      </c>
      <c r="R123" s="186" t="s">
        <v>1453</v>
      </c>
      <c r="S123" s="186">
        <v>1</v>
      </c>
      <c r="T123" s="186" t="s">
        <v>412</v>
      </c>
      <c r="U123" s="186" t="s">
        <v>1535</v>
      </c>
      <c r="V123" s="148">
        <v>1</v>
      </c>
      <c r="W123" s="150">
        <f t="shared" si="4"/>
        <v>100</v>
      </c>
      <c r="X123" s="149" t="str">
        <f t="shared" si="5"/>
        <v/>
      </c>
      <c r="Y123" s="116"/>
      <c r="Z123" s="1"/>
      <c r="AA123" s="1"/>
    </row>
    <row r="124" spans="1:27" ht="52.8" x14ac:dyDescent="0.25">
      <c r="A124" s="186" t="s">
        <v>144</v>
      </c>
      <c r="B124" s="186">
        <v>2022</v>
      </c>
      <c r="C124" s="186" t="s">
        <v>661</v>
      </c>
      <c r="D124" s="186" t="s">
        <v>892</v>
      </c>
      <c r="E124" s="187" t="s">
        <v>1111</v>
      </c>
      <c r="F124" s="186" t="s">
        <v>1457</v>
      </c>
      <c r="G124" s="186" t="s">
        <v>1547</v>
      </c>
      <c r="H124" s="186" t="s">
        <v>13</v>
      </c>
      <c r="I124" s="186" t="s">
        <v>485</v>
      </c>
      <c r="J124" s="186" t="s">
        <v>200</v>
      </c>
      <c r="K124" s="186" t="s">
        <v>1548</v>
      </c>
      <c r="L124" s="186" t="s">
        <v>885</v>
      </c>
      <c r="M124" s="186" t="s">
        <v>474</v>
      </c>
      <c r="N124" s="186" t="s">
        <v>16</v>
      </c>
      <c r="O124" s="186" t="s">
        <v>1494</v>
      </c>
      <c r="P124" s="186" t="s">
        <v>234</v>
      </c>
      <c r="Q124" s="186" t="s">
        <v>1549</v>
      </c>
      <c r="R124" s="186" t="s">
        <v>1453</v>
      </c>
      <c r="S124" s="186">
        <v>3</v>
      </c>
      <c r="T124" s="186" t="s">
        <v>412</v>
      </c>
      <c r="U124" s="186" t="s">
        <v>1550</v>
      </c>
      <c r="V124" s="148">
        <v>3</v>
      </c>
      <c r="W124" s="150">
        <f t="shared" si="4"/>
        <v>100</v>
      </c>
      <c r="X124" s="149" t="str">
        <f t="shared" si="5"/>
        <v/>
      </c>
      <c r="Y124" s="116"/>
      <c r="Z124" s="1"/>
      <c r="AA124" s="1"/>
    </row>
    <row r="125" spans="1:27" ht="66" x14ac:dyDescent="0.25">
      <c r="A125" s="186" t="s">
        <v>144</v>
      </c>
      <c r="B125" s="186">
        <v>2022</v>
      </c>
      <c r="C125" s="186" t="s">
        <v>661</v>
      </c>
      <c r="D125" s="186" t="s">
        <v>892</v>
      </c>
      <c r="E125" s="187" t="s">
        <v>1111</v>
      </c>
      <c r="F125" s="186" t="s">
        <v>1457</v>
      </c>
      <c r="G125" s="186" t="s">
        <v>1547</v>
      </c>
      <c r="H125" s="186" t="s">
        <v>13</v>
      </c>
      <c r="I125" s="186" t="s">
        <v>1551</v>
      </c>
      <c r="J125" s="186" t="s">
        <v>200</v>
      </c>
      <c r="K125" s="186" t="s">
        <v>1548</v>
      </c>
      <c r="L125" s="186" t="s">
        <v>885</v>
      </c>
      <c r="M125" s="186" t="s">
        <v>474</v>
      </c>
      <c r="N125" s="186" t="s">
        <v>16</v>
      </c>
      <c r="O125" s="186" t="s">
        <v>1494</v>
      </c>
      <c r="P125" s="186" t="s">
        <v>234</v>
      </c>
      <c r="Q125" s="186" t="s">
        <v>1552</v>
      </c>
      <c r="R125" s="186" t="s">
        <v>1453</v>
      </c>
      <c r="S125" s="186">
        <v>3</v>
      </c>
      <c r="T125" s="186" t="s">
        <v>412</v>
      </c>
      <c r="U125" s="186" t="s">
        <v>1553</v>
      </c>
      <c r="V125" s="148">
        <v>3</v>
      </c>
      <c r="W125" s="150">
        <f t="shared" si="4"/>
        <v>100</v>
      </c>
      <c r="X125" s="149" t="str">
        <f t="shared" si="5"/>
        <v/>
      </c>
      <c r="Y125" s="116"/>
      <c r="Z125" s="1"/>
      <c r="AA125" s="1"/>
    </row>
    <row r="126" spans="1:27" ht="39.6" x14ac:dyDescent="0.25">
      <c r="A126" s="186" t="s">
        <v>144</v>
      </c>
      <c r="B126" s="186">
        <v>2022</v>
      </c>
      <c r="C126" s="186" t="s">
        <v>661</v>
      </c>
      <c r="D126" s="186" t="s">
        <v>892</v>
      </c>
      <c r="E126" s="187" t="s">
        <v>1111</v>
      </c>
      <c r="F126" s="186" t="s">
        <v>1457</v>
      </c>
      <c r="G126" s="186" t="s">
        <v>1547</v>
      </c>
      <c r="H126" s="186" t="s">
        <v>13</v>
      </c>
      <c r="I126" s="186" t="s">
        <v>485</v>
      </c>
      <c r="J126" s="186" t="s">
        <v>200</v>
      </c>
      <c r="K126" s="186" t="s">
        <v>1548</v>
      </c>
      <c r="L126" s="186" t="s">
        <v>885</v>
      </c>
      <c r="M126" s="186" t="s">
        <v>474</v>
      </c>
      <c r="N126" s="186" t="s">
        <v>16</v>
      </c>
      <c r="O126" s="186" t="s">
        <v>1494</v>
      </c>
      <c r="P126" s="186" t="s">
        <v>1506</v>
      </c>
      <c r="Q126" s="186" t="s">
        <v>1549</v>
      </c>
      <c r="R126" s="186" t="s">
        <v>1453</v>
      </c>
      <c r="S126" s="186">
        <v>3</v>
      </c>
      <c r="T126" s="186" t="s">
        <v>412</v>
      </c>
      <c r="U126" s="186" t="s">
        <v>885</v>
      </c>
      <c r="V126" s="148">
        <v>3</v>
      </c>
      <c r="W126" s="150">
        <f t="shared" si="4"/>
        <v>100</v>
      </c>
      <c r="X126" s="149" t="str">
        <f t="shared" si="5"/>
        <v/>
      </c>
      <c r="Y126" s="116"/>
      <c r="Z126" s="1"/>
      <c r="AA126" s="1"/>
    </row>
    <row r="127" spans="1:27" ht="39.6" x14ac:dyDescent="0.25">
      <c r="A127" s="186" t="s">
        <v>144</v>
      </c>
      <c r="B127" s="186">
        <v>2022</v>
      </c>
      <c r="C127" s="186" t="s">
        <v>661</v>
      </c>
      <c r="D127" s="186" t="s">
        <v>892</v>
      </c>
      <c r="E127" s="187" t="s">
        <v>1111</v>
      </c>
      <c r="F127" s="186" t="s">
        <v>1457</v>
      </c>
      <c r="G127" s="186" t="s">
        <v>1547</v>
      </c>
      <c r="H127" s="186" t="s">
        <v>13</v>
      </c>
      <c r="I127" s="186" t="s">
        <v>485</v>
      </c>
      <c r="J127" s="186" t="s">
        <v>200</v>
      </c>
      <c r="K127" s="186" t="s">
        <v>1548</v>
      </c>
      <c r="L127" s="186" t="s">
        <v>885</v>
      </c>
      <c r="M127" s="186" t="s">
        <v>474</v>
      </c>
      <c r="N127" s="186" t="s">
        <v>16</v>
      </c>
      <c r="O127" s="186" t="s">
        <v>1494</v>
      </c>
      <c r="P127" s="186" t="s">
        <v>301</v>
      </c>
      <c r="Q127" s="186" t="s">
        <v>1549</v>
      </c>
      <c r="R127" s="186" t="s">
        <v>1453</v>
      </c>
      <c r="S127" s="186">
        <v>3</v>
      </c>
      <c r="T127" s="186" t="s">
        <v>412</v>
      </c>
      <c r="U127" s="186" t="s">
        <v>885</v>
      </c>
      <c r="V127" s="148">
        <v>3</v>
      </c>
      <c r="W127" s="150">
        <f t="shared" si="4"/>
        <v>100</v>
      </c>
      <c r="X127" s="149" t="str">
        <f t="shared" si="5"/>
        <v/>
      </c>
      <c r="Y127" s="116"/>
      <c r="Z127" s="1"/>
      <c r="AA127" s="1"/>
    </row>
    <row r="128" spans="1:27" ht="39.6" x14ac:dyDescent="0.25">
      <c r="A128" s="186" t="s">
        <v>144</v>
      </c>
      <c r="B128" s="186">
        <v>2022</v>
      </c>
      <c r="C128" s="186" t="s">
        <v>661</v>
      </c>
      <c r="D128" s="186" t="s">
        <v>892</v>
      </c>
      <c r="E128" s="187" t="s">
        <v>1111</v>
      </c>
      <c r="F128" s="186" t="s">
        <v>1457</v>
      </c>
      <c r="G128" s="186" t="s">
        <v>1547</v>
      </c>
      <c r="H128" s="186" t="s">
        <v>13</v>
      </c>
      <c r="I128" s="186" t="s">
        <v>485</v>
      </c>
      <c r="J128" s="186" t="s">
        <v>200</v>
      </c>
      <c r="K128" s="186" t="s">
        <v>1548</v>
      </c>
      <c r="L128" s="186" t="s">
        <v>885</v>
      </c>
      <c r="M128" s="186" t="s">
        <v>474</v>
      </c>
      <c r="N128" s="186" t="s">
        <v>16</v>
      </c>
      <c r="O128" s="186" t="s">
        <v>1494</v>
      </c>
      <c r="P128" s="186" t="s">
        <v>320</v>
      </c>
      <c r="Q128" s="186" t="s">
        <v>1549</v>
      </c>
      <c r="R128" s="186" t="s">
        <v>1453</v>
      </c>
      <c r="S128" s="186">
        <v>3</v>
      </c>
      <c r="T128" s="186" t="s">
        <v>412</v>
      </c>
      <c r="U128" s="186" t="s">
        <v>885</v>
      </c>
      <c r="V128" s="148">
        <v>3</v>
      </c>
      <c r="W128" s="150">
        <f t="shared" si="4"/>
        <v>100</v>
      </c>
      <c r="X128" s="149" t="str">
        <f t="shared" si="5"/>
        <v/>
      </c>
      <c r="Y128" s="116"/>
      <c r="Z128" s="1"/>
      <c r="AA128" s="1"/>
    </row>
    <row r="129" spans="1:27" ht="79.2" x14ac:dyDescent="0.25">
      <c r="A129" s="186" t="s">
        <v>144</v>
      </c>
      <c r="B129" s="186">
        <v>2022</v>
      </c>
      <c r="C129" s="186" t="s">
        <v>661</v>
      </c>
      <c r="D129" s="186" t="s">
        <v>892</v>
      </c>
      <c r="E129" s="187" t="s">
        <v>1111</v>
      </c>
      <c r="F129" s="186" t="s">
        <v>1457</v>
      </c>
      <c r="G129" s="186" t="s">
        <v>1547</v>
      </c>
      <c r="H129" s="186" t="s">
        <v>13</v>
      </c>
      <c r="I129" s="186" t="s">
        <v>485</v>
      </c>
      <c r="J129" s="186" t="s">
        <v>200</v>
      </c>
      <c r="K129" s="186" t="s">
        <v>1548</v>
      </c>
      <c r="L129" s="186" t="s">
        <v>885</v>
      </c>
      <c r="M129" s="186" t="s">
        <v>474</v>
      </c>
      <c r="N129" s="186" t="s">
        <v>16</v>
      </c>
      <c r="O129" s="186" t="s">
        <v>1494</v>
      </c>
      <c r="P129" s="186" t="s">
        <v>234</v>
      </c>
      <c r="Q129" s="186" t="s">
        <v>1549</v>
      </c>
      <c r="R129" s="186" t="s">
        <v>1453</v>
      </c>
      <c r="S129" s="186">
        <v>3</v>
      </c>
      <c r="T129" s="186" t="s">
        <v>412</v>
      </c>
      <c r="U129" s="186" t="s">
        <v>1540</v>
      </c>
      <c r="V129" s="148">
        <v>3</v>
      </c>
      <c r="W129" s="150">
        <f t="shared" si="4"/>
        <v>100</v>
      </c>
      <c r="X129" s="149" t="str">
        <f t="shared" si="5"/>
        <v/>
      </c>
      <c r="Y129" s="116"/>
      <c r="Z129" s="1"/>
      <c r="AA129" s="1"/>
    </row>
    <row r="130" spans="1:27" ht="39.6" x14ac:dyDescent="0.25">
      <c r="A130" s="186" t="s">
        <v>144</v>
      </c>
      <c r="B130" s="186">
        <v>2022</v>
      </c>
      <c r="C130" s="186" t="s">
        <v>661</v>
      </c>
      <c r="D130" s="186" t="s">
        <v>892</v>
      </c>
      <c r="E130" s="187" t="s">
        <v>1111</v>
      </c>
      <c r="F130" s="186" t="s">
        <v>1457</v>
      </c>
      <c r="G130" s="186" t="s">
        <v>1547</v>
      </c>
      <c r="H130" s="186" t="s">
        <v>13</v>
      </c>
      <c r="I130" s="186" t="s">
        <v>485</v>
      </c>
      <c r="J130" s="186" t="s">
        <v>200</v>
      </c>
      <c r="K130" s="186" t="s">
        <v>1554</v>
      </c>
      <c r="L130" s="186" t="s">
        <v>885</v>
      </c>
      <c r="M130" s="186" t="s">
        <v>474</v>
      </c>
      <c r="N130" s="186" t="s">
        <v>16</v>
      </c>
      <c r="O130" s="186" t="s">
        <v>1494</v>
      </c>
      <c r="P130" s="186" t="s">
        <v>327</v>
      </c>
      <c r="Q130" s="186" t="s">
        <v>1555</v>
      </c>
      <c r="R130" s="186" t="s">
        <v>1453</v>
      </c>
      <c r="S130" s="186">
        <v>5</v>
      </c>
      <c r="T130" s="186" t="s">
        <v>412</v>
      </c>
      <c r="U130" s="186" t="s">
        <v>885</v>
      </c>
      <c r="V130" s="148">
        <v>5</v>
      </c>
      <c r="W130" s="150">
        <f t="shared" si="4"/>
        <v>100</v>
      </c>
      <c r="X130" s="149" t="str">
        <f t="shared" si="5"/>
        <v/>
      </c>
      <c r="Y130" s="116"/>
      <c r="Z130" s="1"/>
      <c r="AA130" s="1"/>
    </row>
    <row r="131" spans="1:27" ht="92.4" x14ac:dyDescent="0.25">
      <c r="A131" s="186" t="s">
        <v>144</v>
      </c>
      <c r="B131" s="186">
        <v>2022</v>
      </c>
      <c r="C131" s="186" t="s">
        <v>661</v>
      </c>
      <c r="D131" s="186" t="s">
        <v>892</v>
      </c>
      <c r="E131" s="187" t="s">
        <v>1111</v>
      </c>
      <c r="F131" s="186" t="s">
        <v>1457</v>
      </c>
      <c r="G131" s="186" t="s">
        <v>1547</v>
      </c>
      <c r="H131" s="186" t="s">
        <v>13</v>
      </c>
      <c r="I131" s="186" t="s">
        <v>1551</v>
      </c>
      <c r="J131" s="186" t="s">
        <v>200</v>
      </c>
      <c r="K131" s="186" t="s">
        <v>1554</v>
      </c>
      <c r="L131" s="186" t="s">
        <v>885</v>
      </c>
      <c r="M131" s="186" t="s">
        <v>474</v>
      </c>
      <c r="N131" s="186" t="s">
        <v>16</v>
      </c>
      <c r="O131" s="186" t="s">
        <v>1494</v>
      </c>
      <c r="P131" s="186" t="s">
        <v>234</v>
      </c>
      <c r="Q131" s="186" t="s">
        <v>1552</v>
      </c>
      <c r="R131" s="186" t="s">
        <v>1453</v>
      </c>
      <c r="S131" s="186">
        <v>3</v>
      </c>
      <c r="T131" s="186" t="s">
        <v>412</v>
      </c>
      <c r="U131" s="186" t="s">
        <v>1556</v>
      </c>
      <c r="V131" s="148">
        <v>3</v>
      </c>
      <c r="W131" s="150">
        <f t="shared" si="4"/>
        <v>100</v>
      </c>
      <c r="X131" s="149" t="str">
        <f t="shared" si="5"/>
        <v/>
      </c>
      <c r="Y131" s="116"/>
      <c r="Z131" s="1"/>
      <c r="AA131" s="1"/>
    </row>
    <row r="132" spans="1:27" ht="39.6" x14ac:dyDescent="0.25">
      <c r="A132" s="186" t="s">
        <v>144</v>
      </c>
      <c r="B132" s="186">
        <v>2022</v>
      </c>
      <c r="C132" s="186" t="s">
        <v>661</v>
      </c>
      <c r="D132" s="186" t="s">
        <v>892</v>
      </c>
      <c r="E132" s="187" t="s">
        <v>1111</v>
      </c>
      <c r="F132" s="186" t="s">
        <v>1457</v>
      </c>
      <c r="G132" s="186" t="s">
        <v>1547</v>
      </c>
      <c r="H132" s="186" t="s">
        <v>13</v>
      </c>
      <c r="I132" s="186" t="s">
        <v>485</v>
      </c>
      <c r="J132" s="186" t="s">
        <v>200</v>
      </c>
      <c r="K132" s="186" t="s">
        <v>1554</v>
      </c>
      <c r="L132" s="186" t="s">
        <v>885</v>
      </c>
      <c r="M132" s="186" t="s">
        <v>474</v>
      </c>
      <c r="N132" s="186" t="s">
        <v>16</v>
      </c>
      <c r="O132" s="186" t="s">
        <v>1494</v>
      </c>
      <c r="P132" s="186" t="s">
        <v>1506</v>
      </c>
      <c r="Q132" s="186" t="s">
        <v>1549</v>
      </c>
      <c r="R132" s="186" t="s">
        <v>1453</v>
      </c>
      <c r="S132" s="186">
        <v>3</v>
      </c>
      <c r="T132" s="186" t="s">
        <v>412</v>
      </c>
      <c r="U132" s="186" t="s">
        <v>885</v>
      </c>
      <c r="V132" s="148">
        <v>3</v>
      </c>
      <c r="W132" s="150">
        <f t="shared" si="4"/>
        <v>100</v>
      </c>
      <c r="X132" s="149" t="str">
        <f t="shared" si="5"/>
        <v/>
      </c>
      <c r="Y132" s="116"/>
      <c r="Z132" s="1"/>
      <c r="AA132" s="1"/>
    </row>
    <row r="133" spans="1:27" ht="39.6" x14ac:dyDescent="0.25">
      <c r="A133" s="186" t="s">
        <v>144</v>
      </c>
      <c r="B133" s="186">
        <v>2022</v>
      </c>
      <c r="C133" s="186" t="s">
        <v>661</v>
      </c>
      <c r="D133" s="186" t="s">
        <v>892</v>
      </c>
      <c r="E133" s="187" t="s">
        <v>1111</v>
      </c>
      <c r="F133" s="186" t="s">
        <v>1457</v>
      </c>
      <c r="G133" s="186" t="s">
        <v>1547</v>
      </c>
      <c r="H133" s="186" t="s">
        <v>13</v>
      </c>
      <c r="I133" s="186" t="s">
        <v>485</v>
      </c>
      <c r="J133" s="186" t="s">
        <v>200</v>
      </c>
      <c r="K133" s="186" t="s">
        <v>1554</v>
      </c>
      <c r="L133" s="186" t="s">
        <v>885</v>
      </c>
      <c r="M133" s="186" t="s">
        <v>474</v>
      </c>
      <c r="N133" s="186" t="s">
        <v>16</v>
      </c>
      <c r="O133" s="186" t="s">
        <v>1494</v>
      </c>
      <c r="P133" s="186" t="s">
        <v>301</v>
      </c>
      <c r="Q133" s="186" t="s">
        <v>1549</v>
      </c>
      <c r="R133" s="186" t="s">
        <v>1453</v>
      </c>
      <c r="S133" s="186">
        <v>3</v>
      </c>
      <c r="T133" s="186" t="s">
        <v>412</v>
      </c>
      <c r="U133" s="186" t="s">
        <v>885</v>
      </c>
      <c r="V133" s="148">
        <v>3</v>
      </c>
      <c r="W133" s="150">
        <f t="shared" si="4"/>
        <v>100</v>
      </c>
      <c r="X133" s="149" t="str">
        <f t="shared" si="5"/>
        <v/>
      </c>
      <c r="Y133" s="116"/>
      <c r="Z133" s="1"/>
      <c r="AA133" s="1"/>
    </row>
    <row r="134" spans="1:27" ht="39.6" x14ac:dyDescent="0.25">
      <c r="A134" s="186" t="s">
        <v>144</v>
      </c>
      <c r="B134" s="186">
        <v>2022</v>
      </c>
      <c r="C134" s="186" t="s">
        <v>661</v>
      </c>
      <c r="D134" s="186" t="s">
        <v>892</v>
      </c>
      <c r="E134" s="187" t="s">
        <v>1111</v>
      </c>
      <c r="F134" s="186" t="s">
        <v>1457</v>
      </c>
      <c r="G134" s="186" t="s">
        <v>1547</v>
      </c>
      <c r="H134" s="186" t="s">
        <v>13</v>
      </c>
      <c r="I134" s="186" t="s">
        <v>485</v>
      </c>
      <c r="J134" s="186" t="s">
        <v>200</v>
      </c>
      <c r="K134" s="186" t="s">
        <v>1554</v>
      </c>
      <c r="L134" s="186" t="s">
        <v>885</v>
      </c>
      <c r="M134" s="186" t="s">
        <v>474</v>
      </c>
      <c r="N134" s="186" t="s">
        <v>16</v>
      </c>
      <c r="O134" s="186" t="s">
        <v>1494</v>
      </c>
      <c r="P134" s="186" t="s">
        <v>320</v>
      </c>
      <c r="Q134" s="186" t="s">
        <v>1549</v>
      </c>
      <c r="R134" s="186" t="s">
        <v>1453</v>
      </c>
      <c r="S134" s="186">
        <v>3</v>
      </c>
      <c r="T134" s="186" t="s">
        <v>412</v>
      </c>
      <c r="U134" s="186" t="s">
        <v>885</v>
      </c>
      <c r="V134" s="148">
        <v>3</v>
      </c>
      <c r="W134" s="150">
        <f t="shared" si="4"/>
        <v>100</v>
      </c>
      <c r="X134" s="149" t="str">
        <f t="shared" si="5"/>
        <v/>
      </c>
      <c r="Y134" s="116"/>
      <c r="Z134" s="1"/>
      <c r="AA134" s="1"/>
    </row>
    <row r="135" spans="1:27" ht="79.2" x14ac:dyDescent="0.25">
      <c r="A135" s="186" t="s">
        <v>144</v>
      </c>
      <c r="B135" s="186">
        <v>2022</v>
      </c>
      <c r="C135" s="186" t="s">
        <v>661</v>
      </c>
      <c r="D135" s="186" t="s">
        <v>892</v>
      </c>
      <c r="E135" s="187" t="s">
        <v>1111</v>
      </c>
      <c r="F135" s="186" t="s">
        <v>1457</v>
      </c>
      <c r="G135" s="186" t="s">
        <v>1547</v>
      </c>
      <c r="H135" s="186" t="s">
        <v>13</v>
      </c>
      <c r="I135" s="186" t="s">
        <v>485</v>
      </c>
      <c r="J135" s="186" t="s">
        <v>200</v>
      </c>
      <c r="K135" s="186" t="s">
        <v>1554</v>
      </c>
      <c r="L135" s="186" t="s">
        <v>885</v>
      </c>
      <c r="M135" s="186" t="s">
        <v>474</v>
      </c>
      <c r="N135" s="186" t="s">
        <v>16</v>
      </c>
      <c r="O135" s="560" t="s">
        <v>1494</v>
      </c>
      <c r="P135" s="186" t="s">
        <v>234</v>
      </c>
      <c r="Q135" s="186" t="s">
        <v>1549</v>
      </c>
      <c r="R135" s="186" t="s">
        <v>1453</v>
      </c>
      <c r="S135" s="186">
        <v>3</v>
      </c>
      <c r="T135" s="186" t="s">
        <v>412</v>
      </c>
      <c r="U135" s="186" t="s">
        <v>1540</v>
      </c>
      <c r="V135" s="148">
        <v>3</v>
      </c>
      <c r="W135" s="150">
        <f t="shared" ref="W135" si="6">(100*V135/S135)</f>
        <v>100</v>
      </c>
      <c r="X135" s="149" t="str">
        <f t="shared" ref="X135" si="7">IF(OR(W135&lt;90,W135&gt;150),"X","")</f>
        <v/>
      </c>
      <c r="Y135" s="116"/>
      <c r="Z135" s="1"/>
      <c r="AA135" s="1"/>
    </row>
    <row r="136" spans="1:27" s="554" customFormat="1" ht="72" x14ac:dyDescent="0.3">
      <c r="A136" s="188" t="s">
        <v>144</v>
      </c>
      <c r="B136" s="188">
        <v>2022</v>
      </c>
      <c r="C136" s="188" t="s">
        <v>658</v>
      </c>
      <c r="D136" s="188" t="s">
        <v>148</v>
      </c>
      <c r="E136" s="562" t="s">
        <v>1131</v>
      </c>
      <c r="F136" s="188" t="s">
        <v>1557</v>
      </c>
      <c r="G136" s="188" t="s">
        <v>1557</v>
      </c>
      <c r="H136" s="188" t="s">
        <v>13</v>
      </c>
      <c r="I136" s="188" t="s">
        <v>497</v>
      </c>
      <c r="J136" s="188" t="s">
        <v>192</v>
      </c>
      <c r="K136" s="188" t="s">
        <v>918</v>
      </c>
      <c r="L136" s="188" t="s">
        <v>13</v>
      </c>
      <c r="M136" s="188" t="s">
        <v>478</v>
      </c>
      <c r="N136" s="563" t="s">
        <v>16</v>
      </c>
      <c r="O136" s="188" t="s">
        <v>1494</v>
      </c>
      <c r="P136" s="564" t="s">
        <v>301</v>
      </c>
      <c r="Q136" s="188" t="s">
        <v>1558</v>
      </c>
      <c r="R136" s="188" t="s">
        <v>1559</v>
      </c>
      <c r="S136" s="188" t="s">
        <v>1497</v>
      </c>
      <c r="T136" s="188" t="s">
        <v>412</v>
      </c>
      <c r="U136" s="188"/>
      <c r="V136" s="148" t="s">
        <v>1497</v>
      </c>
      <c r="W136" s="150">
        <v>100</v>
      </c>
      <c r="X136" s="149"/>
      <c r="Y136" s="116" t="s">
        <v>1560</v>
      </c>
    </row>
    <row r="137" spans="1:27" s="554" customFormat="1" ht="72" x14ac:dyDescent="0.3">
      <c r="A137" s="188" t="s">
        <v>144</v>
      </c>
      <c r="B137" s="188">
        <v>2022</v>
      </c>
      <c r="C137" s="188" t="s">
        <v>658</v>
      </c>
      <c r="D137" s="188" t="s">
        <v>148</v>
      </c>
      <c r="E137" s="562" t="s">
        <v>1134</v>
      </c>
      <c r="F137" s="188" t="s">
        <v>1561</v>
      </c>
      <c r="G137" s="188" t="s">
        <v>1561</v>
      </c>
      <c r="H137" s="188" t="s">
        <v>13</v>
      </c>
      <c r="I137" s="188" t="s">
        <v>497</v>
      </c>
      <c r="J137" s="188" t="s">
        <v>192</v>
      </c>
      <c r="K137" s="188" t="s">
        <v>1562</v>
      </c>
      <c r="L137" s="188" t="s">
        <v>13</v>
      </c>
      <c r="M137" s="188" t="s">
        <v>478</v>
      </c>
      <c r="N137" s="563" t="s">
        <v>16</v>
      </c>
      <c r="O137" s="188" t="s">
        <v>1494</v>
      </c>
      <c r="P137" s="564" t="s">
        <v>301</v>
      </c>
      <c r="Q137" s="188" t="s">
        <v>1558</v>
      </c>
      <c r="R137" s="188" t="s">
        <v>1559</v>
      </c>
      <c r="S137" s="188" t="s">
        <v>1497</v>
      </c>
      <c r="T137" s="188" t="s">
        <v>412</v>
      </c>
      <c r="U137" s="188"/>
      <c r="V137" s="148" t="s">
        <v>1497</v>
      </c>
      <c r="W137" s="150">
        <v>100</v>
      </c>
      <c r="X137" s="149"/>
      <c r="Y137" s="116" t="s">
        <v>1560</v>
      </c>
    </row>
    <row r="138" spans="1:27" ht="72" x14ac:dyDescent="0.25">
      <c r="A138" s="188" t="s">
        <v>144</v>
      </c>
      <c r="B138" s="188">
        <v>2022</v>
      </c>
      <c r="C138" s="188" t="s">
        <v>659</v>
      </c>
      <c r="D138" s="188" t="s">
        <v>909</v>
      </c>
      <c r="E138" s="562" t="s">
        <v>1131</v>
      </c>
      <c r="F138" s="188" t="s">
        <v>1563</v>
      </c>
      <c r="G138" s="188" t="s">
        <v>1563</v>
      </c>
      <c r="H138" s="188" t="s">
        <v>13</v>
      </c>
      <c r="I138" s="188" t="s">
        <v>497</v>
      </c>
      <c r="J138" s="188" t="s">
        <v>192</v>
      </c>
      <c r="K138" s="188" t="s">
        <v>917</v>
      </c>
      <c r="L138" s="188" t="s">
        <v>13</v>
      </c>
      <c r="M138" s="188" t="s">
        <v>478</v>
      </c>
      <c r="N138" s="563" t="s">
        <v>16</v>
      </c>
      <c r="O138" s="188" t="s">
        <v>1494</v>
      </c>
      <c r="P138" s="564" t="s">
        <v>301</v>
      </c>
      <c r="Q138" s="188" t="s">
        <v>1558</v>
      </c>
      <c r="R138" s="188" t="s">
        <v>1559</v>
      </c>
      <c r="S138" s="188" t="s">
        <v>1497</v>
      </c>
      <c r="T138" s="188" t="s">
        <v>412</v>
      </c>
      <c r="U138" s="188"/>
      <c r="V138" s="148" t="s">
        <v>1497</v>
      </c>
      <c r="W138" s="150">
        <v>100</v>
      </c>
      <c r="X138" s="149"/>
      <c r="Y138" s="116" t="s">
        <v>1560</v>
      </c>
    </row>
    <row r="139" spans="1:27" ht="72" x14ac:dyDescent="0.25">
      <c r="A139" s="188" t="s">
        <v>144</v>
      </c>
      <c r="B139" s="188">
        <v>2022</v>
      </c>
      <c r="C139" s="188" t="s">
        <v>658</v>
      </c>
      <c r="D139" s="188" t="s">
        <v>148</v>
      </c>
      <c r="E139" s="562" t="s">
        <v>1131</v>
      </c>
      <c r="F139" s="188" t="s">
        <v>1557</v>
      </c>
      <c r="G139" s="188" t="s">
        <v>1557</v>
      </c>
      <c r="H139" s="188" t="s">
        <v>13</v>
      </c>
      <c r="I139" s="188" t="s">
        <v>497</v>
      </c>
      <c r="J139" s="188" t="s">
        <v>192</v>
      </c>
      <c r="K139" s="188" t="s">
        <v>918</v>
      </c>
      <c r="L139" s="188" t="s">
        <v>13</v>
      </c>
      <c r="M139" s="188" t="s">
        <v>478</v>
      </c>
      <c r="N139" s="563" t="s">
        <v>16</v>
      </c>
      <c r="O139" s="188" t="s">
        <v>1494</v>
      </c>
      <c r="P139" s="564" t="s">
        <v>234</v>
      </c>
      <c r="Q139" s="188" t="s">
        <v>1558</v>
      </c>
      <c r="R139" s="188" t="s">
        <v>1559</v>
      </c>
      <c r="S139" s="188" t="s">
        <v>1497</v>
      </c>
      <c r="T139" s="188" t="s">
        <v>412</v>
      </c>
      <c r="U139" s="188" t="s">
        <v>1564</v>
      </c>
      <c r="V139" s="148" t="s">
        <v>1497</v>
      </c>
      <c r="W139" s="150">
        <v>100</v>
      </c>
      <c r="X139" s="149"/>
      <c r="Y139" s="116" t="s">
        <v>1560</v>
      </c>
    </row>
    <row r="140" spans="1:27" ht="72" x14ac:dyDescent="0.25">
      <c r="A140" s="188" t="s">
        <v>144</v>
      </c>
      <c r="B140" s="188">
        <v>2022</v>
      </c>
      <c r="C140" s="188" t="s">
        <v>658</v>
      </c>
      <c r="D140" s="188" t="s">
        <v>148</v>
      </c>
      <c r="E140" s="562" t="s">
        <v>1134</v>
      </c>
      <c r="F140" s="188" t="s">
        <v>1561</v>
      </c>
      <c r="G140" s="188" t="s">
        <v>1561</v>
      </c>
      <c r="H140" s="188" t="s">
        <v>13</v>
      </c>
      <c r="I140" s="188" t="s">
        <v>497</v>
      </c>
      <c r="J140" s="188" t="s">
        <v>192</v>
      </c>
      <c r="K140" s="188" t="s">
        <v>1562</v>
      </c>
      <c r="L140" s="188" t="s">
        <v>13</v>
      </c>
      <c r="M140" s="188" t="s">
        <v>478</v>
      </c>
      <c r="N140" s="563" t="s">
        <v>16</v>
      </c>
      <c r="O140" s="188" t="s">
        <v>1494</v>
      </c>
      <c r="P140" s="564" t="s">
        <v>234</v>
      </c>
      <c r="Q140" s="188" t="s">
        <v>1558</v>
      </c>
      <c r="R140" s="188" t="s">
        <v>1559</v>
      </c>
      <c r="S140" s="188" t="s">
        <v>1497</v>
      </c>
      <c r="T140" s="188" t="s">
        <v>412</v>
      </c>
      <c r="U140" s="188" t="s">
        <v>1564</v>
      </c>
      <c r="V140" s="148" t="s">
        <v>1497</v>
      </c>
      <c r="W140" s="150">
        <v>100</v>
      </c>
      <c r="X140" s="149"/>
      <c r="Y140" s="116" t="s">
        <v>1560</v>
      </c>
    </row>
    <row r="141" spans="1:27" ht="72" x14ac:dyDescent="0.25">
      <c r="A141" s="188" t="s">
        <v>144</v>
      </c>
      <c r="B141" s="188">
        <v>2022</v>
      </c>
      <c r="C141" s="188" t="s">
        <v>659</v>
      </c>
      <c r="D141" s="188" t="s">
        <v>909</v>
      </c>
      <c r="E141" s="562" t="s">
        <v>1131</v>
      </c>
      <c r="F141" s="188" t="s">
        <v>1563</v>
      </c>
      <c r="G141" s="188" t="s">
        <v>1563</v>
      </c>
      <c r="H141" s="188" t="s">
        <v>13</v>
      </c>
      <c r="I141" s="188" t="s">
        <v>497</v>
      </c>
      <c r="J141" s="188" t="s">
        <v>192</v>
      </c>
      <c r="K141" s="188" t="s">
        <v>917</v>
      </c>
      <c r="L141" s="188" t="s">
        <v>13</v>
      </c>
      <c r="M141" s="188" t="s">
        <v>478</v>
      </c>
      <c r="N141" s="563" t="s">
        <v>16</v>
      </c>
      <c r="O141" s="188" t="s">
        <v>1494</v>
      </c>
      <c r="P141" s="564" t="s">
        <v>234</v>
      </c>
      <c r="Q141" s="188" t="s">
        <v>1558</v>
      </c>
      <c r="R141" s="188" t="s">
        <v>1559</v>
      </c>
      <c r="S141" s="188" t="s">
        <v>1497</v>
      </c>
      <c r="T141" s="188" t="s">
        <v>412</v>
      </c>
      <c r="U141" s="188" t="s">
        <v>1564</v>
      </c>
      <c r="V141" s="148" t="s">
        <v>1497</v>
      </c>
      <c r="W141" s="150">
        <v>100</v>
      </c>
      <c r="X141" s="149"/>
      <c r="Y141" s="116" t="s">
        <v>1560</v>
      </c>
    </row>
    <row r="142" spans="1:27" x14ac:dyDescent="0.25">
      <c r="O142" s="561"/>
    </row>
  </sheetData>
  <autoFilter ref="A2:AA141" xr:uid="{00000000-0009-0000-0000-000008000000}"/>
  <pageMargins left="0.70866141732283472" right="0.70866141732283472" top="0.74803149606299213" bottom="0.74803149606299213" header="0.39370078740157483" footer="0"/>
  <pageSetup paperSize="8" fitToWidth="3" fitToHeight="0" pageOrder="overThenDown" orientation="landscape" r:id="rId1"/>
  <headerFooter>
    <oddHeader>&amp;R&amp;F - &amp;A
&amp;P of &amp;N</oddHeader>
  </headerFooter>
  <colBreaks count="3" manualBreakCount="3">
    <brk id="8" max="1048575" man="1"/>
    <brk id="14" max="1048575" man="1"/>
    <brk id="21" max="1048575" man="1"/>
  </colBreak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0000000}">
          <x14:formula1>
            <xm:f>MasterCodeList!$C$2:$C$27</xm:f>
          </x14:formula1>
          <xm:sqref>A4:A6</xm:sqref>
        </x14:dataValidation>
        <x14:dataValidation type="list" allowBlank="1" showInputMessage="1" showErrorMessage="1" xr:uid="{00000000-0002-0000-0800-000001000000}">
          <x14:formula1>
            <xm:f>MasterCodeList!$C$378:$C$384</xm:f>
          </x14:formula1>
          <xm:sqref>C4:C6</xm:sqref>
        </x14:dataValidation>
        <x14:dataValidation type="list" allowBlank="1" showInputMessage="1" showErrorMessage="1" xr:uid="{00000000-0002-0000-0800-000002000000}">
          <x14:formula1>
            <xm:f>MasterCodeList!$C$28:$C$46</xm:f>
          </x14:formula1>
          <xm:sqref>D4:D6</xm:sqref>
        </x14:dataValidation>
        <x14:dataValidation type="list" allowBlank="1" showInputMessage="1" showErrorMessage="1" xr:uid="{00000000-0002-0000-0800-000003000000}">
          <x14:formula1>
            <xm:f>MasterCodeList!$C$195:$C$203</xm:f>
          </x14:formula1>
          <xm:sqref>I4:I6</xm:sqref>
        </x14:dataValidation>
        <x14:dataValidation type="list" allowBlank="1" showInputMessage="1" showErrorMessage="1" xr:uid="{00000000-0002-0000-0800-000004000000}">
          <x14:formula1>
            <xm:f>MasterCodeList!$C$57:$C$60</xm:f>
          </x14:formula1>
          <xm:sqref>J4:J6</xm:sqref>
        </x14:dataValidation>
        <x14:dataValidation type="list" allowBlank="1" showInputMessage="1" showErrorMessage="1" xr:uid="{00000000-0002-0000-0800-000005000000}">
          <x14:formula1>
            <xm:f>MasterCodeList!$C$188:$C$194</xm:f>
          </x14:formula1>
          <xm:sqref>M4:M6</xm:sqref>
        </x14:dataValidation>
        <x14:dataValidation type="list" allowBlank="1" showInputMessage="1" showErrorMessage="1" xr:uid="{00000000-0002-0000-0800-000006000000}">
          <x14:formula1>
            <xm:f>MasterCodeList!$C$115:$C$125</xm:f>
          </x14:formula1>
          <xm:sqref>P4:P6</xm:sqref>
        </x14:dataValidation>
        <x14:dataValidation type="list" allowBlank="1" showInputMessage="1" showErrorMessage="1" xr:uid="{00000000-0002-0000-0800-000007000000}">
          <x14:formula1>
            <xm:f>MasterCodeList!$C$160:$C$165</xm:f>
          </x14:formula1>
          <xm:sqref>T4:T6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1639B9-9E25-4FB5-A976-32158106099C}"/>
</file>

<file path=customXml/itemProps2.xml><?xml version="1.0" encoding="utf-8"?>
<ds:datastoreItem xmlns:ds="http://schemas.openxmlformats.org/officeDocument/2006/customXml" ds:itemID="{941A7766-F5B2-4C25-88DB-4AB9E91ABD68}">
  <ds:schemaRefs>
    <ds:schemaRef ds:uri="http://purl.org/dc/elements/1.1/"/>
    <ds:schemaRef ds:uri="http://schemas.microsoft.com/office/2006/metadata/properties"/>
    <ds:schemaRef ds:uri="http://schemas.openxmlformats.org/package/2006/metadata/core-properties"/>
    <ds:schemaRef ds:uri="eaf7b8d6-a154-4b41-838e-8f93c69b67d8"/>
    <ds:schemaRef ds:uri="http://purl.org/dc/terms/"/>
    <ds:schemaRef ds:uri="http://schemas.microsoft.com/office/2006/documentManagement/types"/>
    <ds:schemaRef ds:uri="http://schemas.microsoft.com/office/infopath/2007/PartnerControls"/>
    <ds:schemaRef ds:uri="f4efaf1b-d43a-4a7b-abb2-365b7fd85c54"/>
    <ds:schemaRef ds:uri="http://www.w3.org/XML/1998/namespace"/>
    <ds:schemaRef ds:uri="http://purl.org/dc/dcmitype/"/>
  </ds:schemaRefs>
</ds:datastoreItem>
</file>

<file path=customXml/itemProps3.xml><?xml version="1.0" encoding="utf-8"?>
<ds:datastoreItem xmlns:ds="http://schemas.openxmlformats.org/officeDocument/2006/customXml" ds:itemID="{E3144326-9E81-4BD0-A7B6-436722EBA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22</vt:i4>
      </vt:variant>
    </vt:vector>
  </HeadingPairs>
  <TitlesOfParts>
    <vt:vector size="41"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3.1 Fishing activity</vt:lpstr>
      <vt:lpstr>Table 4.1 Stomach</vt:lpstr>
      <vt:lpstr>Table 5.1 Fleet population</vt:lpstr>
      <vt:lpstr>Table 5.2 Fleet SocEcon</vt:lpstr>
      <vt:lpstr>Table 6.1 Aquaculture SocEcon</vt:lpstr>
      <vt:lpstr>Table 7.1 Processing SocEcon</vt:lpstr>
      <vt:lpstr>DropDownList-HowToDelete</vt:lpstr>
      <vt:lpstr>'DropDownList-HowToDelete'!Utskriftsområde</vt:lpstr>
      <vt:lpstr>MasterCodeList!Utskriftsområde</vt:lpstr>
      <vt:lpstr>'Table 0'!Utskriftsområde</vt:lpstr>
      <vt:lpstr>'Table 1.1 Data availability'!Utskriftsområde</vt:lpstr>
      <vt:lpstr>'Table 2.1 Stocks'!Utskriftsområde</vt:lpstr>
      <vt:lpstr>'Table 7.1 Processing SocEcon'!Utskriftsområde</vt:lpstr>
      <vt:lpstr>'Table 1.1 Data availability'!Utskriftsrubriker</vt:lpstr>
      <vt:lpstr>'Table 1.2 Internat coord'!Utskriftsrubriker</vt:lpstr>
      <vt:lpstr>'Table 1.3 Bi-multilaterals'!Utskriftsrubriker</vt:lpstr>
      <vt:lpstr>'Table 1.4 Recommendations'!Utskriftsrubriker</vt:lpstr>
      <vt:lpstr>'Table 2.1 Stocks'!Utskriftsrubriker</vt:lpstr>
      <vt:lpstr>'Table 2.2 Biol variables'!Utskriftsrubriker</vt:lpstr>
      <vt:lpstr>'Table 2.3 Diadromous'!Utskriftsrubriker</vt:lpstr>
      <vt:lpstr>'Table 2.4 Recreational'!Utskriftsrubriker</vt:lpstr>
      <vt:lpstr>'Table 2.5 Sampling plan biol'!Utskriftsrubriker</vt:lpstr>
      <vt:lpstr>'Table 2.6 Surveys-at-sea'!Utskriftsrubriker</vt:lpstr>
      <vt:lpstr>'Table 3.1 Fishing activity'!Utskriftsrubriker</vt:lpstr>
      <vt:lpstr>'Table 4.1 Stomach'!Utskriftsrubriker</vt:lpstr>
      <vt:lpstr>'Table 5.1 Fleet population'!Utskriftsrubriker</vt:lpstr>
      <vt:lpstr>'Table 5.2 Fleet SocEcon'!Utskriftsrubriker</vt:lpstr>
      <vt:lpstr>'Table 6.1 Aquaculture SocEcon'!Utskriftsrubriker</vt:lpstr>
      <vt:lpstr>'Table 7.1 Processing SocEcon'!Utskriftsrubriker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Fredrik Ljunghager</cp:lastModifiedBy>
  <cp:revision/>
  <dcterms:created xsi:type="dcterms:W3CDTF">2020-11-05T12:04:58Z</dcterms:created>
  <dcterms:modified xsi:type="dcterms:W3CDTF">2023-09-29T08:15:26Z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