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DARBAI\DUOMENU_PROGR\011_AR_plius\AR2021\evaluation_01\"/>
    </mc:Choice>
  </mc:AlternateContent>
  <xr:revisionPtr revIDLastSave="0" documentId="13_ncr:1_{BA89C34A-D921-4859-80F5-5641D8BB8F74}" xr6:coauthVersionLast="47" xr6:coauthVersionMax="47" xr10:uidLastSave="{00000000-0000-0000-0000-000000000000}"/>
  <bookViews>
    <workbookView xWindow="-120" yWindow="-120" windowWidth="29040" windowHeight="15840" activeTab="2" xr2:uid="{00000000-000D-0000-FFFF-FFFF00000000}"/>
  </bookViews>
  <sheets>
    <sheet name="Table1A List of required stocks" sheetId="1" r:id="rId1"/>
    <sheet name="Table1B Planning of sampling " sheetId="2" r:id="rId2"/>
    <sheet name="Table1C Sampling intensity " sheetId="39" r:id="rId3"/>
    <sheet name="Table1D Recreational Fisheries" sheetId="29" r:id="rId4"/>
    <sheet name="Table1E Anadromous catadromous" sheetId="5" r:id="rId5"/>
    <sheet name="Table1F Incidental by catch" sheetId="38" r:id="rId6"/>
    <sheet name="Table1H Research survey data" sheetId="10" r:id="rId7"/>
    <sheet name="Table1G List of research survey" sheetId="8" r:id="rId8"/>
    <sheet name="Table2A Fishing activity variab" sheetId="36" r:id="rId9"/>
    <sheet name="Table3A  Pop segment fisheries" sheetId="33" r:id="rId10"/>
    <sheet name="Table3B Pop segments aquacultur" sheetId="34" r:id="rId11"/>
    <sheet name="Table3C Pop segments processing" sheetId="35" r:id="rId12"/>
    <sheet name="Table4A Sampling plan descripti" sheetId="40" r:id="rId13"/>
    <sheet name="Table4B Sampling frame descrip" sheetId="15" r:id="rId14"/>
    <sheet name="Table4C Data on the fisheries" sheetId="43" r:id="rId15"/>
    <sheet name="Table4D Landing locations" sheetId="17" r:id="rId16"/>
    <sheet name="Table5A Quality assurance frame" sheetId="42" r:id="rId17"/>
    <sheet name="Table5B Quality assurance frame" sheetId="26" r:id="rId18"/>
    <sheet name="Table6A_Data_availability" sheetId="27" r:id="rId19"/>
    <sheet name="Table7A_Planned Regional_coord" sheetId="28" r:id="rId20"/>
    <sheet name="Table7B_Follow up of Recommenda" sheetId="23" r:id="rId21"/>
    <sheet name="Table7C_Bi- and multilateral " sheetId="32" r:id="rId22"/>
  </sheets>
  <definedNames>
    <definedName name="_xlnm._FilterDatabase" localSheetId="0" hidden="1">'Table1A List of required stocks'!$A$4:$M$42</definedName>
    <definedName name="_xlnm._FilterDatabase" localSheetId="1" hidden="1">'Table1B Planning of sampling '!$A$4:$F$5</definedName>
    <definedName name="_xlnm._FilterDatabase" localSheetId="2" hidden="1">'Table1C Sampling intensity '!$A$4:$W$266</definedName>
    <definedName name="_xlnm._FilterDatabase" localSheetId="3" hidden="1">'Table1D Recreational Fisheries'!$A$4:$Y$4</definedName>
    <definedName name="_xlnm._FilterDatabase" localSheetId="4" hidden="1">'Table1E Anadromous catadromous'!$A$4:$U$4</definedName>
    <definedName name="_xlnm._FilterDatabase" localSheetId="5" hidden="1">'Table1F Incidental by catch'!$A$5:$W$96</definedName>
    <definedName name="_xlnm._FilterDatabase" localSheetId="7" hidden="1">'Table1G List of research survey'!$A$4:$AA$4</definedName>
    <definedName name="_xlnm._FilterDatabase" localSheetId="6" hidden="1">'Table1H Research survey data'!$A$4:$M$4</definedName>
    <definedName name="_xlnm._FilterDatabase" localSheetId="8" hidden="1">'Table2A Fishing activity variab'!$A$4:$T$4</definedName>
    <definedName name="_xlnm._FilterDatabase" localSheetId="9" hidden="1">'Table3A  Pop segment fisheries'!$A$4:$R$367</definedName>
    <definedName name="_xlnm._FilterDatabase" localSheetId="11" hidden="1">'Table3C Pop segments processing'!$A$4:$O$104</definedName>
    <definedName name="_xlnm._FilterDatabase" localSheetId="12" hidden="1">'Table4A Sampling plan descripti'!$A$4:$Y$4</definedName>
    <definedName name="_xlnm._FilterDatabase" localSheetId="13" hidden="1">'Table4B Sampling frame descrip'!$A$4:$F$4</definedName>
    <definedName name="_xlnm._FilterDatabase" localSheetId="14" hidden="1">'Table4C Data on the fisheries'!$A$4:$V$4</definedName>
    <definedName name="_xlnm._FilterDatabase" localSheetId="15" hidden="1">'Table4D Landing locations'!$A$4:$K$4</definedName>
    <definedName name="_xlnm._FilterDatabase" localSheetId="16" hidden="1">'Table5A Quality assurance frame'!$A$5:$T$5</definedName>
    <definedName name="_xlnm._FilterDatabase" localSheetId="17" hidden="1">'Table5B Quality assurance frame'!$A$6:$AE$6</definedName>
    <definedName name="_xlnm._FilterDatabase" localSheetId="18" hidden="1">Table6A_Data_availability!$A$4:$J$4</definedName>
    <definedName name="_xlnm._FilterDatabase" localSheetId="19" hidden="1">'Table7A_Planned Regional_coord'!$A$4:$H$4</definedName>
    <definedName name="_xlnm._FilterDatabase" localSheetId="20" hidden="1">'Table7B_Follow up of Recommenda'!$A$4:$K$4</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 i="43" l="1"/>
  <c r="K14" i="43"/>
  <c r="J14" i="43"/>
  <c r="I14" i="43"/>
  <c r="S13" i="43"/>
  <c r="M13" i="43"/>
  <c r="K13" i="43"/>
  <c r="J13" i="43"/>
  <c r="I13" i="43"/>
  <c r="S12" i="43"/>
  <c r="M12" i="43"/>
  <c r="K12" i="43"/>
  <c r="J12" i="43"/>
  <c r="I12" i="43"/>
  <c r="S11" i="43"/>
  <c r="M11" i="43"/>
  <c r="K11" i="43"/>
  <c r="J11" i="43"/>
  <c r="S10" i="43"/>
  <c r="K10" i="43"/>
  <c r="J10" i="43"/>
  <c r="S9" i="43"/>
  <c r="M9" i="43"/>
  <c r="H9" i="43"/>
  <c r="S8" i="43"/>
  <c r="M8" i="43"/>
  <c r="L8" i="43"/>
  <c r="J8" i="43"/>
  <c r="H8" i="43"/>
  <c r="S7" i="43"/>
  <c r="J7" i="43"/>
  <c r="I7" i="43"/>
  <c r="H7" i="43"/>
  <c r="S6" i="43"/>
  <c r="J6" i="43"/>
  <c r="I6" i="43"/>
  <c r="H6" i="43"/>
  <c r="S5" i="43"/>
  <c r="M5" i="43"/>
  <c r="L5" i="43"/>
  <c r="K5" i="43"/>
  <c r="J5" i="43"/>
  <c r="I5" i="43"/>
  <c r="R17" i="40"/>
  <c r="R16" i="40"/>
  <c r="M16" i="40"/>
  <c r="X14" i="40"/>
  <c r="R14" i="40"/>
  <c r="X13" i="40"/>
  <c r="R13" i="40"/>
  <c r="M13" i="40"/>
  <c r="X12" i="40"/>
  <c r="R12" i="40"/>
  <c r="M12" i="40"/>
  <c r="U11" i="40"/>
  <c r="R11" i="40"/>
  <c r="P11" i="40"/>
  <c r="M11" i="40"/>
  <c r="R10" i="40"/>
  <c r="M10" i="40"/>
  <c r="X9" i="40"/>
  <c r="R9" i="40"/>
  <c r="M9" i="40"/>
  <c r="R8" i="40"/>
  <c r="M8" i="40"/>
  <c r="R7" i="40"/>
  <c r="R6" i="40"/>
  <c r="R5" i="40"/>
  <c r="M5" i="40"/>
  <c r="N266" i="39"/>
  <c r="N265" i="39"/>
  <c r="N264" i="39"/>
  <c r="N263" i="39"/>
  <c r="N262" i="39"/>
  <c r="N261" i="39"/>
  <c r="M260" i="39"/>
  <c r="N260" i="39"/>
  <c r="N259" i="39"/>
  <c r="N258" i="39"/>
  <c r="N257" i="39"/>
  <c r="N256" i="39"/>
  <c r="N255" i="39"/>
  <c r="N254" i="39"/>
  <c r="N253" i="39"/>
  <c r="N252" i="39"/>
  <c r="N251" i="39"/>
  <c r="N250" i="39"/>
  <c r="N249" i="39"/>
  <c r="N248" i="39"/>
  <c r="N247" i="39"/>
  <c r="N246" i="39"/>
  <c r="N245" i="39"/>
  <c r="N244" i="39"/>
  <c r="N243" i="39"/>
  <c r="N242" i="39"/>
  <c r="N241" i="39"/>
  <c r="N240" i="39"/>
  <c r="N239" i="39"/>
  <c r="N238" i="39"/>
  <c r="N237" i="39"/>
  <c r="N236" i="39"/>
  <c r="N235" i="39"/>
  <c r="N234" i="39"/>
  <c r="N233" i="39"/>
  <c r="N232" i="39"/>
  <c r="N231" i="39"/>
  <c r="N230" i="39"/>
  <c r="N229" i="39"/>
  <c r="N228" i="39"/>
  <c r="N227" i="39"/>
  <c r="N226" i="39"/>
  <c r="N225" i="39"/>
  <c r="N224" i="39"/>
  <c r="N223" i="39"/>
  <c r="N222" i="39"/>
  <c r="N221" i="39"/>
  <c r="N220" i="39"/>
  <c r="N219" i="39"/>
  <c r="N218" i="39"/>
  <c r="N217" i="39"/>
  <c r="N216" i="39"/>
  <c r="N215" i="39"/>
  <c r="N214" i="39"/>
  <c r="N213" i="39"/>
  <c r="N212" i="39"/>
  <c r="N211" i="39"/>
  <c r="N210" i="39"/>
  <c r="N209" i="39"/>
  <c r="N208" i="39"/>
  <c r="N207" i="39"/>
  <c r="N206" i="39"/>
  <c r="N205" i="39"/>
  <c r="N204" i="39"/>
  <c r="N203" i="39"/>
  <c r="N202" i="39"/>
  <c r="N201" i="39"/>
  <c r="N200" i="39"/>
  <c r="N199" i="39"/>
  <c r="N198" i="39"/>
  <c r="N197" i="39"/>
  <c r="N196" i="39"/>
  <c r="N195" i="39"/>
  <c r="N194" i="39"/>
  <c r="N193" i="39"/>
  <c r="N192" i="39"/>
  <c r="N191" i="39"/>
  <c r="N190" i="39"/>
  <c r="N189" i="39"/>
  <c r="N188" i="39"/>
  <c r="N187" i="39"/>
  <c r="N186" i="39"/>
  <c r="N185" i="39"/>
  <c r="N184" i="39"/>
  <c r="N183" i="39"/>
  <c r="N182" i="39"/>
  <c r="N181" i="39"/>
  <c r="N180" i="39"/>
  <c r="N179" i="39"/>
  <c r="N178" i="39"/>
  <c r="N177" i="39"/>
  <c r="N176" i="39"/>
  <c r="N175" i="39"/>
  <c r="N174" i="39"/>
  <c r="N173" i="39"/>
  <c r="N172" i="39"/>
  <c r="N171" i="39"/>
  <c r="N170" i="39"/>
  <c r="N169" i="39"/>
  <c r="N168" i="39"/>
  <c r="N167" i="39"/>
  <c r="N166" i="39"/>
  <c r="N165" i="39"/>
  <c r="N164" i="39"/>
  <c r="N163" i="39"/>
  <c r="N162" i="39"/>
  <c r="N161" i="39"/>
  <c r="N160" i="39"/>
  <c r="N159" i="39"/>
  <c r="N158" i="39"/>
  <c r="N157" i="39"/>
  <c r="N156" i="39"/>
  <c r="N155" i="39"/>
  <c r="N154" i="39"/>
  <c r="N153" i="39"/>
  <c r="N152" i="39"/>
  <c r="N151" i="39"/>
  <c r="N150" i="39"/>
  <c r="N149" i="39"/>
  <c r="N148" i="39"/>
  <c r="N147" i="39"/>
  <c r="N146" i="39"/>
  <c r="N145" i="39"/>
  <c r="N144" i="39"/>
  <c r="N143" i="39"/>
  <c r="N142" i="39"/>
  <c r="N141" i="39"/>
  <c r="N140" i="39"/>
  <c r="N139" i="39"/>
  <c r="N138" i="39"/>
  <c r="N137" i="39"/>
  <c r="N136" i="39"/>
  <c r="N135" i="39"/>
  <c r="N134" i="39"/>
  <c r="N133" i="39"/>
  <c r="N132" i="39"/>
  <c r="N131" i="39"/>
  <c r="N130" i="39"/>
  <c r="N129" i="39"/>
  <c r="N128" i="39"/>
  <c r="N127" i="39"/>
  <c r="N126" i="39"/>
  <c r="N125" i="39"/>
  <c r="N124" i="39"/>
  <c r="N123" i="39"/>
  <c r="N122" i="39"/>
  <c r="N121" i="39"/>
  <c r="N120" i="39"/>
  <c r="N119" i="39"/>
  <c r="N118" i="39"/>
  <c r="N117" i="39"/>
  <c r="N116" i="39"/>
  <c r="N115" i="39"/>
  <c r="N114" i="39"/>
  <c r="N113" i="39"/>
  <c r="N112" i="39"/>
  <c r="N111" i="39"/>
  <c r="N110" i="39"/>
  <c r="N109" i="39"/>
  <c r="N108" i="39"/>
  <c r="N107" i="39"/>
  <c r="N106" i="39"/>
  <c r="N105" i="39"/>
  <c r="N104" i="39"/>
  <c r="N103" i="39"/>
  <c r="N102" i="39"/>
  <c r="N101" i="39"/>
  <c r="N100" i="39"/>
  <c r="N99" i="39"/>
  <c r="N98" i="39"/>
  <c r="M97" i="39"/>
  <c r="N97" i="39"/>
  <c r="N96" i="39"/>
  <c r="N93" i="39"/>
  <c r="N90" i="39"/>
  <c r="N89" i="39"/>
  <c r="N88" i="39"/>
  <c r="N87" i="39"/>
  <c r="N86" i="39"/>
  <c r="N85" i="39"/>
  <c r="N84" i="39"/>
  <c r="N83" i="39"/>
  <c r="N82" i="39"/>
  <c r="N81" i="39"/>
  <c r="N80" i="39"/>
  <c r="N79" i="39"/>
  <c r="N78" i="39"/>
  <c r="N77" i="39"/>
  <c r="N76" i="39"/>
  <c r="N75" i="39"/>
  <c r="N74" i="39"/>
  <c r="N73" i="39"/>
  <c r="N72" i="39"/>
  <c r="N71" i="39"/>
  <c r="N70" i="39"/>
  <c r="N69" i="39"/>
  <c r="N68" i="39"/>
  <c r="N67" i="39"/>
  <c r="N66" i="39"/>
  <c r="N65" i="39"/>
  <c r="N64" i="39"/>
  <c r="N63" i="39"/>
  <c r="N62" i="39"/>
  <c r="N61" i="39"/>
  <c r="N60" i="39"/>
  <c r="N59" i="39"/>
  <c r="N58" i="39"/>
  <c r="N57" i="39"/>
  <c r="N56" i="39"/>
  <c r="N55" i="39"/>
  <c r="N54" i="39"/>
  <c r="N53" i="39"/>
  <c r="N52" i="39"/>
  <c r="N51" i="39"/>
  <c r="N50" i="39"/>
  <c r="N49" i="39"/>
  <c r="N48" i="39"/>
  <c r="N47" i="39"/>
  <c r="N46" i="39"/>
  <c r="N45" i="39"/>
  <c r="N44" i="39"/>
  <c r="N43" i="39"/>
  <c r="N42" i="39"/>
  <c r="N41" i="39"/>
  <c r="N40" i="39"/>
  <c r="N39" i="39"/>
  <c r="N38" i="39"/>
  <c r="N37" i="39"/>
  <c r="N36" i="39"/>
  <c r="N35" i="39"/>
  <c r="N34" i="39"/>
  <c r="N33" i="39"/>
  <c r="N32" i="39"/>
  <c r="N31" i="39"/>
  <c r="N30" i="39"/>
  <c r="N29" i="39"/>
  <c r="N28" i="39"/>
  <c r="N27" i="39"/>
  <c r="N26" i="39"/>
  <c r="N25" i="39"/>
  <c r="N24" i="39"/>
  <c r="N23" i="39"/>
  <c r="N22" i="39"/>
  <c r="N21" i="39"/>
  <c r="N20" i="39"/>
  <c r="N19" i="39"/>
  <c r="N18" i="39"/>
  <c r="N17" i="39"/>
  <c r="N16" i="39"/>
  <c r="N15" i="39"/>
  <c r="N14" i="39"/>
  <c r="N13" i="39"/>
  <c r="N12" i="39"/>
  <c r="N11" i="39"/>
  <c r="N10" i="39"/>
  <c r="N9" i="39"/>
  <c r="N8" i="39"/>
  <c r="N7" i="39"/>
  <c r="N6" i="39"/>
  <c r="N5" i="39"/>
  <c r="L5" i="35"/>
  <c r="M5" i="35"/>
  <c r="N5" i="35"/>
  <c r="L6" i="35"/>
  <c r="M6" i="35"/>
  <c r="N6" i="35"/>
  <c r="L7" i="35"/>
  <c r="M7" i="35"/>
  <c r="N7" i="35"/>
  <c r="L8" i="35"/>
  <c r="M8" i="35"/>
  <c r="N8" i="35"/>
  <c r="L9" i="35"/>
  <c r="M9" i="35"/>
  <c r="N9" i="35"/>
  <c r="L10" i="35"/>
  <c r="M10" i="35"/>
  <c r="N10" i="35"/>
  <c r="L11" i="35"/>
  <c r="M11" i="35"/>
  <c r="N11" i="35"/>
  <c r="L12" i="35"/>
  <c r="M12" i="35"/>
  <c r="N12" i="35"/>
  <c r="L13" i="35"/>
  <c r="M13" i="35"/>
  <c r="N13" i="35"/>
  <c r="L14" i="35"/>
  <c r="M14" i="35"/>
  <c r="N14" i="35"/>
  <c r="L15" i="35"/>
  <c r="M15" i="35"/>
  <c r="N15" i="35"/>
  <c r="L16" i="35"/>
  <c r="M16" i="35"/>
  <c r="N16" i="35"/>
  <c r="L17" i="35"/>
  <c r="M17" i="35"/>
  <c r="N17" i="35"/>
  <c r="L18" i="35"/>
  <c r="M18" i="35"/>
  <c r="N18" i="35"/>
  <c r="L19" i="35"/>
  <c r="M19" i="35"/>
  <c r="N19" i="35"/>
  <c r="L20" i="35"/>
  <c r="M20" i="35"/>
  <c r="N20" i="35"/>
  <c r="L21" i="35"/>
  <c r="M21" i="35"/>
  <c r="N21" i="35"/>
  <c r="L22" i="35"/>
  <c r="M22" i="35"/>
  <c r="N22" i="35"/>
  <c r="L23" i="35"/>
  <c r="M23" i="35"/>
  <c r="N23" i="35"/>
  <c r="L24" i="35"/>
  <c r="M24" i="35"/>
  <c r="N24" i="35"/>
  <c r="L25" i="35"/>
  <c r="M25" i="35"/>
  <c r="N25" i="35"/>
  <c r="L26" i="35"/>
  <c r="M26" i="35"/>
  <c r="N26" i="35"/>
  <c r="L27" i="35"/>
  <c r="M27" i="35"/>
  <c r="N27" i="35"/>
  <c r="L28" i="35"/>
  <c r="M28" i="35"/>
  <c r="N28" i="35"/>
  <c r="L29" i="35"/>
  <c r="M29" i="35"/>
  <c r="N29" i="35"/>
  <c r="L30" i="35"/>
  <c r="M30" i="35"/>
  <c r="N30" i="35"/>
  <c r="L31" i="35"/>
  <c r="M31" i="35"/>
  <c r="N31" i="35"/>
  <c r="L32" i="35"/>
  <c r="M32" i="35"/>
  <c r="N32" i="35"/>
  <c r="L33" i="35"/>
  <c r="M33" i="35"/>
  <c r="N33" i="35"/>
  <c r="L34" i="35"/>
  <c r="M34" i="35"/>
  <c r="N34" i="35"/>
  <c r="L35" i="35"/>
  <c r="M35" i="35"/>
  <c r="N35" i="35"/>
  <c r="L36" i="35"/>
  <c r="M36" i="35"/>
  <c r="N36" i="35"/>
  <c r="L37" i="35"/>
  <c r="M37" i="35"/>
  <c r="N37" i="35"/>
  <c r="L38" i="35"/>
  <c r="M38" i="35"/>
  <c r="N38" i="35"/>
  <c r="L39" i="35"/>
  <c r="M39" i="35"/>
  <c r="N39" i="35"/>
  <c r="L40" i="35"/>
  <c r="M40" i="35"/>
  <c r="N40" i="35"/>
  <c r="L41" i="35"/>
  <c r="M41" i="35"/>
  <c r="N41" i="35"/>
  <c r="L42" i="35"/>
  <c r="M42" i="35"/>
  <c r="N42" i="35"/>
  <c r="L43" i="35"/>
  <c r="M43" i="35"/>
  <c r="N43" i="35"/>
  <c r="L44" i="35"/>
  <c r="M44" i="35"/>
  <c r="N44" i="35"/>
  <c r="L45" i="35"/>
  <c r="M45" i="35"/>
  <c r="N45" i="35"/>
  <c r="L46" i="35"/>
  <c r="M46" i="35"/>
  <c r="N46" i="35"/>
  <c r="L47" i="35"/>
  <c r="M47" i="35"/>
  <c r="N47" i="35"/>
  <c r="L48" i="35"/>
  <c r="M48" i="35"/>
  <c r="N48" i="35"/>
  <c r="L49" i="35"/>
  <c r="M49" i="35"/>
  <c r="N49" i="35"/>
  <c r="L50" i="35"/>
  <c r="M50" i="35"/>
  <c r="N50" i="35"/>
  <c r="L51" i="35"/>
  <c r="M51" i="35"/>
  <c r="N51" i="35"/>
  <c r="L52" i="35"/>
  <c r="M52" i="35"/>
  <c r="N52" i="35"/>
  <c r="L53" i="35"/>
  <c r="M53" i="35"/>
  <c r="N53" i="35"/>
  <c r="L54" i="35"/>
  <c r="M54" i="35"/>
  <c r="N54" i="35"/>
  <c r="L55" i="35"/>
  <c r="M55" i="35"/>
  <c r="N55" i="35"/>
  <c r="L56" i="35"/>
  <c r="M56" i="35"/>
  <c r="N56" i="35"/>
  <c r="L57" i="35"/>
  <c r="M57" i="35"/>
  <c r="N57" i="35"/>
  <c r="L58" i="35"/>
  <c r="M58" i="35"/>
  <c r="N58" i="35"/>
  <c r="L59" i="35"/>
  <c r="M59" i="35"/>
  <c r="N59" i="35"/>
  <c r="L60" i="35"/>
  <c r="M60" i="35"/>
  <c r="N60" i="35"/>
  <c r="L61" i="35"/>
  <c r="M61" i="35"/>
  <c r="N61" i="35"/>
  <c r="L62" i="35"/>
  <c r="M62" i="35"/>
  <c r="N62" i="35"/>
  <c r="L63" i="35"/>
  <c r="M63" i="35"/>
  <c r="N63" i="35"/>
  <c r="L64" i="35"/>
  <c r="M64" i="35"/>
  <c r="N64" i="35"/>
  <c r="L65" i="35"/>
  <c r="M65" i="35"/>
  <c r="N65" i="35"/>
  <c r="L66" i="35"/>
  <c r="M66" i="35"/>
  <c r="N66" i="35"/>
  <c r="L67" i="35"/>
  <c r="M67" i="35"/>
  <c r="N67" i="35"/>
  <c r="L68" i="35"/>
  <c r="M68" i="35"/>
  <c r="N68" i="35"/>
  <c r="L69" i="35"/>
  <c r="M69" i="35"/>
  <c r="N69" i="35"/>
  <c r="L70" i="35"/>
  <c r="M70" i="35"/>
  <c r="N70" i="35"/>
  <c r="L71" i="35"/>
  <c r="M71" i="35"/>
  <c r="N71" i="35"/>
  <c r="L72" i="35"/>
  <c r="M72" i="35"/>
  <c r="N72" i="35"/>
  <c r="L73" i="35"/>
  <c r="M73" i="35"/>
  <c r="N73" i="35"/>
  <c r="L74" i="35"/>
  <c r="M74" i="35"/>
  <c r="N74" i="35"/>
  <c r="L75" i="35"/>
  <c r="M75" i="35"/>
  <c r="N75" i="35"/>
  <c r="L76" i="35"/>
  <c r="M76" i="35"/>
  <c r="N76" i="35"/>
  <c r="L77" i="35"/>
  <c r="M77" i="35"/>
  <c r="N77" i="35"/>
  <c r="L78" i="35"/>
  <c r="M78" i="35"/>
  <c r="N78" i="35"/>
  <c r="L79" i="35"/>
  <c r="M79" i="35"/>
  <c r="N79" i="35"/>
  <c r="L80" i="35"/>
  <c r="M80" i="35"/>
  <c r="N80" i="35"/>
  <c r="L81" i="35"/>
  <c r="M81" i="35"/>
  <c r="N81" i="35"/>
  <c r="L82" i="35"/>
  <c r="M82" i="35"/>
  <c r="N82" i="35"/>
  <c r="L83" i="35"/>
  <c r="M83" i="35"/>
  <c r="N83" i="35"/>
  <c r="L84" i="35"/>
  <c r="M84" i="35"/>
  <c r="N84" i="35"/>
  <c r="L85" i="35"/>
  <c r="M85" i="35"/>
  <c r="N85" i="35"/>
  <c r="L86" i="35"/>
  <c r="M86" i="35"/>
  <c r="N86" i="35"/>
  <c r="L87" i="35"/>
  <c r="M87" i="35"/>
  <c r="N87" i="35"/>
  <c r="L88" i="35"/>
  <c r="M88" i="35"/>
  <c r="N88" i="35"/>
  <c r="L89" i="35"/>
  <c r="M89" i="35"/>
  <c r="N89" i="35"/>
  <c r="L90" i="35"/>
  <c r="M90" i="35"/>
  <c r="N90" i="35"/>
  <c r="L91" i="35"/>
  <c r="M91" i="35"/>
  <c r="N91" i="35"/>
  <c r="L92" i="35"/>
  <c r="M92" i="35"/>
  <c r="N92" i="35"/>
  <c r="L93" i="35"/>
  <c r="M93" i="35"/>
  <c r="N93" i="35"/>
  <c r="L94" i="35"/>
  <c r="M94" i="35"/>
  <c r="N94" i="35"/>
  <c r="L95" i="35"/>
  <c r="M95" i="35"/>
  <c r="N95" i="35"/>
  <c r="L96" i="35"/>
  <c r="M96" i="35"/>
  <c r="N96" i="35"/>
  <c r="L97" i="35"/>
  <c r="M97" i="35"/>
  <c r="N97" i="35"/>
  <c r="L98" i="35"/>
  <c r="M98" i="35"/>
  <c r="N98" i="35"/>
  <c r="L99" i="35"/>
  <c r="M99" i="35"/>
  <c r="N99" i="35"/>
  <c r="L100" i="35"/>
  <c r="M100" i="35"/>
  <c r="N100" i="35"/>
  <c r="L101" i="35"/>
  <c r="M101" i="35"/>
  <c r="N101" i="35"/>
  <c r="L102" i="35"/>
  <c r="M102" i="35"/>
  <c r="N102" i="35"/>
  <c r="L103" i="35"/>
  <c r="M103" i="35"/>
  <c r="N103" i="35"/>
  <c r="L104" i="35"/>
  <c r="M104" i="35"/>
  <c r="N104" i="35"/>
  <c r="O5" i="33"/>
  <c r="P5" i="33"/>
  <c r="Q5" i="33"/>
  <c r="O6" i="33"/>
  <c r="P6" i="33"/>
  <c r="Q6" i="33"/>
  <c r="O7" i="33"/>
  <c r="P7" i="33"/>
  <c r="Q7" i="33"/>
  <c r="O8" i="33"/>
  <c r="P8" i="33"/>
  <c r="Q8" i="33"/>
  <c r="O9" i="33"/>
  <c r="P9" i="33"/>
  <c r="Q9" i="33"/>
  <c r="O10" i="33"/>
  <c r="P10" i="33"/>
  <c r="Q10" i="33"/>
  <c r="O11" i="33"/>
  <c r="P11" i="33"/>
  <c r="Q11" i="33"/>
  <c r="O12" i="33"/>
  <c r="P12" i="33"/>
  <c r="Q12" i="33"/>
  <c r="O14" i="33"/>
  <c r="P14" i="33"/>
  <c r="Q14" i="33"/>
  <c r="O15" i="33"/>
  <c r="P15" i="33"/>
  <c r="Q15" i="33"/>
  <c r="O16" i="33"/>
  <c r="P16" i="33"/>
  <c r="Q16" i="33"/>
  <c r="O17" i="33"/>
  <c r="P17" i="33"/>
  <c r="Q17" i="33"/>
  <c r="O18" i="33"/>
  <c r="P18" i="33"/>
  <c r="Q18" i="33"/>
  <c r="O19" i="33"/>
  <c r="P19" i="33"/>
  <c r="Q19" i="33"/>
  <c r="O20" i="33"/>
  <c r="P20" i="33"/>
  <c r="Q20" i="33"/>
  <c r="O21" i="33"/>
  <c r="P21" i="33"/>
  <c r="Q21" i="33"/>
  <c r="O22" i="33"/>
  <c r="P22" i="33"/>
  <c r="Q22" i="33"/>
  <c r="O23" i="33"/>
  <c r="P23" i="33"/>
  <c r="Q23" i="33"/>
  <c r="O24" i="33"/>
  <c r="P24" i="33"/>
  <c r="Q24" i="33"/>
  <c r="O25" i="33"/>
  <c r="P25" i="33"/>
  <c r="Q25" i="33"/>
  <c r="O26" i="33"/>
  <c r="P26" i="33"/>
  <c r="Q26" i="33"/>
  <c r="O29" i="33"/>
  <c r="P29" i="33"/>
  <c r="Q29" i="33"/>
  <c r="O30" i="33"/>
  <c r="P30" i="33"/>
  <c r="Q30" i="33"/>
  <c r="O31" i="33"/>
  <c r="P31" i="33"/>
  <c r="Q31" i="33"/>
  <c r="O32" i="33"/>
  <c r="P32" i="33"/>
  <c r="Q32" i="33"/>
  <c r="O33" i="33"/>
  <c r="P33" i="33"/>
  <c r="Q33" i="33"/>
  <c r="O34" i="33"/>
  <c r="P34" i="33"/>
  <c r="Q34" i="33"/>
  <c r="O35" i="33"/>
  <c r="P35" i="33"/>
  <c r="Q35" i="33"/>
  <c r="O36" i="33"/>
  <c r="P36" i="33"/>
  <c r="Q36" i="33"/>
  <c r="N38" i="33"/>
  <c r="O38" i="33"/>
  <c r="P38" i="33"/>
  <c r="Q38" i="33"/>
  <c r="O39" i="33"/>
  <c r="P39" i="33"/>
  <c r="Q39" i="33"/>
  <c r="O40" i="33"/>
  <c r="P40" i="33"/>
  <c r="Q40" i="33"/>
  <c r="O41" i="33"/>
  <c r="P41" i="33"/>
  <c r="Q41" i="33"/>
  <c r="O42" i="33"/>
  <c r="P42" i="33"/>
  <c r="Q42" i="33"/>
  <c r="O43" i="33"/>
  <c r="P43" i="33"/>
  <c r="Q43" i="33"/>
  <c r="O44" i="33"/>
  <c r="P44" i="33"/>
  <c r="Q44" i="33"/>
  <c r="O45" i="33"/>
  <c r="P45" i="33"/>
  <c r="Q45" i="33"/>
  <c r="O47" i="33"/>
  <c r="P47" i="33"/>
  <c r="Q47" i="33"/>
  <c r="O48" i="33"/>
  <c r="P48" i="33"/>
  <c r="Q48" i="33"/>
  <c r="O49" i="33"/>
  <c r="P49" i="33"/>
  <c r="Q49" i="33"/>
  <c r="O50" i="33"/>
  <c r="P50" i="33"/>
  <c r="Q50" i="33"/>
  <c r="O51" i="33"/>
  <c r="P51" i="33"/>
  <c r="Q51" i="33"/>
  <c r="O52" i="33"/>
  <c r="P52" i="33"/>
  <c r="Q52" i="33"/>
  <c r="O53" i="33"/>
  <c r="P53" i="33"/>
  <c r="Q53" i="33"/>
  <c r="O54" i="33"/>
  <c r="P54" i="33"/>
  <c r="Q54" i="33"/>
  <c r="N56" i="33"/>
  <c r="O56" i="33"/>
  <c r="P56" i="33"/>
  <c r="Q56" i="33"/>
  <c r="O57" i="33"/>
  <c r="P57" i="33"/>
  <c r="Q57" i="33"/>
  <c r="O58" i="33"/>
  <c r="P58" i="33"/>
  <c r="Q58" i="33"/>
  <c r="O59" i="33"/>
  <c r="P59" i="33"/>
  <c r="Q59" i="33"/>
  <c r="O60" i="33"/>
  <c r="P60" i="33"/>
  <c r="Q60" i="33"/>
  <c r="O61" i="33"/>
  <c r="P61" i="33"/>
  <c r="Q61" i="33"/>
  <c r="O62" i="33"/>
  <c r="P62" i="33"/>
  <c r="Q62" i="33"/>
  <c r="O63" i="33"/>
  <c r="P63" i="33"/>
  <c r="Q63" i="33"/>
  <c r="O64" i="33"/>
  <c r="P64" i="33"/>
  <c r="Q64" i="33"/>
  <c r="N66" i="33"/>
  <c r="O66" i="33"/>
  <c r="P66" i="33"/>
  <c r="Q66" i="33"/>
  <c r="O67" i="33"/>
  <c r="P67" i="33"/>
  <c r="Q67" i="33"/>
  <c r="O68" i="33"/>
  <c r="P68" i="33"/>
  <c r="Q68" i="33"/>
  <c r="O69" i="33"/>
  <c r="P69" i="33"/>
  <c r="Q69" i="33"/>
  <c r="O70" i="33"/>
  <c r="P70" i="33"/>
  <c r="Q70" i="33"/>
  <c r="O71" i="33"/>
  <c r="P71" i="33"/>
  <c r="Q71" i="33"/>
  <c r="O72" i="33"/>
  <c r="P72" i="33"/>
  <c r="Q72" i="33"/>
  <c r="O73" i="33"/>
  <c r="P73" i="33"/>
  <c r="Q73" i="33"/>
  <c r="O75" i="33"/>
  <c r="P75" i="33"/>
  <c r="Q75" i="33"/>
  <c r="O76" i="33"/>
  <c r="P76" i="33"/>
  <c r="Q76" i="33"/>
  <c r="O77" i="33"/>
  <c r="P77" i="33"/>
  <c r="Q77" i="33"/>
  <c r="O78" i="33"/>
  <c r="P78" i="33"/>
  <c r="Q78" i="33"/>
  <c r="O79" i="33"/>
  <c r="P79" i="33"/>
  <c r="Q79" i="33"/>
  <c r="O80" i="33"/>
  <c r="P80" i="33"/>
  <c r="Q80" i="33"/>
  <c r="O81" i="33"/>
  <c r="P81" i="33"/>
  <c r="Q81" i="33"/>
  <c r="O82" i="33"/>
  <c r="P82" i="33"/>
  <c r="Q82" i="33"/>
  <c r="O84" i="33"/>
  <c r="P84" i="33"/>
  <c r="Q84" i="33"/>
  <c r="O85" i="33"/>
  <c r="P85" i="33"/>
  <c r="Q85" i="33"/>
  <c r="O86" i="33"/>
  <c r="P86" i="33"/>
  <c r="Q86" i="33"/>
  <c r="O87" i="33"/>
  <c r="P87" i="33"/>
  <c r="Q87" i="33"/>
  <c r="O88" i="33"/>
  <c r="P88" i="33"/>
  <c r="Q88" i="33"/>
  <c r="O89" i="33"/>
  <c r="P89" i="33"/>
  <c r="Q89" i="33"/>
  <c r="O90" i="33"/>
  <c r="P90" i="33"/>
  <c r="Q90" i="33"/>
  <c r="O91" i="33"/>
  <c r="P91" i="33"/>
  <c r="Q91" i="33"/>
  <c r="O93" i="33"/>
  <c r="P93" i="33"/>
  <c r="Q93" i="33"/>
  <c r="O94" i="33"/>
  <c r="P94" i="33"/>
  <c r="Q94" i="33"/>
  <c r="O95" i="33"/>
  <c r="P95" i="33"/>
  <c r="Q95" i="33"/>
  <c r="O96" i="33"/>
  <c r="P96" i="33"/>
  <c r="Q96" i="33"/>
  <c r="O97" i="33"/>
  <c r="P97" i="33"/>
  <c r="Q97" i="33"/>
  <c r="O98" i="33"/>
  <c r="P98" i="33"/>
  <c r="Q98" i="33"/>
  <c r="O99" i="33"/>
  <c r="P99" i="33"/>
  <c r="Q99" i="33"/>
  <c r="O100" i="33"/>
  <c r="P100" i="33"/>
  <c r="Q100" i="33"/>
  <c r="O102" i="33"/>
  <c r="P102" i="33"/>
  <c r="Q102" i="33"/>
  <c r="O103" i="33"/>
  <c r="P103" i="33"/>
  <c r="Q103" i="33"/>
  <c r="O104" i="33"/>
  <c r="P104" i="33"/>
  <c r="Q104" i="33"/>
  <c r="O105" i="33"/>
  <c r="P105" i="33"/>
  <c r="Q105" i="33"/>
  <c r="O106" i="33"/>
  <c r="P106" i="33"/>
  <c r="Q106" i="33"/>
  <c r="O107" i="33"/>
  <c r="P107" i="33"/>
  <c r="Q107" i="33"/>
  <c r="O108" i="33"/>
  <c r="P108" i="33"/>
  <c r="Q108" i="33"/>
  <c r="O109" i="33"/>
  <c r="P109" i="33"/>
  <c r="Q109" i="33"/>
  <c r="N111" i="33"/>
  <c r="O111" i="33"/>
  <c r="P111" i="33"/>
  <c r="Q111" i="33"/>
  <c r="O112" i="33"/>
  <c r="P112" i="33"/>
  <c r="Q112" i="33"/>
  <c r="O113" i="33"/>
  <c r="P113" i="33"/>
  <c r="Q113" i="33"/>
  <c r="O114" i="33"/>
  <c r="P114" i="33"/>
  <c r="Q114" i="33"/>
  <c r="O115" i="33"/>
  <c r="P115" i="33"/>
  <c r="Q115" i="33"/>
  <c r="O116" i="33"/>
  <c r="P116" i="33"/>
  <c r="Q116" i="33"/>
  <c r="O117" i="33"/>
  <c r="P117" i="33"/>
  <c r="Q117" i="33"/>
  <c r="O118" i="33"/>
  <c r="P118" i="33"/>
  <c r="Q118" i="33"/>
  <c r="N120" i="33"/>
  <c r="O120" i="33"/>
  <c r="P120" i="33"/>
  <c r="Q120" i="33"/>
  <c r="O121" i="33"/>
  <c r="P121" i="33"/>
  <c r="Q121" i="33"/>
  <c r="O122" i="33"/>
  <c r="P122" i="33"/>
  <c r="Q122" i="33"/>
  <c r="O123" i="33"/>
  <c r="P123" i="33"/>
  <c r="Q123" i="33"/>
  <c r="O124" i="33"/>
  <c r="P124" i="33"/>
  <c r="Q124" i="33"/>
  <c r="O125" i="33"/>
  <c r="P125" i="33"/>
  <c r="Q125" i="33"/>
  <c r="O126" i="33"/>
  <c r="P126" i="33"/>
  <c r="Q126" i="33"/>
  <c r="O128" i="33"/>
  <c r="P128" i="33"/>
  <c r="Q128" i="33"/>
  <c r="O129" i="33"/>
  <c r="P129" i="33"/>
  <c r="Q129" i="33"/>
  <c r="O130" i="33"/>
  <c r="P130" i="33"/>
  <c r="Q130" i="33"/>
  <c r="O131" i="33"/>
  <c r="P131" i="33"/>
  <c r="Q131" i="33"/>
  <c r="O132" i="33"/>
  <c r="P132" i="33"/>
  <c r="Q132" i="33"/>
  <c r="O133" i="33"/>
  <c r="P133" i="33"/>
  <c r="Q133" i="33"/>
  <c r="O134" i="33"/>
  <c r="P134" i="33"/>
  <c r="Q134" i="33"/>
  <c r="O135" i="33"/>
  <c r="P135" i="33"/>
  <c r="Q135" i="33"/>
  <c r="O137" i="33"/>
  <c r="P137" i="33"/>
  <c r="Q137" i="33"/>
  <c r="O138" i="33"/>
  <c r="P138" i="33"/>
  <c r="Q138" i="33"/>
  <c r="O139" i="33"/>
  <c r="P139" i="33"/>
  <c r="Q139" i="33"/>
  <c r="O140" i="33"/>
  <c r="P140" i="33"/>
  <c r="Q140" i="33"/>
  <c r="O141" i="33"/>
  <c r="P141" i="33"/>
  <c r="Q141" i="33"/>
  <c r="O142" i="33"/>
  <c r="P142" i="33"/>
  <c r="Q142" i="33"/>
  <c r="O143" i="33"/>
  <c r="P143" i="33"/>
  <c r="Q143" i="33"/>
  <c r="O144" i="33"/>
  <c r="P144" i="33"/>
  <c r="Q144" i="33"/>
  <c r="O146" i="33"/>
  <c r="P146" i="33"/>
  <c r="Q146" i="33"/>
  <c r="O147" i="33"/>
  <c r="P147" i="33"/>
  <c r="Q147" i="33"/>
  <c r="O148" i="33"/>
  <c r="P148" i="33"/>
  <c r="Q148" i="33"/>
  <c r="O149" i="33"/>
  <c r="P149" i="33"/>
  <c r="Q149" i="33"/>
  <c r="O150" i="33"/>
  <c r="P150" i="33"/>
  <c r="Q150" i="33"/>
  <c r="O151" i="33"/>
  <c r="P151" i="33"/>
  <c r="Q151" i="33"/>
  <c r="O152" i="33"/>
  <c r="P152" i="33"/>
  <c r="Q152" i="33"/>
  <c r="O153" i="33"/>
  <c r="P153" i="33"/>
  <c r="Q153" i="33"/>
  <c r="O155" i="33"/>
  <c r="P155" i="33"/>
  <c r="Q155" i="33"/>
  <c r="O156" i="33"/>
  <c r="P156" i="33"/>
  <c r="Q156" i="33"/>
  <c r="O157" i="33"/>
  <c r="P157" i="33"/>
  <c r="Q157" i="33"/>
  <c r="O158" i="33"/>
  <c r="P158" i="33"/>
  <c r="Q158" i="33"/>
  <c r="O159" i="33"/>
  <c r="P159" i="33"/>
  <c r="Q159" i="33"/>
  <c r="O160" i="33"/>
  <c r="P160" i="33"/>
  <c r="Q160" i="33"/>
  <c r="O161" i="33"/>
  <c r="P161" i="33"/>
  <c r="Q161" i="33"/>
  <c r="O162" i="33"/>
  <c r="P162" i="33"/>
  <c r="Q162" i="33"/>
  <c r="O164" i="33"/>
  <c r="P164" i="33"/>
  <c r="Q164" i="33"/>
  <c r="O165" i="33"/>
  <c r="P165" i="33"/>
  <c r="Q165" i="33"/>
  <c r="O166" i="33"/>
  <c r="P166" i="33"/>
  <c r="Q166" i="33"/>
  <c r="O167" i="33"/>
  <c r="P167" i="33"/>
  <c r="Q167" i="33"/>
  <c r="O168" i="33"/>
  <c r="P168" i="33"/>
  <c r="Q168" i="33"/>
  <c r="O169" i="33"/>
  <c r="P169" i="33"/>
  <c r="Q169" i="33"/>
  <c r="O170" i="33"/>
  <c r="P170" i="33"/>
  <c r="Q170" i="33"/>
  <c r="O171" i="33"/>
  <c r="P171" i="33"/>
  <c r="Q171" i="33"/>
  <c r="O173" i="33"/>
  <c r="P173" i="33"/>
  <c r="Q173" i="33"/>
  <c r="O174" i="33"/>
  <c r="P174" i="33"/>
  <c r="Q174" i="33"/>
  <c r="O175" i="33"/>
  <c r="P175" i="33"/>
  <c r="Q175" i="33"/>
  <c r="O176" i="33"/>
  <c r="P176" i="33"/>
  <c r="Q176" i="33"/>
  <c r="O177" i="33"/>
  <c r="P177" i="33"/>
  <c r="Q177" i="33"/>
  <c r="O178" i="33"/>
  <c r="P178" i="33"/>
  <c r="Q178" i="33"/>
  <c r="O179" i="33"/>
  <c r="P179" i="33"/>
  <c r="Q179" i="33"/>
  <c r="O180" i="33"/>
  <c r="P180" i="33"/>
  <c r="Q180" i="33"/>
  <c r="O182" i="33"/>
  <c r="P182" i="33"/>
  <c r="Q182" i="33"/>
  <c r="O183" i="33"/>
  <c r="P183" i="33"/>
  <c r="Q183" i="33"/>
  <c r="O184" i="33"/>
  <c r="P184" i="33"/>
  <c r="Q184" i="33"/>
  <c r="O185" i="33"/>
  <c r="P185" i="33"/>
  <c r="Q185" i="33"/>
  <c r="O186" i="33"/>
  <c r="P186" i="33"/>
  <c r="Q186" i="33"/>
  <c r="O187" i="33"/>
  <c r="P187" i="33"/>
  <c r="Q187" i="33"/>
  <c r="O188" i="33"/>
  <c r="P188" i="33"/>
  <c r="Q188" i="33"/>
  <c r="O189" i="33"/>
  <c r="P189" i="33"/>
  <c r="Q189" i="33"/>
  <c r="O191" i="33"/>
  <c r="P191" i="33"/>
  <c r="Q191" i="33"/>
  <c r="O192" i="33"/>
  <c r="P192" i="33"/>
  <c r="Q192" i="33"/>
  <c r="O193" i="33"/>
  <c r="P193" i="33"/>
  <c r="Q193" i="33"/>
  <c r="O194" i="33"/>
  <c r="P194" i="33"/>
  <c r="Q194" i="33"/>
  <c r="O195" i="33"/>
  <c r="P195" i="33"/>
  <c r="Q195" i="33"/>
  <c r="O196" i="33"/>
  <c r="P196" i="33"/>
  <c r="Q196" i="33"/>
  <c r="O197" i="33"/>
  <c r="P197" i="33"/>
  <c r="Q197" i="33"/>
  <c r="O198" i="33"/>
  <c r="P198" i="33"/>
  <c r="Q198" i="33"/>
  <c r="O200" i="33"/>
  <c r="P200" i="33"/>
  <c r="Q200" i="33"/>
  <c r="O201" i="33"/>
  <c r="P201" i="33"/>
  <c r="Q201" i="33"/>
  <c r="O202" i="33"/>
  <c r="P202" i="33"/>
  <c r="Q202" i="33"/>
  <c r="O203" i="33"/>
  <c r="P203" i="33"/>
  <c r="Q203" i="33"/>
  <c r="O204" i="33"/>
  <c r="P204" i="33"/>
  <c r="Q204" i="33"/>
  <c r="O205" i="33"/>
  <c r="P205" i="33"/>
  <c r="Q205" i="33"/>
  <c r="O206" i="33"/>
  <c r="P206" i="33"/>
  <c r="Q206" i="33"/>
  <c r="O207" i="33"/>
  <c r="P207" i="33"/>
  <c r="Q207" i="33"/>
  <c r="O209" i="33"/>
  <c r="P209" i="33"/>
  <c r="Q209" i="33"/>
  <c r="O210" i="33"/>
  <c r="P210" i="33"/>
  <c r="Q210" i="33"/>
  <c r="O211" i="33"/>
  <c r="P211" i="33"/>
  <c r="Q211" i="33"/>
  <c r="O212" i="33"/>
  <c r="P212" i="33"/>
  <c r="Q212" i="33"/>
  <c r="O213" i="33"/>
  <c r="P213" i="33"/>
  <c r="Q213" i="33"/>
  <c r="O214" i="33"/>
  <c r="P214" i="33"/>
  <c r="Q214" i="33"/>
  <c r="O215" i="33"/>
  <c r="P215" i="33"/>
  <c r="Q215" i="33"/>
  <c r="O216" i="33"/>
  <c r="P216" i="33"/>
  <c r="Q216" i="33"/>
  <c r="O218" i="33"/>
  <c r="P218" i="33"/>
  <c r="Q218" i="33"/>
  <c r="O219" i="33"/>
  <c r="P219" i="33"/>
  <c r="Q219" i="33"/>
  <c r="O220" i="33"/>
  <c r="P220" i="33"/>
  <c r="Q220" i="33"/>
  <c r="O221" i="33"/>
  <c r="P221" i="33"/>
  <c r="Q221" i="33"/>
  <c r="O222" i="33"/>
  <c r="P222" i="33"/>
  <c r="Q222" i="33"/>
  <c r="O223" i="33"/>
  <c r="P223" i="33"/>
  <c r="Q223" i="33"/>
  <c r="O224" i="33"/>
  <c r="P224" i="33"/>
  <c r="Q224" i="33"/>
  <c r="O225" i="33"/>
  <c r="P225" i="33"/>
  <c r="Q225" i="33"/>
  <c r="O227" i="33"/>
  <c r="P227" i="33"/>
  <c r="Q227" i="33"/>
  <c r="O228" i="33"/>
  <c r="P228" i="33"/>
  <c r="Q228" i="33"/>
  <c r="O229" i="33"/>
  <c r="P229" i="33"/>
  <c r="Q229" i="33"/>
  <c r="O230" i="33"/>
  <c r="P230" i="33"/>
  <c r="Q230" i="33"/>
  <c r="O231" i="33"/>
  <c r="P231" i="33"/>
  <c r="Q231" i="33"/>
  <c r="O232" i="33"/>
  <c r="P232" i="33"/>
  <c r="Q232" i="33"/>
  <c r="O233" i="33"/>
  <c r="P233" i="33"/>
  <c r="Q233" i="33"/>
  <c r="O234" i="33"/>
  <c r="P234" i="33"/>
  <c r="Q234" i="33"/>
  <c r="O236" i="33"/>
  <c r="P236" i="33"/>
  <c r="Q236" i="33"/>
  <c r="O237" i="33"/>
  <c r="P237" i="33"/>
  <c r="Q237" i="33"/>
  <c r="O238" i="33"/>
  <c r="P238" i="33"/>
  <c r="Q238" i="33"/>
  <c r="O239" i="33"/>
  <c r="P239" i="33"/>
  <c r="Q239" i="33"/>
  <c r="O240" i="33"/>
  <c r="P240" i="33"/>
  <c r="Q240" i="33"/>
  <c r="O241" i="33"/>
  <c r="P241" i="33"/>
  <c r="Q241" i="33"/>
  <c r="O242" i="33"/>
  <c r="P242" i="33"/>
  <c r="Q242" i="33"/>
  <c r="O243" i="33"/>
  <c r="P243" i="33"/>
  <c r="Q243" i="33"/>
  <c r="O245" i="33"/>
  <c r="P245" i="33"/>
  <c r="Q245" i="33"/>
  <c r="O246" i="33"/>
  <c r="P246" i="33"/>
  <c r="Q246" i="33"/>
  <c r="O247" i="33"/>
  <c r="P247" i="33"/>
  <c r="Q247" i="33"/>
  <c r="O248" i="33"/>
  <c r="P248" i="33"/>
  <c r="Q248" i="33"/>
  <c r="O249" i="33"/>
  <c r="P249" i="33"/>
  <c r="Q249" i="33"/>
  <c r="O250" i="33"/>
  <c r="P250" i="33"/>
  <c r="Q250" i="33"/>
  <c r="O251" i="33"/>
  <c r="P251" i="33"/>
  <c r="Q251" i="33"/>
  <c r="O252" i="33"/>
  <c r="P252" i="33"/>
  <c r="Q252" i="33"/>
  <c r="O254" i="33"/>
  <c r="P254" i="33"/>
  <c r="Q254" i="33"/>
  <c r="O255" i="33"/>
  <c r="P255" i="33"/>
  <c r="Q255" i="33"/>
  <c r="O256" i="33"/>
  <c r="P256" i="33"/>
  <c r="Q256" i="33"/>
  <c r="O257" i="33"/>
  <c r="P257" i="33"/>
  <c r="Q257" i="33"/>
  <c r="O258" i="33"/>
  <c r="P258" i="33"/>
  <c r="Q258" i="33"/>
  <c r="O259" i="33"/>
  <c r="P259" i="33"/>
  <c r="Q259" i="33"/>
  <c r="O260" i="33"/>
  <c r="P260" i="33"/>
  <c r="Q260" i="33"/>
  <c r="O261" i="33"/>
  <c r="P261" i="33"/>
  <c r="Q261" i="33"/>
  <c r="O263" i="33"/>
  <c r="P263" i="33"/>
  <c r="Q263" i="33"/>
  <c r="O264" i="33"/>
  <c r="P264" i="33"/>
  <c r="Q264" i="33"/>
  <c r="O265" i="33"/>
  <c r="P265" i="33"/>
  <c r="Q265" i="33"/>
  <c r="O266" i="33"/>
  <c r="P266" i="33"/>
  <c r="Q266" i="33"/>
  <c r="O267" i="33"/>
  <c r="P267" i="33"/>
  <c r="Q267" i="33"/>
  <c r="O268" i="33"/>
  <c r="P268" i="33"/>
  <c r="Q268" i="33"/>
  <c r="O269" i="33"/>
  <c r="P269" i="33"/>
  <c r="Q269" i="33"/>
  <c r="O270" i="33"/>
  <c r="P270" i="33"/>
  <c r="Q270" i="33"/>
  <c r="O272" i="33"/>
  <c r="P272" i="33"/>
  <c r="Q272" i="33"/>
  <c r="O273" i="33"/>
  <c r="P273" i="33"/>
  <c r="Q273" i="33"/>
  <c r="O274" i="33"/>
  <c r="P274" i="33"/>
  <c r="Q274" i="33"/>
  <c r="O275" i="33"/>
  <c r="P275" i="33"/>
  <c r="Q275" i="33"/>
  <c r="O276" i="33"/>
  <c r="P276" i="33"/>
  <c r="Q276" i="33"/>
  <c r="O277" i="33"/>
  <c r="P277" i="33"/>
  <c r="Q277" i="33"/>
  <c r="O278" i="33"/>
  <c r="P278" i="33"/>
  <c r="Q278" i="33"/>
  <c r="O279" i="33"/>
  <c r="P279" i="33"/>
  <c r="Q279" i="33"/>
  <c r="O281" i="33"/>
  <c r="P281" i="33"/>
  <c r="Q281" i="33"/>
  <c r="O282" i="33"/>
  <c r="P282" i="33"/>
  <c r="Q282" i="33"/>
  <c r="O283" i="33"/>
  <c r="P283" i="33"/>
  <c r="Q283" i="33"/>
  <c r="O284" i="33"/>
  <c r="P284" i="33"/>
  <c r="Q284" i="33"/>
  <c r="O285" i="33"/>
  <c r="P285" i="33"/>
  <c r="Q285" i="33"/>
  <c r="O286" i="33"/>
  <c r="P286" i="33"/>
  <c r="Q286" i="33"/>
  <c r="O287" i="33"/>
  <c r="P287" i="33"/>
  <c r="Q287" i="33"/>
  <c r="O288" i="33"/>
  <c r="P288" i="33"/>
  <c r="Q288" i="33"/>
  <c r="O290" i="33"/>
  <c r="P290" i="33"/>
  <c r="Q290" i="33"/>
  <c r="O291" i="33"/>
  <c r="P291" i="33"/>
  <c r="Q291" i="33"/>
  <c r="O292" i="33"/>
  <c r="P292" i="33"/>
  <c r="Q292" i="33"/>
  <c r="O293" i="33"/>
  <c r="P293" i="33"/>
  <c r="Q293" i="33"/>
  <c r="O294" i="33"/>
  <c r="P294" i="33"/>
  <c r="Q294" i="33"/>
  <c r="O295" i="33"/>
  <c r="P295" i="33"/>
  <c r="Q295" i="33"/>
  <c r="O296" i="33"/>
  <c r="P296" i="33"/>
  <c r="Q296" i="33"/>
  <c r="O297" i="33"/>
  <c r="P297" i="33"/>
  <c r="Q297" i="33"/>
  <c r="O299" i="33"/>
  <c r="P299" i="33"/>
  <c r="Q299" i="33"/>
  <c r="O300" i="33"/>
  <c r="P300" i="33"/>
  <c r="Q300" i="33"/>
  <c r="O301" i="33"/>
  <c r="P301" i="33"/>
  <c r="Q301" i="33"/>
  <c r="O302" i="33"/>
  <c r="P302" i="33"/>
  <c r="Q302" i="33"/>
  <c r="O303" i="33"/>
  <c r="P303" i="33"/>
  <c r="Q303" i="33"/>
  <c r="O304" i="33"/>
  <c r="P304" i="33"/>
  <c r="Q304" i="33"/>
  <c r="O305" i="33"/>
  <c r="P305" i="33"/>
  <c r="Q305" i="33"/>
  <c r="O306" i="33"/>
  <c r="P306" i="33"/>
  <c r="Q306" i="33"/>
  <c r="N308" i="33"/>
  <c r="O308" i="33"/>
  <c r="P308" i="33"/>
  <c r="Q308" i="33"/>
  <c r="O309" i="33"/>
  <c r="P309" i="33"/>
  <c r="Q309" i="33"/>
  <c r="O310" i="33"/>
  <c r="P310" i="33"/>
  <c r="Q310" i="33"/>
  <c r="O311" i="33"/>
  <c r="P311" i="33"/>
  <c r="Q311" i="33"/>
  <c r="O312" i="33"/>
  <c r="P312" i="33"/>
  <c r="Q312" i="33"/>
  <c r="O313" i="33"/>
  <c r="P313" i="33"/>
  <c r="Q313" i="33"/>
  <c r="O314" i="33"/>
  <c r="P314" i="33"/>
  <c r="Q314" i="33"/>
  <c r="O315" i="33"/>
  <c r="P315" i="33"/>
  <c r="Q315" i="33"/>
  <c r="O317" i="33"/>
  <c r="P317" i="33"/>
  <c r="Q317" i="33"/>
  <c r="O318" i="33"/>
  <c r="P318" i="33"/>
  <c r="Q318" i="33"/>
  <c r="O319" i="33"/>
  <c r="P319" i="33"/>
  <c r="Q319" i="33"/>
  <c r="O320" i="33"/>
  <c r="P320" i="33"/>
  <c r="Q320" i="33"/>
  <c r="O321" i="33"/>
  <c r="P321" i="33"/>
  <c r="Q321" i="33"/>
  <c r="O322" i="33"/>
  <c r="P322" i="33"/>
  <c r="Q322" i="33"/>
  <c r="O323" i="33"/>
  <c r="P323" i="33"/>
  <c r="Q323" i="33"/>
  <c r="O324" i="33"/>
  <c r="P324" i="33"/>
  <c r="Q324" i="33"/>
  <c r="O326" i="33"/>
  <c r="P326" i="33"/>
  <c r="Q326" i="33"/>
  <c r="O327" i="33"/>
  <c r="P327" i="33"/>
  <c r="Q327" i="33"/>
  <c r="O328" i="33"/>
  <c r="P328" i="33"/>
  <c r="Q328" i="33"/>
  <c r="O329" i="33"/>
  <c r="P329" i="33"/>
  <c r="Q329" i="33"/>
  <c r="O330" i="33"/>
  <c r="P330" i="33"/>
  <c r="Q330" i="33"/>
  <c r="O331" i="33"/>
  <c r="P331" i="33"/>
  <c r="Q331" i="33"/>
  <c r="O332" i="33"/>
  <c r="P332" i="33"/>
  <c r="Q332" i="33"/>
  <c r="O333" i="33"/>
  <c r="P333" i="33"/>
  <c r="Q333" i="33"/>
  <c r="O334" i="33"/>
  <c r="P334" i="33"/>
  <c r="Q334" i="33"/>
  <c r="O335" i="33"/>
  <c r="P335" i="33"/>
  <c r="Q335" i="33"/>
  <c r="O336" i="33"/>
  <c r="P336" i="33"/>
  <c r="Q336" i="33"/>
  <c r="O337" i="33"/>
  <c r="P337" i="33"/>
  <c r="Q337" i="33"/>
  <c r="O338" i="33"/>
  <c r="P338" i="33"/>
  <c r="Q338" i="33"/>
  <c r="O341" i="33"/>
  <c r="P341" i="33"/>
  <c r="Q341" i="33"/>
  <c r="O342" i="33"/>
  <c r="P342" i="33"/>
  <c r="Q342" i="33"/>
  <c r="O343" i="33"/>
  <c r="P343" i="33"/>
  <c r="Q343" i="33"/>
  <c r="O344" i="33"/>
  <c r="P344" i="33"/>
  <c r="Q344" i="33"/>
  <c r="O345" i="33"/>
  <c r="P345" i="33"/>
  <c r="Q345" i="33"/>
  <c r="O346" i="33"/>
  <c r="P346" i="33"/>
  <c r="Q346" i="33"/>
  <c r="O347" i="33"/>
  <c r="P347" i="33"/>
  <c r="Q347" i="33"/>
  <c r="O348" i="33"/>
  <c r="P348" i="33"/>
  <c r="Q348" i="33"/>
  <c r="O350" i="33"/>
  <c r="P350" i="33"/>
  <c r="Q350" i="33"/>
  <c r="O351" i="33"/>
  <c r="P351" i="33"/>
  <c r="Q351" i="33"/>
  <c r="O352" i="33"/>
  <c r="P352" i="33"/>
  <c r="Q352" i="33"/>
  <c r="O353" i="33"/>
  <c r="P353" i="33"/>
  <c r="Q353" i="33"/>
  <c r="O354" i="33"/>
  <c r="P354" i="33"/>
  <c r="Q354" i="33"/>
  <c r="O355" i="33"/>
  <c r="P355" i="33"/>
  <c r="Q355" i="33"/>
  <c r="O356" i="33"/>
  <c r="P356" i="33"/>
  <c r="Q356" i="33"/>
  <c r="O357" i="33"/>
  <c r="P357" i="33"/>
  <c r="Q357" i="33"/>
  <c r="O359" i="33"/>
  <c r="P359" i="33"/>
  <c r="Q359" i="33"/>
  <c r="O360" i="33"/>
  <c r="P360" i="33"/>
  <c r="Q360" i="33"/>
  <c r="O361" i="33"/>
  <c r="P361" i="33"/>
  <c r="Q361" i="33"/>
  <c r="O362" i="33"/>
  <c r="P362" i="33"/>
  <c r="Q362" i="33"/>
  <c r="O363" i="33"/>
  <c r="P363" i="33"/>
  <c r="Q363" i="33"/>
  <c r="O364" i="33"/>
  <c r="P364" i="33"/>
  <c r="Q364" i="33"/>
  <c r="O365" i="33"/>
  <c r="P365" i="33"/>
  <c r="Q365" i="33"/>
  <c r="O366" i="33"/>
  <c r="P366" i="33"/>
  <c r="Q366" i="33"/>
  <c r="U9" i="8"/>
  <c r="Z6" i="8"/>
  <c r="Z7" i="8"/>
  <c r="Z8" i="8"/>
  <c r="Z9" i="8"/>
  <c r="Z5" i="8"/>
  <c r="L9" i="10"/>
  <c r="L10" i="10"/>
  <c r="L11" i="10"/>
  <c r="L12" i="10"/>
  <c r="L13" i="10"/>
  <c r="L14" i="10"/>
  <c r="L15" i="10"/>
  <c r="L16" i="10"/>
  <c r="L17" i="10"/>
  <c r="Y8" i="8"/>
  <c r="Y9" i="8"/>
  <c r="L8" i="10"/>
  <c r="L7" i="10"/>
  <c r="L6" i="10"/>
  <c r="L5" i="10"/>
  <c r="Y7" i="8"/>
  <c r="Y6" i="8"/>
  <c r="Y5" i="8"/>
  <c r="Q15" i="5"/>
  <c r="Q14" i="5"/>
  <c r="Q13" i="5"/>
  <c r="Q12" i="5"/>
  <c r="Q11" i="5"/>
  <c r="Q10" i="5"/>
</calcChain>
</file>

<file path=xl/sharedStrings.xml><?xml version="1.0" encoding="utf-8"?>
<sst xmlns="http://schemas.openxmlformats.org/spreadsheetml/2006/main" count="12848" uniqueCount="1079">
  <si>
    <t>Table1A: List of required stocks</t>
  </si>
  <si>
    <t>WP  years</t>
  </si>
  <si>
    <t>2020-2021</t>
  </si>
  <si>
    <t>AR year</t>
  </si>
  <si>
    <t>MS</t>
  </si>
  <si>
    <t>Reference years</t>
  </si>
  <si>
    <t>Species</t>
  </si>
  <si>
    <t>Region</t>
  </si>
  <si>
    <t>RFMO/RFO/IO</t>
  </si>
  <si>
    <t>Area / Stock</t>
  </si>
  <si>
    <t>Selected for sampling  (Y/N)</t>
  </si>
  <si>
    <t>Average landings in the reference years (tons)</t>
  </si>
  <si>
    <t xml:space="preserve">
EU TAC (if any)
(%)</t>
  </si>
  <si>
    <t>Share (%) in EU landings</t>
  </si>
  <si>
    <t>Threshold  (Y/N)</t>
  </si>
  <si>
    <t>Comments</t>
  </si>
  <si>
    <t>Changes in species landings</t>
  </si>
  <si>
    <t>LTU</t>
  </si>
  <si>
    <t>2016-2018</t>
  </si>
  <si>
    <t>Anguilla anguilla</t>
  </si>
  <si>
    <t>Baltic Sea (ICES areas III b-d)</t>
  </si>
  <si>
    <t>ICES</t>
  </si>
  <si>
    <t>22-32</t>
  </si>
  <si>
    <t>Y</t>
  </si>
  <si>
    <t>&lt;200</t>
  </si>
  <si>
    <t>None</t>
  </si>
  <si>
    <t>N</t>
  </si>
  <si>
    <t>Subject to Table 1E</t>
  </si>
  <si>
    <t>Clupea harengus</t>
  </si>
  <si>
    <t>22-24/25-29, 32/30/31/Gulf of Riga</t>
  </si>
  <si>
    <t>Subject to EU management plan</t>
  </si>
  <si>
    <t>Coregonus lavaretus</t>
  </si>
  <si>
    <t>IIId</t>
  </si>
  <si>
    <t>Gadus morhua</t>
  </si>
  <si>
    <t>22-24/25-32</t>
  </si>
  <si>
    <t>Perca fluviatilis</t>
  </si>
  <si>
    <t>National plan</t>
  </si>
  <si>
    <t>Platichthys flesus</t>
  </si>
  <si>
    <t>Psetta maxima</t>
  </si>
  <si>
    <t xml:space="preserve">National plan  </t>
  </si>
  <si>
    <t>Salmo salar</t>
  </si>
  <si>
    <t>22-31/32</t>
  </si>
  <si>
    <t>Salmo trutta</t>
  </si>
  <si>
    <t>Sander lucioperca</t>
  </si>
  <si>
    <t xml:space="preserve">National plan </t>
  </si>
  <si>
    <t>Sprattus sprattus</t>
  </si>
  <si>
    <t>Subject to management plan</t>
  </si>
  <si>
    <t>Eastern Arctic (ICES areas I and II)</t>
  </si>
  <si>
    <t>I, II</t>
  </si>
  <si>
    <t>Micromesistius poutassou</t>
  </si>
  <si>
    <t>I-II</t>
  </si>
  <si>
    <t>Landings only in 2016</t>
  </si>
  <si>
    <t>Pandalus borealis</t>
  </si>
  <si>
    <t>Pollachius virens</t>
  </si>
  <si>
    <t>Reinhardtius hippoglossoides</t>
  </si>
  <si>
    <t>Scomber scombrus</t>
  </si>
  <si>
    <t>II,</t>
  </si>
  <si>
    <t>Sebastes marinus</t>
  </si>
  <si>
    <t>Sebastes spp.</t>
  </si>
  <si>
    <t>Sebastes mentella</t>
  </si>
  <si>
    <t>North Western waters (ICES areas Vb (only Union waters), VI and VII)</t>
  </si>
  <si>
    <t>I-IX, XII, XIV</t>
  </si>
  <si>
    <t>Landings only in 2017</t>
  </si>
  <si>
    <t>Sardina pilchardus</t>
  </si>
  <si>
    <t>VIIIabd/VIIIc, IXa</t>
  </si>
  <si>
    <t>II, IIIa, IV, V, VI, VII, VIII, IX</t>
  </si>
  <si>
    <t>ICES sub-areas V, VI, XII, XIV &amp; NAFO SA 2 + (Div. 1F + 3K)</t>
  </si>
  <si>
    <t>Trachurus trachurus</t>
  </si>
  <si>
    <t>IIa, IVa, Vb, VIa, VIIa-c, e-k, VIIIabde/X</t>
  </si>
  <si>
    <t>Dentex spp.</t>
  </si>
  <si>
    <t>Other regions</t>
  </si>
  <si>
    <t>CECAF</t>
  </si>
  <si>
    <t>34.1.1, 34.1.3, 34.3.1, 34.3.3-6</t>
  </si>
  <si>
    <t>D. dentex</t>
  </si>
  <si>
    <t>Merluccius spp.</t>
  </si>
  <si>
    <t>M.spp and M. merlucius</t>
  </si>
  <si>
    <t>Pagellus acarne</t>
  </si>
  <si>
    <t>34.1.1</t>
  </si>
  <si>
    <t>34.1.1, 34.1.3</t>
  </si>
  <si>
    <t>Sardinella aurita</t>
  </si>
  <si>
    <t>Sardinella maderensis</t>
  </si>
  <si>
    <t>Scomber spp.</t>
  </si>
  <si>
    <t>S.colias VMA</t>
  </si>
  <si>
    <t>Sparidae</t>
  </si>
  <si>
    <t>Trachurus spp.</t>
  </si>
  <si>
    <t>SEAFO</t>
  </si>
  <si>
    <t>South-East Atlantic (FAO 47)</t>
  </si>
  <si>
    <t>T. trachurus fishing in 2016 only</t>
  </si>
  <si>
    <t>S. japonicus</t>
  </si>
  <si>
    <t>Trachurus murphyi</t>
  </si>
  <si>
    <t>SPRFMO</t>
  </si>
  <si>
    <t>SPRFMO Convention Area(FAO 87)</t>
  </si>
  <si>
    <t>No data in EUROSTAT</t>
  </si>
  <si>
    <t>Osmerus eperlanus</t>
  </si>
  <si>
    <t>NA</t>
  </si>
  <si>
    <t xml:space="preserve">Species not listed in the EU-MAP Table 1A, but important for national fisheries. Subject to Table 1D, however, these species are very important for achieving objectives set in Regulation 1380/2013 Art 2. </t>
  </si>
  <si>
    <t>Vimba vimba</t>
  </si>
  <si>
    <t>Table 1B: Planning of sampling for biological variables</t>
  </si>
  <si>
    <t>WP years</t>
  </si>
  <si>
    <t xml:space="preserve">AR  year </t>
  </si>
  <si>
    <t>2021</t>
  </si>
  <si>
    <t>Frequency</t>
  </si>
  <si>
    <t>Length</t>
  </si>
  <si>
    <t>Age</t>
  </si>
  <si>
    <t>Weight</t>
  </si>
  <si>
    <t>Sex ratio</t>
  </si>
  <si>
    <t>Sexual maturity</t>
  </si>
  <si>
    <t>Fecundity</t>
  </si>
  <si>
    <t>A</t>
  </si>
  <si>
    <t>X</t>
  </si>
  <si>
    <t>Sampling in fresh waters only (Table 1E)</t>
  </si>
  <si>
    <t>Q</t>
  </si>
  <si>
    <t>including samplning in the Curonian lagoon</t>
  </si>
  <si>
    <t>AFWG request</t>
  </si>
  <si>
    <t>WGWWIDE request</t>
  </si>
  <si>
    <t>Scomber spp.</t>
  </si>
  <si>
    <t>species not listed in the EU-MAP Table 1A, but in Table 1D and actively fished.Direct fishing by coastal  fishermen</t>
  </si>
  <si>
    <t>Table 1C: Sampling intensity for biological variables</t>
  </si>
  <si>
    <t>MS partcipating in sampling</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</si>
  <si>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</si>
  <si>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</si>
  <si>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</si>
  <si>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</si>
  <si>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</si>
  <si>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</si>
  <si>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</si>
  <si>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</si>
  <si>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</si>
  <si>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</si>
  <si>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Commercial</t>
  </si>
  <si>
    <t>Sampling in fresh water only, subject to Table 1E</t>
  </si>
  <si>
    <t xml:space="preserve">See Table 1E </t>
  </si>
  <si>
    <t>Text box 1E</t>
  </si>
  <si>
    <t>Maturity</t>
  </si>
  <si>
    <t xml:space="preserve">Based on average 2016-2018, sampling mainly from landings for HUC  because landings for IND made out of LTU.   </t>
  </si>
  <si>
    <t>10 ind per lenght group per quarter</t>
  </si>
  <si>
    <t>percentage of lanings in LTU ports in 2020 was significantly above  average</t>
  </si>
  <si>
    <t>Surveys</t>
  </si>
  <si>
    <t>as in survey manual</t>
  </si>
  <si>
    <t>The sampling intensity of surveys is given in the survey manuals of the corresponding ICES planning working group.</t>
  </si>
  <si>
    <t>according to ICES SISPs</t>
  </si>
  <si>
    <t>Lithuanian vessels fishing only COD-25-32. No direct fishing for this stock in 2020, only by-catch.</t>
  </si>
  <si>
    <t>10 ind per lenght group / size category  per quarter</t>
  </si>
  <si>
    <t>for weight, sex rsatio and age see text box 1C</t>
  </si>
  <si>
    <t>Including sampling in the Curonian lagoon. See text box 4A</t>
  </si>
  <si>
    <t>10 ind per lenght group per year</t>
  </si>
  <si>
    <t>for sex ratio, weight, maturity no extra costs and efforts, see text box 1C</t>
  </si>
  <si>
    <t>Survey of fishes in the Lithuanian coastal zone of the Baltic Sea</t>
  </si>
  <si>
    <t>HELCOM guidelines</t>
  </si>
  <si>
    <t>linked to the ctahes during CFS</t>
  </si>
  <si>
    <t>see text box 1C</t>
  </si>
  <si>
    <t xml:space="preserve">Stock important for achieving objectives set in Reg 1380/2013 Art 2.  </t>
  </si>
  <si>
    <t>very low ctaches see text box 1C</t>
  </si>
  <si>
    <t>See Text box 1E</t>
  </si>
  <si>
    <r>
      <t xml:space="preserve">linked to the ctahes during CFS </t>
    </r>
    <r>
      <rPr>
        <sz val="10"/>
        <rFont val="Arial"/>
        <family val="2"/>
      </rPr>
      <t>see text box 1c</t>
    </r>
  </si>
  <si>
    <t>No landings in LTU ports</t>
  </si>
  <si>
    <t>10 in per length group per quarter</t>
  </si>
  <si>
    <t>Increased landings in Lithuanina harbours, compare to 2016-2019</t>
  </si>
  <si>
    <t>BITS, BIAS, SPRAS, CFM</t>
  </si>
  <si>
    <t>coastal</t>
  </si>
  <si>
    <t>10 ind per length group per year</t>
  </si>
  <si>
    <t>plnned minimum just for orentation, based on the years with loe catches</t>
  </si>
  <si>
    <t>100 individula per sampled haul</t>
  </si>
  <si>
    <t>no additional costs and effort see text box 1C</t>
  </si>
  <si>
    <t xml:space="preserve">Weight </t>
  </si>
  <si>
    <t>50 individula per sampled haul</t>
  </si>
  <si>
    <t>20 individula per sampled haul</t>
  </si>
  <si>
    <t xml:space="preserve"> 10 ind/cm/year</t>
  </si>
  <si>
    <t>WGWIDE request, however only occasional fishing, so number of samples can't be planned. Observers will be instructed to sample if fishing will occur</t>
  </si>
  <si>
    <t>LV, PL, NL, DE</t>
  </si>
  <si>
    <t>Merluccius spp.</t>
  </si>
  <si>
    <t xml:space="preserve">34.1.1. , 34.1.3. , 34.3.1. , 34.3.3-6. </t>
  </si>
  <si>
    <t xml:space="preserve">Commercial </t>
  </si>
  <si>
    <t xml:space="preserve"> Sampling plan is subject of multi-lateral agreement for CECAF area. Contract is valid for 2020, but is going to be prolonged during RCG LDF meeting in the 2020</t>
  </si>
  <si>
    <t>subject to the multilateral agreement, data shall be provided by PL or NL</t>
  </si>
  <si>
    <t>PL, NL, DE</t>
  </si>
  <si>
    <t>SPRFMO Convention Area</t>
  </si>
  <si>
    <t xml:space="preserve"> Sampling plan is subject of multi-lateral agreement for SPRFMO area. Contract is valid for 2020, but is going to be prolonged during RCG LDF meeting in the 2020</t>
  </si>
  <si>
    <t>Samping only in freshwaters, see text boxes  1A and1E</t>
  </si>
  <si>
    <t>200 pecies bi-weekly during fishing season</t>
  </si>
  <si>
    <t>shift from demersal trawling to the pelagic trawling</t>
  </si>
  <si>
    <t>10 pecies per length group per quarter</t>
  </si>
  <si>
    <t>No direct fishing, only by-cacth, difficult to predict sampling number</t>
  </si>
  <si>
    <t>No fishing activiteis with bottom trawls in 2021. See text box 1C</t>
  </si>
  <si>
    <t>variable catches in 2021 about 70% than in 2020</t>
  </si>
  <si>
    <t xml:space="preserve">Sampling in Baltic sea Lithuanian economical zone and coastal waters. </t>
  </si>
  <si>
    <t>Additional samples in the framework of regional pilot study. See text box 1C</t>
  </si>
  <si>
    <t>planned minimum just for orentation, based on the years with low catches</t>
  </si>
  <si>
    <t>&gt;100 pecies per sample, &gt;=10 sample per area</t>
  </si>
  <si>
    <t>See text box 1C</t>
  </si>
  <si>
    <t>&gt;=50 pecies per sample, &gt;=10 sample per area</t>
  </si>
  <si>
    <t>&gt;=200 per area</t>
  </si>
  <si>
    <t>collecting of otoliths, no age reading</t>
  </si>
  <si>
    <t>Ocasonal fishing see text box 1C</t>
  </si>
  <si>
    <t>No fishing for Seabastes mentella in North Western waters</t>
  </si>
  <si>
    <t>According to CFS methodology all caught species have to be measured</t>
  </si>
  <si>
    <t>22-33</t>
  </si>
  <si>
    <t>22-34</t>
  </si>
  <si>
    <t>Neogobius melanostomus</t>
  </si>
  <si>
    <t>Scophthalmus maximus</t>
  </si>
  <si>
    <t>BITS and CFS</t>
  </si>
  <si>
    <t>BITS and CFS According to CFS methodology all caught species have to be measured</t>
  </si>
  <si>
    <t>Alosa fallax</t>
  </si>
  <si>
    <t>BITS and CFM</t>
  </si>
  <si>
    <t>Myoxocephalus spp</t>
  </si>
  <si>
    <t>Blicca bjoerkna</t>
  </si>
  <si>
    <t>Alburnus alburnus</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</si>
  <si>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</si>
  <si>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</si>
  <si>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</si>
  <si>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</si>
  <si>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</si>
  <si>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</si>
  <si>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</si>
  <si>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</si>
  <si>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</si>
  <si>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</si>
  <si>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</si>
  <si>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</si>
  <si>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</si>
  <si>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</si>
  <si>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</si>
  <si>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</si>
  <si>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</si>
  <si>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</si>
  <si>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</si>
  <si>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</si>
  <si>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Baltic Sea (ICES Subdivisions 22-32)</t>
  </si>
  <si>
    <t>Onsite surveys, online surveys, anglers' diaries</t>
  </si>
  <si>
    <t>Due to the intended ban on the cod fishery in the Baltic sea, the data for these species might not be the object of data collection until the ban will be lifted.</t>
  </si>
  <si>
    <t>Surveys at sea and onsite surveys</t>
  </si>
  <si>
    <t>Routine</t>
  </si>
  <si>
    <t>Annual</t>
  </si>
  <si>
    <t>Due to ban on cod fishery no surveys had been performed for that species</t>
  </si>
  <si>
    <t>Onsite surveys</t>
  </si>
  <si>
    <t xml:space="preserve">Salmo salar </t>
  </si>
  <si>
    <t>Effluents of 2 lakes, CURONIAN LAGOON</t>
  </si>
  <si>
    <t>Questionaires</t>
  </si>
  <si>
    <t>Rivers,  CURONIAN LAGOON</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</si>
  <si>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</si>
  <si>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</si>
  <si>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</si>
  <si>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</si>
  <si>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</si>
  <si>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</si>
  <si>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</si>
  <si>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</si>
  <si>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</si>
  <si>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</si>
  <si>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</si>
  <si>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</si>
  <si>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</si>
  <si>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</si>
  <si>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</si>
  <si>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</si>
  <si>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LT total</t>
  </si>
  <si>
    <t>No natural migration of glass eel to Lithuanian waters</t>
  </si>
  <si>
    <t>N/A</t>
  </si>
  <si>
    <t>glass</t>
  </si>
  <si>
    <t>Effluents of 2 lakes</t>
  </si>
  <si>
    <t>yellow</t>
  </si>
  <si>
    <t>F</t>
  </si>
  <si>
    <t>river traps</t>
  </si>
  <si>
    <t>n. of traps x river</t>
  </si>
  <si>
    <t>2</t>
  </si>
  <si>
    <t xml:space="preserve">Annual </t>
  </si>
  <si>
    <t>44 traps x rivers during 2018</t>
  </si>
  <si>
    <t>LTU-ELE-FRW-FIX-CF</t>
  </si>
  <si>
    <t xml:space="preserve">CURONIAN LAGOON
</t>
  </si>
  <si>
    <t>fykenets</t>
  </si>
  <si>
    <t>n of fykenets x months</t>
  </si>
  <si>
    <t>87 fykenets x month in average during 2015-2017</t>
  </si>
  <si>
    <t>LTU-ELE-FRW-FYK-CF</t>
  </si>
  <si>
    <t xml:space="preserve"> Effluents of 2 lakes
</t>
  </si>
  <si>
    <t>silver</t>
  </si>
  <si>
    <t>CURONIAN LAGOON</t>
  </si>
  <si>
    <t>87 fykenets x month in average during 2016-2018</t>
  </si>
  <si>
    <t>Baltic</t>
  </si>
  <si>
    <t>NASCO</t>
  </si>
  <si>
    <t>RIVERS NERIS, MINIJA, DUBYSA Catchement</t>
  </si>
  <si>
    <t>parr</t>
  </si>
  <si>
    <t>I</t>
  </si>
  <si>
    <t>electrofishing</t>
  </si>
  <si>
    <t>n. sites</t>
  </si>
  <si>
    <t>LTU-SAL-FRW-MEL-FI</t>
  </si>
  <si>
    <t>RIVERS NERIS, MINIJA  Catchement</t>
  </si>
  <si>
    <t>smolt</t>
  </si>
  <si>
    <t>trap</t>
  </si>
  <si>
    <t>n. of traps</t>
  </si>
  <si>
    <t>LTU-SAL-FRW-FIX-FI</t>
  </si>
  <si>
    <t>RIVERS ŠVENTOJI AND JŪRA</t>
  </si>
  <si>
    <t>adult</t>
  </si>
  <si>
    <t>Vaki counters</t>
  </si>
  <si>
    <t xml:space="preserve"> n of counters</t>
  </si>
  <si>
    <t>LTU-SAL-FRW-MIS-FI</t>
  </si>
  <si>
    <t>defected equpment</t>
  </si>
  <si>
    <t xml:space="preserve">RIVERS NERIS, MINIJA, JŪRA, DUBYSA, BARTUVA, ŠVENTOJI, ŠYŠA, VENTA Catchements </t>
  </si>
  <si>
    <t>LTU-STR-FRW-MEL-FI</t>
  </si>
  <si>
    <t>RIVERS NERIS, MINIJA</t>
  </si>
  <si>
    <t>LTU-STR-FRW-FIX-FI</t>
  </si>
  <si>
    <t>LTU-STR-FRW-MIS-FI</t>
  </si>
  <si>
    <t xml:space="preserve">Table 1F: Incidental by-catch of birds, mammals, reptiles and fish </t>
  </si>
  <si>
    <t>Has there been occurrence of bycatch?</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</si>
  <si>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</si>
  <si>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</si>
  <si>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</si>
  <si>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</si>
  <si>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</si>
  <si>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</si>
  <si>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</si>
  <si>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</si>
  <si>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</si>
  <si>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</si>
  <si>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</si>
  <si>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</si>
  <si>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</si>
  <si>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</si>
  <si>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</si>
  <si>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</si>
  <si>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</si>
  <si>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</si>
  <si>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Baltic Sea</t>
  </si>
  <si>
    <t>Baltic Sea / Curonian lagoon</t>
  </si>
  <si>
    <t>On shore, catches in the Baltic</t>
  </si>
  <si>
    <t>CR-L</t>
  </si>
  <si>
    <t>Bony fish</t>
  </si>
  <si>
    <t>The fishes listed in the Table 1D, especially smelt, vimba are subject of this sampling scheme</t>
  </si>
  <si>
    <t>Cartilaginous fishes</t>
  </si>
  <si>
    <t>Mammals</t>
  </si>
  <si>
    <t>Not applicable to the sampling scheme</t>
  </si>
  <si>
    <t>Birds</t>
  </si>
  <si>
    <t>Reptiles</t>
  </si>
  <si>
    <t>Molluscs</t>
  </si>
  <si>
    <t>Crustaceans</t>
  </si>
  <si>
    <t>Baltic Sea / SD 26</t>
  </si>
  <si>
    <t>BC-GNS-L</t>
  </si>
  <si>
    <t>Will be obtained from national logbooks</t>
  </si>
  <si>
    <t>Self sampling, catches in the Baltic</t>
  </si>
  <si>
    <t>BC-FIX-SS</t>
  </si>
  <si>
    <t>Baltic Sea / SD 25-32</t>
  </si>
  <si>
    <t>BS-GNS-L</t>
  </si>
  <si>
    <t>BS-TrawlPlus-L</t>
  </si>
  <si>
    <t>At sea, catches in the Baltic</t>
  </si>
  <si>
    <t>BS-GNS-S</t>
  </si>
  <si>
    <t xml:space="preserve">Onboard sampling by observer or self sampling. All live organisms caught during observer trip will be recorded. In a case of self sampling all live organisms delivered to the observers will be recorded </t>
  </si>
  <si>
    <t>BS-TrawlPlus-S</t>
  </si>
  <si>
    <t>BS-O/PTM-S</t>
  </si>
  <si>
    <t>Eastern Arctic</t>
  </si>
  <si>
    <t>At sea, Shrimp catches, Eastern Arctic</t>
  </si>
  <si>
    <t>EA-PRAT-S</t>
  </si>
  <si>
    <t>At sea, redfish catches, Eastern  Arctic</t>
  </si>
  <si>
    <t>EA-REB-S</t>
  </si>
  <si>
    <t>North Western Waters</t>
  </si>
  <si>
    <t>At sea, catches of pelagic fishes in NWW area</t>
  </si>
  <si>
    <t>NWW-PEL-S</t>
  </si>
  <si>
    <t>Other regions (CEFAC)</t>
  </si>
  <si>
    <t>At sea, catches of pelagic fishes in CECAF area</t>
  </si>
  <si>
    <t>CECAF-PEL-S</t>
  </si>
  <si>
    <t xml:space="preserve">Onboard sampling by observer under multilateral agrrement </t>
  </si>
  <si>
    <t>Data had to be collected by POL following multi-latteral agreement and the results should be provided by MS in their AR for 2021</t>
  </si>
  <si>
    <t>Other regions (SPRFMO)</t>
  </si>
  <si>
    <t>At sea, catches of pelagic fishes in SPRFMO area</t>
  </si>
  <si>
    <t>SPRFMO-PEL-S</t>
  </si>
  <si>
    <t>Table 1H: Research survey data collection and dissemination</t>
  </si>
  <si>
    <t>Name of survey</t>
  </si>
  <si>
    <t xml:space="preserve">Acronym </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</si>
  <si>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</si>
  <si>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</si>
  <si>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</si>
  <si>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</si>
  <si>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</si>
  <si>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</si>
  <si>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</si>
  <si>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</si>
  <si>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</si>
  <si>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Baltic International Trawl Survey</t>
  </si>
  <si>
    <t>BITS Q1</t>
  </si>
  <si>
    <t>Biological data for cod and other demersal species in IIIb-d</t>
  </si>
  <si>
    <t>C</t>
  </si>
  <si>
    <t>DATRAS</t>
  </si>
  <si>
    <t>Litter items in the trawl</t>
  </si>
  <si>
    <t xml:space="preserve"> CTD by Haul</t>
  </si>
  <si>
    <t>BITS Q4</t>
  </si>
  <si>
    <t xml:space="preserve">Sprat Acoustic Survey </t>
  </si>
  <si>
    <t>SPRAS</t>
  </si>
  <si>
    <t>Biological data for sprat and herring in IIIb-d</t>
  </si>
  <si>
    <t>Failure of acoustic equipment, see text box 1G</t>
  </si>
  <si>
    <t xml:space="preserve">Baltic International Acoustic Survey (Autumn) </t>
  </si>
  <si>
    <t>BIAS</t>
  </si>
  <si>
    <t>Biological data for herring and sprat in IIIb-d</t>
  </si>
  <si>
    <t>ICES Acoustic trawl surveys</t>
  </si>
  <si>
    <t>CFS</t>
  </si>
  <si>
    <t>Biological data for species selected in the Table 1B</t>
  </si>
  <si>
    <t>national sampling DB</t>
  </si>
  <si>
    <t>Biological data for juveniles</t>
  </si>
  <si>
    <t>Data on PETS</t>
  </si>
  <si>
    <t>Table 1G: List of research surveys at sea</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</si>
  <si>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</si>
  <si>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</si>
  <si>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</si>
  <si>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</si>
  <si>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</si>
  <si>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</si>
  <si>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</si>
  <si>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</si>
  <si>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</si>
  <si>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</si>
  <si>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</si>
  <si>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</si>
  <si>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</si>
  <si>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</si>
  <si>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</si>
  <si>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</si>
  <si>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</si>
  <si>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</si>
  <si>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</si>
  <si>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</si>
  <si>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IIIb-d</t>
  </si>
  <si>
    <t>Feb-March</t>
  </si>
  <si>
    <t>Fish Hauls</t>
  </si>
  <si>
    <t>Fig 1</t>
  </si>
  <si>
    <t>ICES WGBIFS</t>
  </si>
  <si>
    <t>Physical</t>
  </si>
  <si>
    <t>Nov-Dec</t>
  </si>
  <si>
    <t>Fig 2</t>
  </si>
  <si>
    <t>May</t>
  </si>
  <si>
    <t>Echo Nm</t>
  </si>
  <si>
    <t>Fig 3</t>
  </si>
  <si>
    <t xml:space="preserve">N </t>
  </si>
  <si>
    <t>Sept-Oct</t>
  </si>
  <si>
    <t>Fig 4</t>
  </si>
  <si>
    <t>SD 26</t>
  </si>
  <si>
    <t>Feb-Nov</t>
  </si>
  <si>
    <t>Fig 5</t>
  </si>
  <si>
    <t>See text box 1G</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</si>
  <si>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</si>
  <si>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</si>
  <si>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</si>
  <si>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</si>
  <si>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</si>
  <si>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</si>
  <si>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</si>
  <si>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</si>
  <si>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</si>
  <si>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</si>
  <si>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</si>
  <si>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</si>
  <si>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</si>
  <si>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Data collected  under control regulation accessible for scientific use (Y/N/I)</t>
  </si>
  <si>
    <t>Data source for complementary data collection</t>
  </si>
  <si>
    <t xml:space="preserve">Achieved coverage of data collected under complementary data collection </t>
  </si>
  <si>
    <t>Response Rate (%)</t>
  </si>
  <si>
    <t>Baltic Sea; North Sea; Eastern Arctic; NAFO; Extended NorthWestern waters (Ices areas V, VI and VII) and Southern Western waters</t>
  </si>
  <si>
    <t xml:space="preserve">Capacity </t>
  </si>
  <si>
    <t xml:space="preserve">Number of vessels, GT, kW, Vessel Age </t>
  </si>
  <si>
    <t>Vessels using Polyvalent ‘passive’ gears only</t>
  </si>
  <si>
    <t xml:space="preserve">0-&lt; 10 m </t>
  </si>
  <si>
    <t>All metiers</t>
  </si>
  <si>
    <t>Fleet register, Logbooks</t>
  </si>
  <si>
    <t>100%</t>
  </si>
  <si>
    <t xml:space="preserve">Census </t>
  </si>
  <si>
    <t>Data collection scheme aplies to comlementary data as definited in Annex is indefinable</t>
  </si>
  <si>
    <t>Logbook</t>
  </si>
  <si>
    <t>100</t>
  </si>
  <si>
    <t xml:space="preserve">To identify activity of  vessels, which length is less than 8 m, under complementary data collection </t>
  </si>
  <si>
    <t>Fixed netters</t>
  </si>
  <si>
    <t>10-&lt; 12 m</t>
  </si>
  <si>
    <t>none</t>
  </si>
  <si>
    <t>0%</t>
  </si>
  <si>
    <t>Vessels using Polyvalent ‘active’ gears only</t>
  </si>
  <si>
    <t>18-&lt; 24 m</t>
  </si>
  <si>
    <t>24-&lt; 40 m</t>
  </si>
  <si>
    <t>Capacity</t>
  </si>
  <si>
    <t xml:space="preserve">Pelagic trawlers </t>
  </si>
  <si>
    <t xml:space="preserve">40 m or larger </t>
  </si>
  <si>
    <t>Inactive vessels</t>
  </si>
  <si>
    <t>all</t>
  </si>
  <si>
    <t xml:space="preserve">Fleet register, Logbooks </t>
  </si>
  <si>
    <t xml:space="preserve">To identify inactivity of  vessels, which length is less than 8 m, data collected under complementary data collection </t>
  </si>
  <si>
    <t>Effort</t>
  </si>
  <si>
    <t>Days at sea , Fishing days,kW * Fishing Days, GT * Fishing days, Number of trips, Number of fishing operations, Length of nets, Number of hooks, Numbers of pots</t>
  </si>
  <si>
    <t>Logbooks, Sales notes</t>
  </si>
  <si>
    <t xml:space="preserve">Variables for vessels, which length is less than 8 m, data collected under complementary data collection </t>
  </si>
  <si>
    <t>Logbooks, Sales notes, VMS data</t>
  </si>
  <si>
    <t>40 m or larger</t>
  </si>
  <si>
    <t>Landings</t>
  </si>
  <si>
    <t>Value of landings total and per
commercial species,  Live Weight of landings total and per commercial species, Prices by commercial species</t>
  </si>
  <si>
    <t xml:space="preserve">Landings variables for vessels, which length is less than 8 m, data collected under complementary data collection </t>
  </si>
  <si>
    <t>North Sea (ICES areas IIIa and IV), Eastern Arctic (ICES areas I and II)</t>
  </si>
  <si>
    <t>Demersal trawlers and/or demersal seiners</t>
  </si>
  <si>
    <t>Fleet Register, Fishing logbook</t>
  </si>
  <si>
    <t>No vessels in segment. The main reasons: the segment is contained by vessels registered in the Lithuanian fleet register and operated in the fishing activities on temporal base under charter agreement. As such, based on the agreement expiry vessels were withdrawn from the Lithuanian fleet register.</t>
  </si>
  <si>
    <t>No inactive vessels in segment.The main reasons: the segment is partly contained by vessels registered in the Lithuanian fleet register and operated in the fishing activities on temporal base under charter agreement. As such, based on the agreement expiry vessels were withdrawn from the Lithuanian fleet register.</t>
  </si>
  <si>
    <t>Fleet Register, Fishing logbook, VMS data</t>
  </si>
  <si>
    <t>Fishing Logbook, Sales notes</t>
  </si>
  <si>
    <t>North-Western waters (ICES areas Vb (only Union waters), VI and VII)</t>
  </si>
  <si>
    <t>Pelagic trawlers</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</si>
  <si>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</si>
  <si>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</si>
  <si>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</si>
  <si>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</si>
  <si>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</si>
  <si>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</si>
  <si>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</si>
  <si>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</si>
  <si>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</si>
  <si>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</si>
  <si>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</si>
  <si>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E</t>
  </si>
  <si>
    <t>Average price per species</t>
  </si>
  <si>
    <r>
      <t>Logbooks</t>
    </r>
    <r>
      <rPr>
        <sz val="10"/>
        <color theme="1"/>
        <rFont val="Arial"/>
        <family val="2"/>
        <charset val="186"/>
      </rPr>
      <t>, Sales notes</t>
    </r>
  </si>
  <si>
    <t>A - Census</t>
  </si>
  <si>
    <t>annual</t>
  </si>
  <si>
    <t>Drift and/or fixed netters</t>
  </si>
  <si>
    <t>OFRTMVL40XX</t>
  </si>
  <si>
    <t>Segment was not active</t>
  </si>
  <si>
    <t>Consumption of fixed capital</t>
  </si>
  <si>
    <t>PIM method</t>
  </si>
  <si>
    <t>D — Indirect survey</t>
  </si>
  <si>
    <t>12-&lt; 18 m</t>
  </si>
  <si>
    <t>No inactive vessels</t>
  </si>
  <si>
    <t>Days at sea</t>
  </si>
  <si>
    <t>Logbooks</t>
  </si>
  <si>
    <t>S</t>
  </si>
  <si>
    <t>Employment by age</t>
  </si>
  <si>
    <t>LAFPMIS (DR-1) questionnaires</t>
  </si>
  <si>
    <t>Employment by education level</t>
  </si>
  <si>
    <t>LAFPMIS</t>
  </si>
  <si>
    <t>every 3 years starting from 2018</t>
  </si>
  <si>
    <t>Employment by employment status</t>
  </si>
  <si>
    <t>Employment by gender</t>
  </si>
  <si>
    <t>Employment by nationality</t>
  </si>
  <si>
    <t>Energy consumption</t>
  </si>
  <si>
    <t>Energy costs</t>
  </si>
  <si>
    <t>Engaged crew</t>
  </si>
  <si>
    <t>FTE by gender</t>
  </si>
  <si>
    <t>FTE National</t>
  </si>
  <si>
    <t>Gross value of landings</t>
  </si>
  <si>
    <r>
      <t>LAFPMIS (DR-1)</t>
    </r>
    <r>
      <rPr>
        <sz val="10"/>
        <color theme="1"/>
        <rFont val="Arial"/>
        <family val="2"/>
        <charset val="186"/>
      </rPr>
      <t xml:space="preserve"> and FDIS</t>
    </r>
  </si>
  <si>
    <t>Income from leasing out quota or other fishing rights</t>
  </si>
  <si>
    <t>Investments in tangible assets, net</t>
  </si>
  <si>
    <t>Lease/rental payments for quota or other fishing rights</t>
  </si>
  <si>
    <t>Long/short Debt</t>
  </si>
  <si>
    <t>Mean age of vessels</t>
  </si>
  <si>
    <t>Fleet register</t>
  </si>
  <si>
    <t>Mean LOA of vessels</t>
  </si>
  <si>
    <t>Non-variable costs</t>
  </si>
  <si>
    <t>Number of fishing enterprises/units</t>
  </si>
  <si>
    <t>FDIS</t>
  </si>
  <si>
    <t>Number of vessels</t>
  </si>
  <si>
    <t>Operating subsidies</t>
  </si>
  <si>
    <t>Other income</t>
  </si>
  <si>
    <t>Personnel costs</t>
  </si>
  <si>
    <t>Repair and maintenance costs</t>
  </si>
  <si>
    <t>Subsidies on investments</t>
  </si>
  <si>
    <t>Total assets</t>
  </si>
  <si>
    <t>Total hours worked per year</t>
  </si>
  <si>
    <t>Total vessel's power</t>
  </si>
  <si>
    <t>Total vessel's tonnage</t>
  </si>
  <si>
    <t>Unpaid labour</t>
  </si>
  <si>
    <t>Unpaid labour by gender</t>
  </si>
  <si>
    <t>Value of landings per species</t>
  </si>
  <si>
    <t>Value of physical capital</t>
  </si>
  <si>
    <t>Value of quota and other fishing rights</t>
  </si>
  <si>
    <t>Discounted cash flow method</t>
  </si>
  <si>
    <t>Value of unpaid labour</t>
  </si>
  <si>
    <t>Variable costs</t>
  </si>
  <si>
    <t>Table 3B: Population segments for collection of economic and social data for aquaculture</t>
  </si>
  <si>
    <t>Techniques</t>
  </si>
  <si>
    <t>Species group</t>
  </si>
  <si>
    <t>Data source</t>
  </si>
  <si>
    <t>Threshold Type</t>
  </si>
  <si>
    <t>AR Comment</t>
  </si>
  <si>
    <t>No social and economic data on aquaculture need to be collected if the total production of the Member State is less than 1 % of the total Union production volume and value</t>
  </si>
  <si>
    <t>Data collection for aquaculture is not foreseen for  as all sector as it consists of fresh water aquaculture activities only</t>
  </si>
  <si>
    <t>Data collection is not foreseen in 2020-2021 WP</t>
  </si>
  <si>
    <t>Table 3C: Population segments for collection of economic and social data for the processing industry</t>
  </si>
  <si>
    <t>Segment</t>
  </si>
  <si>
    <t xml:space="preserve">Variables </t>
  </si>
  <si>
    <t>Companies &lt;= 10</t>
  </si>
  <si>
    <t>Turnover</t>
  </si>
  <si>
    <t>LAFPMIS (ŽF-1) questionnaires</t>
  </si>
  <si>
    <t>Yearly</t>
  </si>
  <si>
    <t>Personel costs</t>
  </si>
  <si>
    <t>LAFPMIS (ŽP-1) questionnaires, calculation</t>
  </si>
  <si>
    <t>D - Indirect survey</t>
  </si>
  <si>
    <t>Payment for external agency workers</t>
  </si>
  <si>
    <t>Purchase of fish and other raw material for production</t>
  </si>
  <si>
    <t>Other operational costs</t>
  </si>
  <si>
    <t>Total value of assets</t>
  </si>
  <si>
    <t>Financial income</t>
  </si>
  <si>
    <t>Financial expenditures</t>
  </si>
  <si>
    <t>Net Investments</t>
  </si>
  <si>
    <t>Debt</t>
  </si>
  <si>
    <t>Number of persons employed</t>
  </si>
  <si>
    <t>FTE national</t>
  </si>
  <si>
    <t>Number of hours worked by employees and unpaid workers</t>
  </si>
  <si>
    <t>Semiannual</t>
  </si>
  <si>
    <t>Number of enterprises</t>
  </si>
  <si>
    <t>The State Food and Veterinary Service (SFVS)</t>
  </si>
  <si>
    <t>Companies 11-49</t>
  </si>
  <si>
    <t>Companies 50-250</t>
  </si>
  <si>
    <t xml:space="preserve">Companies &gt; 250 </t>
  </si>
  <si>
    <t>Table 4A: Sampling plan description for biological data</t>
  </si>
  <si>
    <t>MS participating in sampling</t>
  </si>
  <si>
    <t>Stratum ID code</t>
  </si>
  <si>
    <t>PSU type</t>
  </si>
  <si>
    <t>Catch fractions covered</t>
  </si>
  <si>
    <t>Species/ Stocks covered for estimation of volume and length of catch fractions</t>
  </si>
  <si>
    <t>Seasonality (Temporal strata)</t>
  </si>
  <si>
    <t xml:space="preserve">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</si>
  <si>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</si>
  <si>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</si>
  <si>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</si>
  <si>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</si>
  <si>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</si>
  <si>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</si>
  <si>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</si>
  <si>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</si>
  <si>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Fishermen  x  Month</t>
  </si>
  <si>
    <t>EU_MAP Table 1A &amp;1D species</t>
  </si>
  <si>
    <t>annually, Jan- May, Sep-Dec</t>
  </si>
  <si>
    <t>2015-2017</t>
  </si>
  <si>
    <t>Significant quantities of species selected in EU-MAP Table 1D is actively  fished</t>
  </si>
  <si>
    <t>Number of commercial fishermen, not number of vessels</t>
  </si>
  <si>
    <t>Vessel landing x day</t>
  </si>
  <si>
    <t xml:space="preserve"> EU_MAP Table 1A &amp;1D species</t>
  </si>
  <si>
    <t>quarterly</t>
  </si>
  <si>
    <t>During third quarter only one PSU (10 per year)</t>
  </si>
  <si>
    <t>AR data only for vessels listed in the sample frame</t>
  </si>
  <si>
    <t>Landings, discards</t>
  </si>
  <si>
    <t>quarterly, Feb - June</t>
  </si>
  <si>
    <t>Vessel landing in LT x day</t>
  </si>
  <si>
    <t>Landings, BMS</t>
  </si>
  <si>
    <t>Demersal and EU_MAP Table 1D species</t>
  </si>
  <si>
    <t>monthly, Jan-Jun, Sep - Dec</t>
  </si>
  <si>
    <t>Only landings in Lithuanian ports considered as PSU, no sampling during low season Jul -. Total number of PSU per year 10</t>
  </si>
  <si>
    <t>Demersal and pelagic species</t>
  </si>
  <si>
    <t>Most of the vessels fishing with both for demersal and pelagic fishes during same year. See text box 4. Total number of PSU per year 10</t>
  </si>
  <si>
    <t>no fishing with bottom trawls</t>
  </si>
  <si>
    <t>Vessel x trip</t>
  </si>
  <si>
    <t>Landings, BMS, discards</t>
  </si>
  <si>
    <t>annually</t>
  </si>
  <si>
    <t>Limited possibilities to embark observer, may be replaced by self-sampling</t>
  </si>
  <si>
    <t>Demersal and pelagic</t>
  </si>
  <si>
    <t>all vessel moved to O/PTM-s see text box 4a</t>
  </si>
  <si>
    <t>Small pelagic species</t>
  </si>
  <si>
    <t>According to Regulation (EC) No 2019/1241 monitoring of pelagic trawlers in the  Baltic obligatory only in June - September  when fishing activities of that segment is the lowest in the year (less than 10% of yearly effort). It could be a reason not accept observer on board in the period of high fishing activity.</t>
  </si>
  <si>
    <t>Samples collected in DNK ports see text box 4a</t>
  </si>
  <si>
    <t>EA-PRA-S</t>
  </si>
  <si>
    <t>Shrimp</t>
  </si>
  <si>
    <t>1 trip per vessel per fishing season</t>
  </si>
  <si>
    <t>Redfish</t>
  </si>
  <si>
    <t xml:space="preserve">Redfish </t>
  </si>
  <si>
    <t>Ocassiona fishing same vessel in CECAF nad SPRFMO, see text box 4a</t>
  </si>
  <si>
    <t>Pelagic species</t>
  </si>
  <si>
    <t>Subject to  multilateral agreement between LTU, DEU, LVA, NLD, POL.</t>
  </si>
  <si>
    <t>2017-2018</t>
  </si>
  <si>
    <t>Subject to  multilateral agreement between LTU, DEU, NLD, POL.</t>
  </si>
  <si>
    <t>Table 4B: Sampling frame description for biological data</t>
  </si>
  <si>
    <t>Stratum ID number</t>
  </si>
  <si>
    <t>Stratum</t>
  </si>
  <si>
    <t xml:space="preserve">Sampling frame description </t>
  </si>
  <si>
    <t xml:space="preserve">Method of PSU selection </t>
  </si>
  <si>
    <t>Landings from the vessels fishing in the Curonian lagoon</t>
  </si>
  <si>
    <t>List of commercial fishermen operating in the Curonian lagoon, taking at least 1% each, and totally not less than 90%</t>
  </si>
  <si>
    <t>Random selection</t>
  </si>
  <si>
    <t>Effort and catch data  are handled by Environment Protection Agency</t>
  </si>
  <si>
    <t>Landings  from the  vessels up to 8 meters operating with gillnets</t>
  </si>
  <si>
    <t>List of vessels up to 8 meters operating with gillnetss, taking at least 1% each, and totally not less than 90% of landings from GNS</t>
  </si>
  <si>
    <t>See description in the text box 4A</t>
  </si>
  <si>
    <t>Catches of the vessels up to 8 meters, operating with trap nets</t>
  </si>
  <si>
    <t>List of vessels up to 8 meters operating with pound nets or pots, taking at least 1% each, and totally not less than 90% of landings from FIX</t>
  </si>
  <si>
    <t>Landings in Klaipeda port from the vessels  8 and more meters operating with gillnets</t>
  </si>
  <si>
    <t>List of the vessels operating with gillnets in the Baltic</t>
  </si>
  <si>
    <t>Random - opportunistic: one landing day each second week of the month, one vessel per landing day</t>
  </si>
  <si>
    <t>Landings in Klaipeda port from the vessels fishing with mixed trawls</t>
  </si>
  <si>
    <t>List of the vessels operating with trawls in the Baltic</t>
  </si>
  <si>
    <t xml:space="preserve">The same vessels are fishing either demersal either small pelagic fishes during the same year </t>
  </si>
  <si>
    <t>Catches of the vessels  8 and more meters operating with gillnets</t>
  </si>
  <si>
    <t>Observer on board, however due to limited possibility to deploy an observer replacements by self sampling are possible</t>
  </si>
  <si>
    <t>Catches of the vessels fishing with mixed trawls</t>
  </si>
  <si>
    <t xml:space="preserve"> The same vessel is targeting demersal and pelagic fishes during the year. Replacements are quite possible depending on final decision of the master on the fishing gear (OTB or OTM) will be used during the trip</t>
  </si>
  <si>
    <t>Catches of the vessels  operating with pelagic trawls</t>
  </si>
  <si>
    <t>List of the vessels fishing targeting only small pelagic fishes</t>
  </si>
  <si>
    <t>Observer or self sampling. See comments in the Table 4A</t>
  </si>
  <si>
    <t>Vessels targeting shrimps in East Arctic, Norwegian sea and Barents sea</t>
  </si>
  <si>
    <t>Two vessels in this group</t>
  </si>
  <si>
    <t>One trip per vessel per fishing season selected</t>
  </si>
  <si>
    <t xml:space="preserve">Observer on board  </t>
  </si>
  <si>
    <t>Vessel targeting redfish  in Eastern Arctic</t>
  </si>
  <si>
    <t>One vessel in this category</t>
  </si>
  <si>
    <t xml:space="preserve"> Observer or self sampling</t>
  </si>
  <si>
    <t>Vessel targeting redfish  in Northern Western waters</t>
  </si>
  <si>
    <t>Vessels targeting pelagic fishes  in CECAF area</t>
  </si>
  <si>
    <t>List of  active vessels in this group</t>
  </si>
  <si>
    <t>Sampling performing  in a framework of multilateral agreement (see table 7C)</t>
  </si>
  <si>
    <t>Vessels targeting pelagic fishes  in SPRFMO area</t>
  </si>
  <si>
    <t>One vessel in this group</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</si>
  <si>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</si>
  <si>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</si>
  <si>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</si>
  <si>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</si>
  <si>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</si>
  <si>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</si>
  <si>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</si>
  <si>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</si>
  <si>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</si>
  <si>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fishing trips</t>
  </si>
  <si>
    <t>Number of fishing days</t>
  </si>
  <si>
    <t>Is the fleet segment/ metier covered by any stratum (Y/N)</t>
  </si>
  <si>
    <t>Landings (tons)</t>
  </si>
  <si>
    <t>Landings (tons) in national ports</t>
  </si>
  <si>
    <t>Landings (tons) in foreign ports</t>
  </si>
  <si>
    <t>Curonian lagoon</t>
  </si>
  <si>
    <t>Curonian lagoon passive gears</t>
  </si>
  <si>
    <t xml:space="preserve"> Anadromous and other finfishes</t>
  </si>
  <si>
    <t>Source: Environment Protect Agency. Reporting by companies not by vessels</t>
  </si>
  <si>
    <t>Subdivision 26 Lithuanian territorial sea</t>
  </si>
  <si>
    <t>Coastal gill-netters</t>
  </si>
  <si>
    <t>Anadromous and other finfishes</t>
  </si>
  <si>
    <t>Fishing effort and catches are reported monthly, number of fishing trips accepted as number of fishing days</t>
  </si>
  <si>
    <t>some vessels fishing with GNS and FIX see text box 4</t>
  </si>
  <si>
    <t>Costal pound-netters</t>
  </si>
  <si>
    <t>Small pelagic and other finfishes</t>
  </si>
  <si>
    <t xml:space="preserve">ICES Subdivisions 25-32 </t>
  </si>
  <si>
    <t>Demersal gill-netters</t>
  </si>
  <si>
    <t xml:space="preserve">Demersal species </t>
  </si>
  <si>
    <t>TrawlPlus</t>
  </si>
  <si>
    <t xml:space="preserve">Small pelagic and demersal species </t>
  </si>
  <si>
    <t>Demersal species mainly in national ports; small pelagic - in foreign ports</t>
  </si>
  <si>
    <t xml:space="preserve">Small pelagic species </t>
  </si>
  <si>
    <t>Shrimp trawlers</t>
  </si>
  <si>
    <t>Demersal species (shrimps)</t>
  </si>
  <si>
    <t>Redfishes</t>
  </si>
  <si>
    <t xml:space="preserve">Mixed Pelagic </t>
  </si>
  <si>
    <t>Jack Mackerel</t>
  </si>
  <si>
    <t xml:space="preserve">the same vessel fished in CECAF and NWW </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</si>
  <si>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</si>
  <si>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</si>
  <si>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</si>
  <si>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</si>
  <si>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</si>
  <si>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</si>
  <si>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</si>
  <si>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ICES Subdivisions 22-32</t>
  </si>
  <si>
    <t>major port</t>
  </si>
  <si>
    <t>The quay in Klaipeda port allocated for the EU fishing vessels</t>
  </si>
  <si>
    <t>ICES Subdivision 26</t>
  </si>
  <si>
    <t>minor ports and beach landing places</t>
  </si>
  <si>
    <t>Landing locations for the vessels under 12 metres in overall length fishing in the Baltic Sea, established by national legislation. Number of landings accepted as number of fishing days  indicated in monthly reports</t>
  </si>
  <si>
    <t xml:space="preserve">ICES Subdivision 26 Curonian lagoon </t>
  </si>
  <si>
    <t>minor ports and  landing places</t>
  </si>
  <si>
    <t>Landing locations for the vessels fishing in the Curonian lagoon, established by national legislation. Number of landings accepted as number of fishing days indicated in monthly reports.</t>
  </si>
  <si>
    <t>Table 5A: Quality assurance framework for biological data</t>
  </si>
  <si>
    <t>Sampling design</t>
  </si>
  <si>
    <t>Sampling implementation</t>
  </si>
  <si>
    <t>Data capture</t>
  </si>
  <si>
    <t>Data Storage</t>
  </si>
  <si>
    <t>Data processing</t>
  </si>
  <si>
    <t xml:space="preserve">Sampling year/ period </t>
  </si>
  <si>
    <t>Name of sampling scheme</t>
  </si>
  <si>
    <t xml:space="preserve">Sampling frame </t>
  </si>
  <si>
    <t>Is the sampling design documented?</t>
  </si>
  <si>
    <t xml:space="preserve">Where can documentation on sampling design be found? </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</si>
  <si>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</si>
  <si>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</si>
  <si>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</si>
  <si>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</si>
  <si>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</si>
  <si>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</si>
  <si>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 xml:space="preserve">Where can documentation on processes to evaluate accuracy be found? </t>
  </si>
  <si>
    <t>Are the editing and imputation methods documented?</t>
  </si>
  <si>
    <t xml:space="preserve">Where can documentation on editing and imputation be found? </t>
  </si>
  <si>
    <t xml:space="preserve">Comments </t>
  </si>
  <si>
    <t>Eel Onsite surveys</t>
  </si>
  <si>
    <t>On -shore</t>
  </si>
  <si>
    <t>https://www.vic.lt/drp/</t>
  </si>
  <si>
    <t>Fisheries Service under the Ministry of Agriculture</t>
  </si>
  <si>
    <t>ICES WGEEL</t>
  </si>
  <si>
    <t>n. of boats x year</t>
  </si>
  <si>
    <t>ICES WGBAST</t>
  </si>
  <si>
    <t>no of fishermen x year</t>
  </si>
  <si>
    <t>List of fishermen operating with eel-pots in the rivers.</t>
  </si>
  <si>
    <t>Ministry of Environment</t>
  </si>
  <si>
    <t>Pasword protected</t>
  </si>
  <si>
    <t>List of fishermen operating with eel-pots in the Curonian lagoon.</t>
  </si>
  <si>
    <t>n.of counter</t>
  </si>
  <si>
    <t>https://is.vic.lt/pls/vris/ris_start.loginVesti</t>
  </si>
  <si>
    <t>RDB-FishFrame</t>
  </si>
  <si>
    <t>List of vessels up to 8 meters operating with gillnets, taking at least 1% each, and totally not less than 90% from landings form GNS</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</si>
  <si>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</si>
  <si>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</si>
  <si>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</si>
  <si>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</si>
  <si>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</si>
  <si>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</si>
  <si>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</si>
  <si>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</si>
  <si>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</si>
  <si>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</si>
  <si>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</si>
  <si>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</si>
  <si>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</si>
  <si>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</si>
  <si>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</si>
  <si>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</si>
  <si>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</si>
  <si>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</si>
  <si>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</si>
  <si>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</si>
  <si>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</si>
  <si>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</si>
  <si>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</si>
  <si>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</si>
  <si>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</si>
  <si>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</si>
  <si>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</si>
  <si>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</si>
  <si>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</si>
  <si>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</si>
  <si>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</si>
  <si>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</si>
  <si>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</si>
  <si>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</si>
  <si>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</si>
  <si>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</si>
  <si>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</si>
  <si>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</si>
  <si>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</si>
  <si>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</si>
  <si>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</si>
  <si>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</si>
  <si>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</si>
  <si>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</si>
  <si>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Fishing</t>
  </si>
  <si>
    <t>All regions</t>
  </si>
  <si>
    <t>ICES,NAFO,CECAF,SPRFMO</t>
  </si>
  <si>
    <t xml:space="preserve">FDIS contains primary data as recorded, reported and transmitted under Regulation (EC) No 1224/2009 and access is not permitted to external users.                        </t>
  </si>
  <si>
    <t>Main costraints for P4, P6, P8, P10 and P13 sections are in text box</t>
  </si>
  <si>
    <t>Fleet</t>
  </si>
  <si>
    <t>https://www.vic.lt/drp/metodiniai-dokumentai/</t>
  </si>
  <si>
    <t>Methodological documents are in national language. Part of QAF documentation are internal AIRBC documents.</t>
  </si>
  <si>
    <t>Fish processing</t>
  </si>
  <si>
    <t>LAFPMIS (ŽP-1, ŽF-1) questionnaires</t>
  </si>
  <si>
    <t>Aquaculture</t>
  </si>
  <si>
    <t> </t>
  </si>
  <si>
    <t>Data collection for aquaculture is not foreseen in WP as all sector in Lithuania consists of fresh water aquaculture activities</t>
  </si>
  <si>
    <t>Table 6A: Data availability</t>
  </si>
  <si>
    <t>Data set</t>
  </si>
  <si>
    <t>Section</t>
  </si>
  <si>
    <t>Variable group</t>
  </si>
  <si>
    <t>Year(s) of WP implementation</t>
  </si>
  <si>
    <t xml:space="preserve">Reference year </t>
  </si>
  <si>
    <t>Final data available after</t>
  </si>
  <si>
    <t>Date when data was available</t>
  </si>
  <si>
    <t>Fish biological variables</t>
  </si>
  <si>
    <t>1B</t>
  </si>
  <si>
    <t>2019-2020</t>
  </si>
  <si>
    <t>2020-2021, March 20</t>
  </si>
  <si>
    <t>Some data will be ready prior data calls,  application time of that may vary</t>
  </si>
  <si>
    <t>23 March 2022</t>
  </si>
  <si>
    <t>Data provided according to requirements of data calls</t>
  </si>
  <si>
    <t>Recreational fishery</t>
  </si>
  <si>
    <t>1D</t>
  </si>
  <si>
    <t>2020-2021, March 1</t>
  </si>
  <si>
    <t>16 December 2021</t>
  </si>
  <si>
    <t>Research surveys</t>
  </si>
  <si>
    <t>1G, 1H</t>
  </si>
  <si>
    <t>20 March 2022</t>
  </si>
  <si>
    <t>Data provided according to WGBFIS needs</t>
  </si>
  <si>
    <t>Biological sampling at sea</t>
  </si>
  <si>
    <t>1F, 4A, 4B</t>
  </si>
  <si>
    <t>discards, bycatch</t>
  </si>
  <si>
    <t>Anadromous And Catadromous species data variables</t>
  </si>
  <si>
    <t>1E</t>
  </si>
  <si>
    <t>Fishing Activity Variable</t>
  </si>
  <si>
    <t>2A</t>
  </si>
  <si>
    <t>2020-2021, February 28</t>
  </si>
  <si>
    <t>31 January 2022</t>
  </si>
  <si>
    <t>Fleet economic</t>
  </si>
  <si>
    <t>3A</t>
  </si>
  <si>
    <t>2020-2021, October 1</t>
  </si>
  <si>
    <t>All variables except social data, which are collected each three years by pilot study.</t>
  </si>
  <si>
    <t>2021 October 1</t>
  </si>
  <si>
    <t>Available to end-users by the request</t>
  </si>
  <si>
    <t>Aquaculture economic</t>
  </si>
  <si>
    <t>-</t>
  </si>
  <si>
    <t>Only freshwater aquaculture. Data collection is not foreseen</t>
  </si>
  <si>
    <t>Data collection is not included in 2020-2021 WP</t>
  </si>
  <si>
    <t>Fish processing economic</t>
  </si>
  <si>
    <t>3C</t>
  </si>
  <si>
    <t>Table 7A: Planned regional and international coordination</t>
  </si>
  <si>
    <t>Acronym</t>
  </si>
  <si>
    <t>Name of meeting</t>
  </si>
  <si>
    <t>Planned MS participation</t>
  </si>
  <si>
    <t>Number of participants</t>
  </si>
  <si>
    <t>NCM</t>
  </si>
  <si>
    <t>National correspondent meeting (or exeprt group meeting)</t>
  </si>
  <si>
    <r>
      <rPr>
        <sz val="10"/>
        <rFont val="Arial"/>
        <family val="2"/>
      </rPr>
      <t>Recommended meetings and workshops list would be appropriate to MS to comply with obligation to attend the relevant meetings</t>
    </r>
    <r>
      <rPr>
        <b/>
        <sz val="10"/>
        <rFont val="Arial"/>
        <family val="2"/>
      </rPr>
      <t xml:space="preserve">  </t>
    </r>
  </si>
  <si>
    <t>RCM Baltic</t>
  </si>
  <si>
    <t>RCM Baltic Sea</t>
  </si>
  <si>
    <t>RCM LDF</t>
  </si>
  <si>
    <t>RCM Long Distance Fishery</t>
  </si>
  <si>
    <t>RCM NSEA</t>
  </si>
  <si>
    <t>RCM North Sea and Eastern Arctic</t>
  </si>
  <si>
    <t>RCM NA</t>
  </si>
  <si>
    <t>RCM North Atlantic</t>
  </si>
  <si>
    <t>WGBFAS</t>
  </si>
  <si>
    <t>Baltic Fisheries Assessment Working Group</t>
  </si>
  <si>
    <t>WGBIOP</t>
  </si>
  <si>
    <t>Working Group on Biological Parameters</t>
  </si>
  <si>
    <t>WGCATCH</t>
  </si>
  <si>
    <t>Working Group on Commercial Catches</t>
  </si>
  <si>
    <t>WGBIFS</t>
  </si>
  <si>
    <t xml:space="preserve">Baltic International Fish Survey Working Group </t>
  </si>
  <si>
    <t>WGRFS</t>
  </si>
  <si>
    <t xml:space="preserve">ICES Working Group on Recreational Fisheries Surveys </t>
  </si>
  <si>
    <t>WGBAST</t>
  </si>
  <si>
    <t>Assessment Working Group on Baltic Salmon and Trout</t>
  </si>
  <si>
    <t>WGSFD</t>
  </si>
  <si>
    <t>Working Group on Spatial Fisheries Data</t>
  </si>
  <si>
    <t>The expert attended other meeting</t>
  </si>
  <si>
    <t>EIFAAC/GFCM WGEEL</t>
  </si>
  <si>
    <t>Working Group on Eels</t>
  </si>
  <si>
    <t>PGECON</t>
  </si>
  <si>
    <t>Planning Group on Economic Issues</t>
  </si>
  <si>
    <t>PGECON WS</t>
  </si>
  <si>
    <t>Workshops of PGECON</t>
  </si>
  <si>
    <t>WGTRUTTA</t>
  </si>
  <si>
    <t>Working Group to develop and test assessment methods for Sea trout populations </t>
  </si>
  <si>
    <t>WKRDBESPOP3</t>
  </si>
  <si>
    <t>Supporting the development of a Regional Database and Estimation System (RDBES)</t>
  </si>
  <si>
    <t>ISSG CS small pelagics Baltic</t>
  </si>
  <si>
    <t>Sampling of small pelagic fishes in the Baltic</t>
  </si>
  <si>
    <t>Table 7B: Follow-up of recommendations and agreements</t>
  </si>
  <si>
    <t>Source</t>
  </si>
  <si>
    <t xml:space="preserve">Section </t>
  </si>
  <si>
    <t>Topic</t>
  </si>
  <si>
    <t>Recommendation number</t>
  </si>
  <si>
    <t>Recommendation/ Agreement</t>
  </si>
  <si>
    <t>Follow-up action</t>
  </si>
  <si>
    <t xml:space="preserve">MS action taken </t>
  </si>
  <si>
    <t>All</t>
  </si>
  <si>
    <t>applied</t>
  </si>
  <si>
    <t>5A</t>
  </si>
  <si>
    <t>PGECON 2017</t>
  </si>
  <si>
    <t>Social data</t>
  </si>
  <si>
    <t>To avoid duplication when fishers are moving from one vessel to another during the year it is recommended that social data should refer to a certain point in time. In cases of use of administrative sources when data is available for all fishers MS should follow Eurostat practice. In case of surveys it is recommended to organise national surveys around the same time of the year to avoid duplication (the same employee working at different boats during the year) and keep stability and comparability of the time series.</t>
  </si>
  <si>
    <t>PGECON recommends to stratify employment data by supra region and major groups of fleets. It is suggested to follow three main AER group definitions as close as possible. However in cases where the link to fishing activity is missing groups based on the size of vessels, e.g. &lt;12m for small scale fleet (SSF), and fishing operation (distant water fleet) might be used.</t>
  </si>
  <si>
    <t xml:space="preserve">PGECON recommends to follow Eurostat practice and separate social variable “Employment by gender” to the following groups: 
- “M – male”;
- “F – female”;
- “Unknown” (only if needed).
</t>
  </si>
  <si>
    <t xml:space="preserve">Taking into account national needs and EU requirements it is recommended to separate social variable “Employment by nationality” to at least the following groups: 
- “National”;
- “EU”;
- “EEA (non EU)”;
- “Other” (Non-EU/EEA).
</t>
  </si>
  <si>
    <t xml:space="preserve">Taking into account needs of EMMF for monitoring of employment by age classes and Eurostat practice, PGECON recommends to separate social variable “Employment by age” at least into the following age classes: 
- &lt;15; 
- 15-24; 
- 25-39; 
- 40-64; 
- 65+.
</t>
  </si>
  <si>
    <t xml:space="preserve">PGECON recommends for data collection of social variable “Employment by employment status” to do separation at least between two categories:
- “Owner/employer” (vessel owner involved in vessel activity/operation);
- “Employee” (all engaged workers on-board, excluding owners).
</t>
  </si>
  <si>
    <t xml:space="preserve">PGECON recommends to use the International Standard Classification of Education (ISCED 2011), defining social variable “Employment by education level”. Data collected under EUMAP by MS should allow to provide data at least for the following groups at EU level:
- “Low education” levels 0-2 (ISCED2011 and ISCED1997); 
- “Medium education: levels 3-4 (ISCED2011 and ISCED1997);
- “High education” levels 5-8 (ISCED2011), levels 5-6 (ISCED1997).
</t>
  </si>
  <si>
    <t>PGECON 2018</t>
  </si>
  <si>
    <t>PGECON recommends that when balance sheets are available, the total value of assets and value of long/short debts have to be split by vessel, according to the capital value of each vessel estimated trough the PIM which is used to “weight” the share on the total value.</t>
  </si>
  <si>
    <t xml:space="preserve">In case balance sheets are not available, estimation methodology of value of capital and value of debts have to be in line and derived from the PIM.  In particular, the value of long/short term debts can be estimated by multiplying the financial position ratio by the value of assets.  </t>
  </si>
  <si>
    <t>People working only onshore and paid from vessels should be included if their activity has a direct link with the fishing operations. Employment on shore should include those activities, which directly related to small scale fisheries and mostly carried out by fishermen and their family members, but not entirely related to other economic sectors and specialties.</t>
  </si>
  <si>
    <t>Processing</t>
  </si>
  <si>
    <t>For the segments with “main” fish processing activities, “Turnover” variable, should include only Turnover related to the principal fish processing activity.</t>
  </si>
  <si>
    <t>Under “Other income” all the other revenues from other activities apart from fish processing should be provided.</t>
  </si>
  <si>
    <t>RCG LDF</t>
  </si>
  <si>
    <t>RCG 2020</t>
  </si>
  <si>
    <t>Data updates</t>
  </si>
  <si>
    <t>2020-1</t>
  </si>
  <si>
    <t>RCG LDF recommends that MS continue to update historical data as well as most recent data prior to the 2021 RCG LDF data call.</t>
  </si>
  <si>
    <t>data collection in SPRFMO region beyond 2024</t>
  </si>
  <si>
    <t>2020-2</t>
  </si>
  <si>
    <t>RCG LDF to set-up intersessional subgroup to prepare for data collection in the SPRFMO area beyond 2024. This subgroup shall work on a solid solution to cater for data collection under the given SPRFMO observer requirements as well as taking DCF requirements into account. The subgroup shall explore different scenarios such as accreditation for EU observers, self-sampling, remote monitoring etc. First results are presented at the 2021 RCG LDF.</t>
  </si>
  <si>
    <t>NANSEA BALTIC</t>
  </si>
  <si>
    <t>Catch and Effort Overviews</t>
  </si>
  <si>
    <t>Annual RDB catch and effort overview – approve sharing and Data Policy exemptions and agree on the process</t>
  </si>
  <si>
    <t>NANSEA BALTIC_2020_D01</t>
  </si>
  <si>
    <t xml:space="preserve">NC’s to approve whether the overviews can be made available to WGs that have been pre-approved for access to aggregated RDB data  </t>
  </si>
  <si>
    <t>Do NC’s approve the usage of RDB catch and effort overviews for selected ICES groups (i.e. those WGs who already have access to aggregated RDB data, approved by the SCRDB,  Annex 3) and allow defined exemptions from RDBES data policy?</t>
  </si>
  <si>
    <t>Metier Issues</t>
  </si>
  <si>
    <t>Codes for metiers and reference lists that shall be used by Member States</t>
  </si>
  <si>
    <t>NANSEA BALTIC_2020_D02</t>
  </si>
  <si>
    <t>NC’s to approve whether the new codes for metiers and reference lists will be used and implemented by MS</t>
  </si>
  <si>
    <t>Do NC’s agree to use proposed metier list and target species assemblage group list?</t>
  </si>
  <si>
    <t>SCRDB</t>
  </si>
  <si>
    <t>Approve changes to the RDB/RDBES Data Policy</t>
  </si>
  <si>
    <t>NANSEA BALTIC_2020_D03</t>
  </si>
  <si>
    <t xml:space="preserve">Approve the proposed changes to the RDB/RDBES Data Policy.  These changes are: i) minor changes to the text, ii) allow NCs to pre-approve access to detailed data for selected ICES expert groups, iii) minor change to the aggregation guidelines
</t>
  </si>
  <si>
    <t>Do NC’s approve changes to the RDB/RDBES Data Policy?</t>
  </si>
  <si>
    <t xml:space="preserve">Approve the "Conditions for detailed RDBES data use" document </t>
  </si>
  <si>
    <t>NANSEA BALTIC_2020_D04</t>
  </si>
  <si>
    <t>Do NC’s approve the "Conditions for detailed RDBES data use" document and the procedure behind it?</t>
  </si>
  <si>
    <t>RWP</t>
  </si>
  <si>
    <t xml:space="preserve">Draft RWP - agree to non binding test run and endorse elements for test run </t>
  </si>
  <si>
    <t>NANSEA BALTIC_2020_D06</t>
  </si>
  <si>
    <t xml:space="preserve">NC’s to approve that a draft RWP is submitted to STECF in October 2020 for a non binding test run and to endorse the elements that were selected for the test run being table 1a on landing's overviews, 1g&amp;1h on surveys, 7a on coordination, 7b on recommendations and 7c on existing bilateral agreements. </t>
  </si>
  <si>
    <t>Do NC’s approve that a draft RWP will be submitted to STECF in October 2020 for a non binding test run and to endorse the elements that were selected for the test run?</t>
  </si>
  <si>
    <t>Small pelagics in Baltic</t>
  </si>
  <si>
    <t>All MS in the Baltic area should take part of this ISSG</t>
  </si>
  <si>
    <t>NANSEA BALTIC_2020_D07</t>
  </si>
  <si>
    <t>All RCG Baltic MS should take part of the ISSG work as all MS are exploiting the small pelagic fishery in the area.</t>
  </si>
  <si>
    <t xml:space="preserve">Will the MS involved take part in the work and workshop of ISSG “case study small pelagic in the Baltic”? 
</t>
  </si>
  <si>
    <t>ISSGs 2020-2021</t>
  </si>
  <si>
    <t>ISSG proposed to work during season 2020-2021</t>
  </si>
  <si>
    <t>NANSEA BALTIC_2020_D08</t>
  </si>
  <si>
    <t>The list of RCG ISSGs suggested by RCG NA NS&amp;EA and RCG Baltic to be confirmed to take place during season 2020-2021.</t>
  </si>
  <si>
    <t xml:space="preserve">Do NC’s agree on the list of ISSG for season 2020/2021?
Can they ensure that experts and manpower is assigned to ISSG work?
</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</si>
  <si>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</si>
  <si>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</si>
  <si>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</si>
  <si>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</si>
  <si>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</si>
  <si>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</si>
  <si>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</si>
  <si>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</si>
  <si>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</si>
  <si>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 xml:space="preserve">POL to coordinate the execution of data collection under this multi-lateral agreement. </t>
  </si>
  <si>
    <t>Biological sampling carried on board EU fishing vessels in CECAF area by observers arranged by POL. Observers follow the sampling protocol as described in "Biological Data Collection of pelagic fisheries in CECAF waters - Manual for scientific observers on board EU pelagic trawlers in CECAF area", version 8-03-2018.</t>
  </si>
  <si>
    <t>Poland is responsible for data collection, data entry and storage of the sampling data. The Netherlands is responsible for data validation, data processing and data delivery to relevant enduser. Poland and the Netherlands will collaborate to achieve timely delivery while ensuring to meet the required quality standards.</t>
  </si>
  <si>
    <t>current period 2021-2023</t>
  </si>
  <si>
    <t>Ongoing</t>
  </si>
  <si>
    <t>DEU - LTU  - NLD - POL</t>
  </si>
  <si>
    <t xml:space="preserve">DEU, LTU, NLD and POL to cooperate in the biological data collection on pelagic fisheries in SPRMFO waters.
</t>
  </si>
  <si>
    <t>POL is responsible for placement observers onboard, in coordination with NLD in respect of the expected vessels' movements.</t>
  </si>
  <si>
    <t>Biological sampling will be carried out on board EU fishing vessels in SPRFMO area by observers arranged by POL in coordination with NLD in respect of the expected vessels' movements. These observers will follow the sampling protocol as described in “Observer Manual for biological data collection in SPRFMO waters”, based on data collection requirements set out in “SPRFMO; Conservation and Management Measure on Standards for the Collection, Reporting, Verification and Exchange of Data (SPRFMO Data Standards)”.</t>
  </si>
  <si>
    <t>DTU-LTU</t>
  </si>
  <si>
    <t>LTU - Vilda Griuniene (Vilda.Griuniene@zum.lt)                                                                                                                       Jørgen Dalskov (DNK, jd@aqua.dtu.dk)</t>
  </si>
  <si>
    <t>Bilatral Agreement between Danish Technical University National institute og Aquatic Resourses (Denmark) and Fisheries Service under the Ministry of Agriculture of Republic of Lithuania (Lithuania) for the collection of length and age samples in accordance with Commission Regulation (EC) No 665/2008, laying down detailed rules for the application of the Council Regulation (EC) No 199/2008, and Commission Decision No 2010/93/EU</t>
  </si>
  <si>
    <t>While sprat in the Baltic is manage as one single stock and that stock is well covered concerning biological samples, vessels fishing under the Lithuania register, which land for first sale into Denmark, will be samples as part of the Lithuania National Programme.</t>
  </si>
  <si>
    <t>The sampling will be for length and age of discards and landings, sampling will be carried out in accordance with Lithuania National sampling Programme.</t>
  </si>
  <si>
    <t>Denmark is responsible for submitting the data from Danish vessels, and Lithuania in the case of sampling Lithuanian vessels, to the relevant ICES Expert Groups, and to the EC under the requirements of Data Collection Framework. Both Member States will provide the required data for the species that are requested by the relevant ICES Expert Groups as and when requested.</t>
  </si>
  <si>
    <t>This agreement has been established between Parties due to landings of sprat by Lithuania flagged vessels take place in Denmark in amount that it has to be dealt with in a form of bilateral agreement.</t>
  </si>
  <si>
    <t>https://www.vic.lt/drp/apie-mus/</t>
  </si>
  <si>
    <t>subject to multilateral agreement, data should be provided by PL</t>
  </si>
  <si>
    <t xml:space="preserve">subject to multilateral agreement, data should be provided by PL </t>
  </si>
  <si>
    <t>NS&amp;EA, NA, Baltic</t>
  </si>
  <si>
    <t>RCG NANSEA/ BALTIC 2020</t>
  </si>
  <si>
    <t>Advice for completing Table 5A in the national workplans</t>
  </si>
  <si>
    <t>NANSEA BALTIC_2020_R04</t>
  </si>
  <si>
    <t>MS should take notice of the advice made for completing Table 5A: 
- Provide direct links to relevant documentations where possible,
- Ensure any links provided are correct and work,
- Ensure the documents referenced are reasonably recent (&gt;2014),
- Provide the date when the documentation was written or updated,
- Provide explanations of why this is good/best practice e.g. give  explicit references to any expert group reports that define the practices that are being followed,
- Double-check whether “NA” is a legitimate answer to a particular question.</t>
  </si>
  <si>
    <t>Follow advice for filling Table 5A according to recommendation</t>
  </si>
  <si>
    <t xml:space="preserve">Decision approved. No further action needed. 
</t>
  </si>
  <si>
    <t>LTU followed the advice on Table 5A provided in the recommendation.</t>
  </si>
  <si>
    <t>LTU updated the data according to the LDF request in 2021</t>
  </si>
  <si>
    <t xml:space="preserve">LTU contributed to the established subgroup in 2021. Work in progress during 2022-2023. </t>
  </si>
  <si>
    <t>LTU contributed to relevant subgroups in 2021.</t>
  </si>
  <si>
    <t>LTU takes part in this ISSG work</t>
  </si>
  <si>
    <t xml:space="preserve">Valid from 2016 </t>
  </si>
  <si>
    <t>LTU - Vilda Griuniene (Vilda.Griuniene@zum.lt)
DEU - Christoph Stransky (christoph.stransky@thuenen.de)
NLD - Sieto Verver (sieto.verver@wur.nl)
POL - Irek Wojcik (iwojcik@mir.gdynia.pl)</t>
  </si>
  <si>
    <t xml:space="preserve">POL is responsible for data collection, quality control and delivery to the SPRFMO scientific working group of all data collected under this agreement. POL will distribute the data to Partners upon request. </t>
  </si>
  <si>
    <t>Each Partner ensures access to its fleet for observers under this agreement. Denied access to vessels does not exempt a Partner from legal or financial obligations.</t>
  </si>
  <si>
    <t xml:space="preserve">  (http://dcf.mir.gdynia.pl/?page_id=365)</t>
  </si>
  <si>
    <t>DEU - LTU  - LVA - NLD - POL</t>
  </si>
  <si>
    <t>DEU - Christoph Stransky (christoph.stransky@thuenen.de)
LVA - Aivars Berzins (Aivars.Berzins@bior.lv)
LTU - Indre Sidlauskiene
NLD - Sieto Verver (sieto.verver@wur.nl)
POL - Irek Wojcik (iwojcik@mir.gdynia.pl)</t>
  </si>
  <si>
    <t xml:space="preserve">DEU, LVA, LTU, NLD, POL to cooperate in the biological data collection on pelagic fisheries in CECAF waters in  2018-2020.
</t>
  </si>
  <si>
    <t xml:space="preserve"> (http://dcf.mir.gdynia.pl/?page_id=365)</t>
  </si>
  <si>
    <t>Ongoing; current period 2021-2023</t>
  </si>
  <si>
    <t>The participation was added to improve  and coordinate sea trout assessment</t>
  </si>
  <si>
    <t xml:space="preserve">The participation was added to ensure implementing of data recording in accordance with RDBES </t>
  </si>
  <si>
    <t>The participation was added to improve sampling design for small pelagic fishes landed out of Lithuania</t>
  </si>
  <si>
    <t>increased number of trips with fixed gears</t>
  </si>
  <si>
    <t>Lanings from these vessels decrased sharply, Text box 4a</t>
  </si>
  <si>
    <t>sampling only on shore</t>
  </si>
  <si>
    <t>Subject to  multilateral agreement , data shpuld be provided by PL or NL</t>
  </si>
  <si>
    <t>Columns Q;R;S are missing in the Table published on DCF website. Links were updated in WP version revised in 2020. Other comments see text box 5A</t>
  </si>
  <si>
    <t>Anguilla anguilla river traps</t>
  </si>
  <si>
    <t>DRP_METODIKOS</t>
  </si>
  <si>
    <t>SAMPLE_WORK_FILES</t>
  </si>
  <si>
    <t>links updated</t>
  </si>
  <si>
    <t>Anguilla anguilla fykenets</t>
  </si>
  <si>
    <t>Salmo salar electrofishing</t>
  </si>
  <si>
    <t>Salo salar trap</t>
  </si>
  <si>
    <t>Salmo salar Vaki counters</t>
  </si>
  <si>
    <t>Salmo trutta electrofishing</t>
  </si>
  <si>
    <t>Salmo trutta trap</t>
  </si>
  <si>
    <t>Salmo trutta Vaki counters</t>
  </si>
  <si>
    <t>LTU, DNK</t>
  </si>
  <si>
    <t>LTU,DNK</t>
  </si>
  <si>
    <t>From 2021 agreement is implemented by RCG Baltic subgroup ISSG case study Regional sampling on Small pelagic in the Baltic Sea</t>
  </si>
  <si>
    <t>by-catch mainly, difficult to collect suitable sample , see text box 1C</t>
  </si>
  <si>
    <t>`</t>
  </si>
  <si>
    <t>above planned minimum, see TextBox 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</si>
</sst>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3" x14ac:knownFonts="1">
    <font>
      <sz val="11"/>
      <color theme="1"/>
      <name val="Calibri"/>
      <family val="2"/>
      <scheme val="minor"/>
    </font>
    <font>
      <sz val="11"/>
      <color theme="1"/>
      <name val="Calibri"/>
      <family val="2"/>
      <scheme val="minor"/>
    </font>
    <font>
      <b/>
      <sz val="10"/>
      <name val="Arial"/>
      <family val="2"/>
    </font>
    <font>
      <b/>
      <sz val="8"/>
      <name val="Arial"/>
      <family val="2"/>
    </font>
    <font>
      <sz val="10"/>
      <name val="Arial"/>
      <family val="2"/>
    </font>
    <font>
      <sz val="10"/>
      <color indexed="8"/>
      <name val="Arial"/>
      <family val="2"/>
    </font>
    <font>
      <i/>
      <sz val="10"/>
      <name val="Arial"/>
      <family val="2"/>
    </font>
    <font>
      <sz val="10"/>
      <color theme="1"/>
      <name val="Arial"/>
      <family val="2"/>
    </font>
    <font>
      <sz val="10"/>
      <color rgb="FFFF0000"/>
      <name val="Arial"/>
      <family val="2"/>
    </font>
    <font>
      <b/>
      <sz val="10"/>
      <color indexed="8"/>
      <name val="Arial"/>
      <family val="2"/>
    </font>
    <font>
      <b/>
      <sz val="10"/>
      <color theme="1"/>
      <name val="Arial"/>
      <family val="2"/>
    </font>
    <font>
      <strike/>
      <sz val="10"/>
      <name val="Arial"/>
      <family val="2"/>
    </font>
    <font>
      <sz val="11"/>
      <color theme="1"/>
      <name val="Arial"/>
      <family val="2"/>
    </font>
    <font>
      <sz val="8"/>
      <color theme="1"/>
      <name val="Arial"/>
      <family val="2"/>
    </font>
    <font>
      <sz val="8"/>
      <name val="Arial"/>
      <family val="2"/>
    </font>
    <font>
      <b/>
      <sz val="8"/>
      <color indexed="8"/>
      <name val="Arial"/>
      <family val="2"/>
    </font>
    <font>
      <sz val="8"/>
      <color rgb="FF000000"/>
      <name val="Arial"/>
      <family val="2"/>
    </font>
    <font>
      <b/>
      <sz val="8"/>
      <color rgb="FF000000"/>
      <name val="Arial"/>
      <family val="2"/>
    </font>
    <font>
      <b/>
      <sz val="8"/>
      <color theme="1"/>
      <name val="Arial"/>
      <family val="2"/>
    </font>
    <font>
      <b/>
      <sz val="10"/>
      <color rgb="FFFF0000"/>
      <name val="Arial"/>
      <family val="2"/>
    </font>
    <font>
      <sz val="10"/>
      <name val="Arial"/>
      <family val="2"/>
      <charset val="186"/>
    </font>
    <font>
      <sz val="8"/>
      <color indexed="8"/>
      <name val="Arial"/>
      <family val="2"/>
    </font>
    <font>
      <sz val="10"/>
      <color theme="1"/>
      <name val="Arial"/>
      <family val="2"/>
      <charset val="186"/>
    </font>
    <font>
      <u/>
      <sz val="11"/>
      <color theme="10"/>
      <name val="Calibri"/>
      <family val="2"/>
      <scheme val="minor"/>
    </font>
    <font>
      <sz val="11"/>
      <color rgb="FF000000"/>
      <name val="Calibri"/>
      <family val="2"/>
      <charset val="186"/>
    </font>
    <font>
      <u/>
      <sz val="8"/>
      <name val="Arial"/>
      <family val="2"/>
    </font>
    <font>
      <sz val="10"/>
      <color rgb="FF000000"/>
      <name val="Arial"/>
      <family val="2"/>
      <charset val="186"/>
    </font>
    <font>
      <sz val="8"/>
      <name val="Calibri"/>
      <family val="2"/>
      <scheme val="minor"/>
    </font>
    <font>
      <sz val="11"/>
      <name val="Arial"/>
      <family val="2"/>
    </font>
    <font>
      <sz val="11"/>
      <name val="Calibri"/>
      <family val="2"/>
      <scheme val="minor"/>
    </font>
    <font>
      <sz val="8"/>
      <name val="Arial"/>
      <family val="2"/>
      <charset val="186"/>
    </font>
    <font>
      <sz val="8"/>
      <color indexed="8"/>
      <name val="Arial"/>
      <family val="2"/>
      <charset val="186"/>
    </font>
    <font>
      <sz val="9"/>
      <name val="Arial"/>
      <family val="2"/>
      <charset val="186"/>
    </font>
    <font>
      <sz val="9"/>
      <color theme="1"/>
      <name val="Arial"/>
      <family val="2"/>
      <charset val="186"/>
    </font>
    <font>
      <u/>
      <sz val="11"/>
      <name val="Calibri"/>
      <family val="2"/>
      <scheme val="minor"/>
    </font>
    <font>
      <u/>
      <sz val="8"/>
      <name val="Calibri"/>
      <family val="2"/>
      <scheme val="minor"/>
    </font>
    <font>
      <sz val="10"/>
      <color rgb="FF000000"/>
      <name val="Arial"/>
      <family val="2"/>
    </font>
    <font>
      <i/>
      <sz val="10"/>
      <color theme="1"/>
      <name val="Arial"/>
      <family val="2"/>
    </font>
    <font>
      <u/>
      <sz val="10"/>
      <color theme="10"/>
      <name val="Arial"/>
      <family val="2"/>
    </font>
    <font>
      <sz val="11"/>
      <color rgb="FFFF0000"/>
      <name val="Calibri"/>
      <family val="2"/>
      <scheme val="minor"/>
    </font>
    <font>
      <sz val="8"/>
      <color rgb="FFFF0000"/>
      <name val="Arial"/>
      <family val="2"/>
    </font>
    <font>
      <u/>
      <sz val="8"/>
      <color rgb="FFFF0000"/>
      <name val="Calibri"/>
      <family val="2"/>
      <scheme val="minor"/>
    </font>
    <font>
      <sz val="10"/>
      <color rgb="FFFF0000"/>
      <name val="Arial"/>
      <family val="2"/>
      <charset val="186"/>
    </font>
  </fonts>
  <fills count="12">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rgb="FFA6A6A6"/>
        <bgColor rgb="FFA6A6A6"/>
      </patternFill>
    </fill>
    <fill>
      <patternFill patternType="solid">
        <fgColor theme="0" tint="-0.34998626667073579"/>
        <bgColor rgb="FFFFFF00"/>
      </patternFill>
    </fill>
    <fill>
      <patternFill patternType="solid">
        <fgColor theme="0" tint="-0.249977111117893"/>
        <bgColor indexed="64"/>
      </patternFill>
    </fill>
    <fill>
      <patternFill patternType="solid">
        <fgColor rgb="FFA6A6A6"/>
        <bgColor rgb="FF000000"/>
      </patternFill>
    </fill>
    <fill>
      <patternFill patternType="solid">
        <fgColor theme="0" tint="-0.14999847407452621"/>
        <bgColor indexed="64"/>
      </patternFill>
    </fill>
    <fill>
      <patternFill patternType="solid">
        <fgColor theme="0" tint="-0.14999847407452621"/>
        <bgColor indexed="41"/>
      </patternFill>
    </fill>
    <fill>
      <patternFill patternType="solid">
        <fgColor theme="2" tint="-0.249977111117893"/>
        <bgColor indexed="64"/>
      </patternFill>
    </fill>
  </fills>
  <borders count="100">
    <border>
      <left/>
      <right/>
      <top/>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auto="1"/>
      </right>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bottom style="medium">
        <color indexed="64"/>
      </bottom>
      <diagonal/>
    </border>
    <border>
      <left/>
      <right/>
      <top style="medium">
        <color indexed="64"/>
      </top>
      <bottom style="thin">
        <color indexed="8"/>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rgb="FF000000"/>
      </right>
      <top/>
      <bottom style="thin">
        <color rgb="FF000000"/>
      </bottom>
      <diagonal/>
    </border>
    <border>
      <left/>
      <right style="medium">
        <color indexed="64"/>
      </right>
      <top style="thin">
        <color indexed="64"/>
      </top>
      <bottom/>
      <diagonal/>
    </border>
    <border>
      <left style="thin">
        <color indexed="64"/>
      </left>
      <right/>
      <top style="thin">
        <color indexed="64"/>
      </top>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thin">
        <color indexed="64"/>
      </right>
      <top style="thin">
        <color auto="1"/>
      </top>
      <bottom/>
      <diagonal/>
    </border>
    <border>
      <left style="thin">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top style="thin">
        <color auto="1"/>
      </top>
      <bottom style="thin">
        <color auto="1"/>
      </bottom>
      <diagonal/>
    </border>
    <border>
      <left style="thin">
        <color indexed="8"/>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3">
    <xf numFmtId="0" fontId="0" fillId="0" borderId="0"/>
    <xf numFmtId="9" fontId="1" fillId="0" borderId="0" applyFon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23" fillId="0" borderId="0" applyNumberFormat="0" applyFill="0" applyBorder="0" applyAlignment="0" applyProtection="0"/>
    <xf numFmtId="0" fontId="24" fillId="0" borderId="0"/>
    <xf numFmtId="0" fontId="26" fillId="0" borderId="0" applyNumberFormat="0" applyBorder="0" applyProtection="0"/>
    <xf numFmtId="0" fontId="4" fillId="0" borderId="0"/>
    <xf numFmtId="0" fontId="1" fillId="0" borderId="0"/>
    <xf numFmtId="0" fontId="1" fillId="0" borderId="0"/>
    <xf numFmtId="0" fontId="4" fillId="0" borderId="0"/>
    <xf numFmtId="0" fontId="4" fillId="0" borderId="0"/>
    <xf numFmtId="0" fontId="38" fillId="0" borderId="0" applyNumberFormat="0" applyFill="0" applyBorder="0" applyAlignment="0" applyProtection="0"/>
  </cellStyleXfs>
  <cellXfs count="780">
    <xf numFmtId="0" fontId="0" fillId="0" borderId="0" xfId="0"/>
    <xf numFmtId="0" fontId="2" fillId="0" borderId="1" xfId="0" applyFont="1" applyBorder="1" applyAlignment="1">
      <alignment vertical="center"/>
    </xf>
    <xf numFmtId="0" fontId="2" fillId="0" borderId="0" xfId="0" applyFont="1" applyAlignment="1">
      <alignment vertical="center"/>
    </xf>
    <xf numFmtId="0" fontId="2" fillId="0" borderId="12" xfId="0" applyFont="1" applyBorder="1" applyAlignment="1">
      <alignment horizontal="center" vertical="center" wrapText="1"/>
    </xf>
    <xf numFmtId="0" fontId="7" fillId="0" borderId="14" xfId="0" applyFont="1" applyBorder="1" applyAlignment="1">
      <alignment horizontal="center" vertic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9" xfId="0" applyFont="1" applyBorder="1" applyAlignment="1">
      <alignment horizontal="center"/>
    </xf>
    <xf numFmtId="0" fontId="5" fillId="0" borderId="15" xfId="0" applyFont="1" applyBorder="1" applyAlignment="1">
      <alignment horizontal="center"/>
    </xf>
    <xf numFmtId="0" fontId="4" fillId="0" borderId="0" xfId="0" applyFont="1"/>
    <xf numFmtId="0" fontId="10" fillId="0" borderId="0" xfId="3" applyFont="1"/>
    <xf numFmtId="0" fontId="2" fillId="0" borderId="0" xfId="0" applyFont="1" applyAlignment="1">
      <alignment horizontal="left" vertical="center"/>
    </xf>
    <xf numFmtId="0" fontId="7" fillId="0" borderId="0" xfId="3" applyFont="1"/>
    <xf numFmtId="0" fontId="4" fillId="0" borderId="19" xfId="0" applyFont="1" applyBorder="1"/>
    <xf numFmtId="0" fontId="4" fillId="0" borderId="0" xfId="0" applyFont="1" applyAlignment="1">
      <alignment horizontal="center" vertical="center"/>
    </xf>
    <xf numFmtId="1" fontId="4" fillId="3" borderId="11" xfId="1" applyNumberFormat="1" applyFont="1" applyFill="1" applyBorder="1" applyAlignment="1">
      <alignment horizontal="center"/>
    </xf>
    <xf numFmtId="1" fontId="4" fillId="2" borderId="11" xfId="5" applyNumberFormat="1" applyFont="1" applyFill="1" applyBorder="1"/>
    <xf numFmtId="0" fontId="4" fillId="2" borderId="11" xfId="5" applyFont="1" applyFill="1" applyBorder="1"/>
    <xf numFmtId="0" fontId="2" fillId="2" borderId="22" xfId="5" applyFont="1" applyFill="1" applyBorder="1" applyAlignment="1">
      <alignment horizontal="center" vertical="center" wrapText="1"/>
    </xf>
    <xf numFmtId="0" fontId="2" fillId="3" borderId="22" xfId="5" applyFont="1" applyFill="1" applyBorder="1" applyAlignment="1">
      <alignment horizontal="center" vertical="center" wrapText="1"/>
    </xf>
    <xf numFmtId="0" fontId="2" fillId="2" borderId="22" xfId="5" applyFont="1" applyFill="1" applyBorder="1" applyAlignment="1">
      <alignment vertical="center" wrapText="1"/>
    </xf>
    <xf numFmtId="0" fontId="2" fillId="2" borderId="22" xfId="3" applyFont="1" applyFill="1" applyBorder="1" applyAlignment="1">
      <alignment horizontal="center" vertical="center"/>
    </xf>
    <xf numFmtId="0" fontId="7" fillId="0" borderId="0" xfId="0" applyFont="1"/>
    <xf numFmtId="0" fontId="7" fillId="0" borderId="7" xfId="0" applyFont="1" applyBorder="1"/>
    <xf numFmtId="0" fontId="7" fillId="0" borderId="4" xfId="0" applyFont="1" applyBorder="1"/>
    <xf numFmtId="0" fontId="13" fillId="0" borderId="0" xfId="0" applyFont="1"/>
    <xf numFmtId="0" fontId="7" fillId="0" borderId="0" xfId="0" applyFont="1" applyAlignment="1">
      <alignment vertical="top" wrapText="1"/>
    </xf>
    <xf numFmtId="0" fontId="2" fillId="0" borderId="0" xfId="0" applyFont="1" applyAlignment="1">
      <alignment horizontal="center" vertical="center"/>
    </xf>
    <xf numFmtId="0" fontId="7" fillId="0" borderId="8" xfId="0" applyFont="1" applyBorder="1"/>
    <xf numFmtId="0" fontId="12" fillId="0" borderId="0" xfId="0" applyFont="1"/>
    <xf numFmtId="0" fontId="12" fillId="0" borderId="18" xfId="0" applyFont="1" applyBorder="1"/>
    <xf numFmtId="0" fontId="12" fillId="0" borderId="18" xfId="0" applyFont="1" applyBorder="1" applyAlignment="1">
      <alignment horizontal="right"/>
    </xf>
    <xf numFmtId="0" fontId="10" fillId="0" borderId="3" xfId="0" applyFont="1" applyBorder="1" applyAlignment="1">
      <alignment horizontal="right"/>
    </xf>
    <xf numFmtId="0" fontId="2" fillId="2" borderId="8" xfId="0" applyFont="1" applyFill="1" applyBorder="1" applyAlignment="1">
      <alignment horizontal="right" vertical="center"/>
    </xf>
    <xf numFmtId="0" fontId="5" fillId="0" borderId="11" xfId="0" applyFont="1" applyBorder="1" applyAlignment="1">
      <alignment horizontal="center" vertical="center" wrapText="1"/>
    </xf>
    <xf numFmtId="0" fontId="5" fillId="2" borderId="11" xfId="0" applyFont="1" applyFill="1" applyBorder="1" applyAlignment="1">
      <alignment vertical="center"/>
    </xf>
    <xf numFmtId="1" fontId="5" fillId="2" borderId="11" xfId="0" applyNumberFormat="1" applyFont="1" applyFill="1" applyBorder="1" applyAlignment="1">
      <alignment vertical="center"/>
    </xf>
    <xf numFmtId="0" fontId="10" fillId="0" borderId="20" xfId="0" applyFont="1" applyBorder="1"/>
    <xf numFmtId="0" fontId="10" fillId="0" borderId="21" xfId="0" applyFont="1" applyBorder="1" applyAlignment="1">
      <alignment horizontal="left" vertical="center"/>
    </xf>
    <xf numFmtId="0" fontId="10" fillId="2" borderId="8" xfId="0" applyFont="1" applyFill="1" applyBorder="1"/>
    <xf numFmtId="0" fontId="7" fillId="2" borderId="11" xfId="0" applyFont="1" applyFill="1" applyBorder="1" applyAlignment="1">
      <alignment horizontal="center" vertical="center"/>
    </xf>
    <xf numFmtId="0" fontId="7" fillId="3" borderId="11" xfId="0" applyFont="1" applyFill="1" applyBorder="1" applyAlignment="1">
      <alignment horizontal="center" vertical="center"/>
    </xf>
    <xf numFmtId="0" fontId="3" fillId="0" borderId="26" xfId="0" applyFont="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7" fillId="0" borderId="0" xfId="0" applyFont="1" applyAlignment="1">
      <alignment horizontal="center" vertical="center" wrapText="1"/>
    </xf>
    <xf numFmtId="0" fontId="3" fillId="3" borderId="11" xfId="0" applyFont="1" applyFill="1" applyBorder="1" applyAlignment="1">
      <alignment horizontal="center" vertical="center" wrapText="1"/>
    </xf>
    <xf numFmtId="0" fontId="10" fillId="0" borderId="2" xfId="0" applyFont="1" applyBorder="1"/>
    <xf numFmtId="0" fontId="2" fillId="0" borderId="0" xfId="0" applyFont="1"/>
    <xf numFmtId="0" fontId="10" fillId="0" borderId="0" xfId="10" applyFont="1" applyAlignment="1">
      <alignment horizontal="left"/>
    </xf>
    <xf numFmtId="0" fontId="7" fillId="0" borderId="0" xfId="9" applyFont="1"/>
    <xf numFmtId="0" fontId="4" fillId="0" borderId="0" xfId="9" applyFont="1" applyAlignment="1">
      <alignment horizontal="center"/>
    </xf>
    <xf numFmtId="0" fontId="4" fillId="0" borderId="4" xfId="9" applyFont="1" applyBorder="1" applyAlignment="1">
      <alignment horizontal="center"/>
    </xf>
    <xf numFmtId="1" fontId="4" fillId="2" borderId="11" xfId="9" applyNumberFormat="1" applyFont="1" applyFill="1" applyBorder="1"/>
    <xf numFmtId="0" fontId="7" fillId="0" borderId="0" xfId="10" applyFont="1"/>
    <xf numFmtId="0" fontId="5" fillId="0" borderId="11" xfId="0" applyFont="1" applyBorder="1" applyAlignment="1">
      <alignment horizontal="center" wrapText="1"/>
    </xf>
    <xf numFmtId="0" fontId="7" fillId="0" borderId="19" xfId="0" applyFont="1" applyBorder="1"/>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wrapText="1"/>
    </xf>
    <xf numFmtId="0" fontId="4" fillId="0" borderId="0" xfId="0" applyFont="1" applyAlignment="1">
      <alignment wrapText="1"/>
    </xf>
    <xf numFmtId="0" fontId="2" fillId="0" borderId="0" xfId="0" applyFont="1" applyAlignment="1">
      <alignment vertical="center" wrapText="1"/>
    </xf>
    <xf numFmtId="0" fontId="2" fillId="0" borderId="4" xfId="0" applyFont="1" applyBorder="1" applyAlignment="1">
      <alignment vertical="center" wrapText="1"/>
    </xf>
    <xf numFmtId="0" fontId="5" fillId="0" borderId="0" xfId="0" applyFont="1" applyAlignment="1">
      <alignment wrapText="1"/>
    </xf>
    <xf numFmtId="0" fontId="2" fillId="0" borderId="16" xfId="0" applyFont="1" applyBorder="1" applyAlignment="1">
      <alignment horizontal="center" vertical="center" wrapText="1"/>
    </xf>
    <xf numFmtId="0" fontId="2" fillId="0" borderId="17" xfId="2" applyFont="1" applyBorder="1" applyAlignment="1">
      <alignment horizontal="center" vertical="center" wrapText="1"/>
    </xf>
    <xf numFmtId="0" fontId="2" fillId="0" borderId="17" xfId="0" applyFont="1" applyBorder="1" applyAlignment="1">
      <alignment horizontal="center" vertical="center" wrapText="1"/>
    </xf>
    <xf numFmtId="0" fontId="2" fillId="0" borderId="37" xfId="0" applyFont="1" applyBorder="1" applyAlignment="1">
      <alignment horizontal="center" vertical="center" wrapText="1"/>
    </xf>
    <xf numFmtId="0" fontId="2" fillId="2" borderId="38" xfId="0" applyFont="1" applyFill="1" applyBorder="1" applyAlignment="1">
      <alignment horizontal="center" vertical="center" wrapText="1"/>
    </xf>
    <xf numFmtId="0" fontId="4" fillId="4" borderId="11" xfId="12" applyFill="1" applyBorder="1" applyAlignment="1">
      <alignment horizontal="center" vertical="center" wrapText="1"/>
    </xf>
    <xf numFmtId="0" fontId="0" fillId="0" borderId="38" xfId="12" applyFont="1" applyBorder="1" applyAlignment="1">
      <alignment vertical="center" wrapText="1"/>
    </xf>
    <xf numFmtId="0" fontId="0" fillId="0" borderId="9" xfId="12" applyFont="1" applyBorder="1" applyAlignment="1">
      <alignment vertical="center" wrapText="1"/>
    </xf>
    <xf numFmtId="0" fontId="12" fillId="0" borderId="0" xfId="0" applyFont="1" applyAlignment="1">
      <alignment wrapText="1"/>
    </xf>
    <xf numFmtId="0" fontId="20" fillId="0" borderId="9" xfId="12" applyFont="1" applyBorder="1" applyAlignment="1">
      <alignment wrapText="1"/>
    </xf>
    <xf numFmtId="0" fontId="21" fillId="2" borderId="11" xfId="0" applyFont="1" applyFill="1" applyBorder="1" applyAlignment="1">
      <alignment horizontal="center" vertical="center" wrapText="1"/>
    </xf>
    <xf numFmtId="0" fontId="7" fillId="0" borderId="11" xfId="12" applyFont="1" applyBorder="1" applyAlignment="1">
      <alignment horizontal="center" vertical="center" wrapText="1"/>
    </xf>
    <xf numFmtId="0" fontId="7" fillId="0" borderId="11" xfId="12" applyFont="1" applyBorder="1" applyAlignment="1">
      <alignment horizontal="center" vertical="center"/>
    </xf>
    <xf numFmtId="49" fontId="7" fillId="0" borderId="41" xfId="12" applyNumberFormat="1" applyFont="1" applyBorder="1" applyAlignment="1">
      <alignment horizontal="center" vertical="center" wrapText="1"/>
    </xf>
    <xf numFmtId="49" fontId="7" fillId="0" borderId="6" xfId="12" applyNumberFormat="1" applyFont="1" applyBorder="1" applyAlignment="1">
      <alignment horizontal="center" vertical="center"/>
    </xf>
    <xf numFmtId="0" fontId="7" fillId="0" borderId="6" xfId="12" applyFont="1" applyBorder="1" applyAlignment="1">
      <alignment horizontal="center" vertical="center" wrapText="1"/>
    </xf>
    <xf numFmtId="0" fontId="7" fillId="0" borderId="6" xfId="12" applyFont="1" applyBorder="1" applyAlignment="1">
      <alignment horizontal="center" vertical="center"/>
    </xf>
    <xf numFmtId="0" fontId="7" fillId="4" borderId="3" xfId="12" applyFont="1" applyFill="1" applyBorder="1" applyAlignment="1">
      <alignment horizontal="center" vertical="center" wrapText="1"/>
    </xf>
    <xf numFmtId="0" fontId="7" fillId="4" borderId="42" xfId="12" applyFont="1" applyFill="1" applyBorder="1" applyAlignment="1">
      <alignment horizontal="center" vertical="center"/>
    </xf>
    <xf numFmtId="0" fontId="7" fillId="4" borderId="5" xfId="12" applyFont="1" applyFill="1" applyBorder="1" applyAlignment="1">
      <alignment horizontal="center" vertical="center" wrapText="1"/>
    </xf>
    <xf numFmtId="49" fontId="7" fillId="4" borderId="43" xfId="12" applyNumberFormat="1" applyFont="1" applyFill="1" applyBorder="1" applyAlignment="1">
      <alignment horizontal="center" vertical="center" wrapText="1"/>
    </xf>
    <xf numFmtId="49" fontId="7" fillId="4" borderId="5" xfId="12" applyNumberFormat="1" applyFont="1" applyFill="1" applyBorder="1" applyAlignment="1">
      <alignment horizontal="center" vertical="center"/>
    </xf>
    <xf numFmtId="0" fontId="7" fillId="4" borderId="5" xfId="12" applyFont="1" applyFill="1" applyBorder="1" applyAlignment="1">
      <alignment horizontal="center" vertical="center"/>
    </xf>
    <xf numFmtId="0" fontId="7" fillId="4" borderId="40" xfId="12" applyFont="1" applyFill="1" applyBorder="1" applyAlignment="1">
      <alignment horizontal="center" vertical="center" wrapText="1"/>
    </xf>
    <xf numFmtId="0" fontId="14" fillId="2" borderId="10" xfId="12" applyFont="1" applyFill="1" applyBorder="1" applyAlignment="1">
      <alignment horizontal="center" vertical="center" wrapText="1"/>
    </xf>
    <xf numFmtId="0" fontId="16" fillId="5" borderId="44" xfId="15" applyFont="1" applyFill="1" applyBorder="1" applyAlignment="1">
      <alignment horizontal="center" vertical="center" wrapText="1"/>
    </xf>
    <xf numFmtId="0" fontId="14" fillId="2" borderId="11" xfId="12" applyFont="1" applyFill="1" applyBorder="1" applyAlignment="1">
      <alignment horizontal="center" vertical="center" wrapText="1"/>
    </xf>
    <xf numFmtId="0" fontId="16" fillId="5" borderId="45" xfId="16" applyNumberFormat="1" applyFont="1" applyFill="1" applyBorder="1" applyAlignment="1">
      <alignment horizontal="center" vertical="center" wrapText="1"/>
    </xf>
    <xf numFmtId="0" fontId="16" fillId="5" borderId="46" xfId="16" applyNumberFormat="1" applyFont="1" applyFill="1" applyBorder="1" applyAlignment="1">
      <alignment horizontal="center" vertical="center" wrapText="1"/>
    </xf>
    <xf numFmtId="0" fontId="8" fillId="0" borderId="0" xfId="0" applyFont="1"/>
    <xf numFmtId="10" fontId="4" fillId="0" borderId="0" xfId="9" applyNumberFormat="1" applyFont="1" applyAlignment="1">
      <alignment horizontal="center"/>
    </xf>
    <xf numFmtId="10" fontId="4" fillId="0" borderId="4" xfId="9" applyNumberFormat="1" applyFont="1" applyBorder="1" applyAlignment="1">
      <alignment horizontal="center"/>
    </xf>
    <xf numFmtId="10" fontId="4" fillId="3" borderId="11" xfId="9" applyNumberFormat="1" applyFont="1" applyFill="1" applyBorder="1"/>
    <xf numFmtId="10" fontId="7" fillId="0" borderId="0" xfId="0" applyNumberFormat="1" applyFont="1"/>
    <xf numFmtId="0" fontId="0" fillId="0" borderId="37" xfId="0" applyBorder="1" applyAlignment="1">
      <alignment vertical="center" wrapText="1"/>
    </xf>
    <xf numFmtId="0" fontId="0" fillId="0" borderId="11" xfId="0" applyBorder="1" applyAlignment="1">
      <alignment vertical="center" wrapText="1"/>
    </xf>
    <xf numFmtId="0" fontId="4" fillId="2" borderId="11" xfId="0" applyFont="1" applyFill="1" applyBorder="1" applyAlignment="1">
      <alignment vertical="center"/>
    </xf>
    <xf numFmtId="0" fontId="7" fillId="0" borderId="0" xfId="0" applyFont="1" applyAlignment="1">
      <alignment horizontal="center" vertical="top" wrapText="1"/>
    </xf>
    <xf numFmtId="0" fontId="4" fillId="4" borderId="10" xfId="17" applyFill="1" applyBorder="1" applyAlignment="1">
      <alignment horizontal="center"/>
    </xf>
    <xf numFmtId="0" fontId="4" fillId="4" borderId="11" xfId="17" applyFill="1" applyBorder="1" applyAlignment="1">
      <alignment horizontal="center"/>
    </xf>
    <xf numFmtId="0" fontId="4" fillId="4" borderId="10" xfId="17" applyFill="1" applyBorder="1" applyAlignment="1">
      <alignment horizontal="center" vertical="center"/>
    </xf>
    <xf numFmtId="0" fontId="4" fillId="4" borderId="11" xfId="17" applyFill="1" applyBorder="1" applyAlignment="1">
      <alignment horizontal="center" vertical="center"/>
    </xf>
    <xf numFmtId="0" fontId="4" fillId="0" borderId="10" xfId="17" applyBorder="1" applyAlignment="1">
      <alignment horizontal="center" vertical="center"/>
    </xf>
    <xf numFmtId="0" fontId="4" fillId="0" borderId="47" xfId="17" applyBorder="1" applyAlignment="1">
      <alignment horizontal="center" vertical="center"/>
    </xf>
    <xf numFmtId="0" fontId="28" fillId="0" borderId="11" xfId="0" applyFont="1" applyBorder="1" applyAlignment="1">
      <alignment horizontal="center"/>
    </xf>
    <xf numFmtId="0" fontId="4" fillId="2" borderId="11" xfId="5" applyFont="1" applyFill="1" applyBorder="1" applyAlignment="1">
      <alignment wrapText="1"/>
    </xf>
    <xf numFmtId="0" fontId="29" fillId="0" borderId="10" xfId="12" applyFont="1" applyBorder="1" applyAlignment="1">
      <alignment horizontal="center" vertical="center" wrapText="1"/>
    </xf>
    <xf numFmtId="0" fontId="29" fillId="0" borderId="11" xfId="12" applyFont="1" applyBorder="1" applyAlignment="1">
      <alignment horizontal="center" vertical="center" wrapText="1"/>
    </xf>
    <xf numFmtId="0" fontId="29" fillId="4" borderId="11" xfId="12" applyFont="1" applyFill="1" applyBorder="1" applyAlignment="1">
      <alignment horizontal="center" vertical="center" wrapText="1"/>
    </xf>
    <xf numFmtId="0" fontId="2" fillId="4" borderId="0" xfId="0" applyFont="1" applyFill="1" applyAlignment="1">
      <alignment vertical="center"/>
    </xf>
    <xf numFmtId="0" fontId="7" fillId="4" borderId="0" xfId="0" applyFont="1" applyFill="1" applyAlignment="1">
      <alignment wrapText="1"/>
    </xf>
    <xf numFmtId="0" fontId="7" fillId="0" borderId="0" xfId="0" applyFont="1" applyAlignment="1">
      <alignment horizontal="left"/>
    </xf>
    <xf numFmtId="0" fontId="2" fillId="0" borderId="4" xfId="0" applyFont="1" applyBorder="1"/>
    <xf numFmtId="0" fontId="11" fillId="0" borderId="4" xfId="0" applyFont="1" applyBorder="1" applyAlignment="1">
      <alignment horizontal="left"/>
    </xf>
    <xf numFmtId="0" fontId="2" fillId="0" borderId="25" xfId="0" applyFont="1" applyBorder="1"/>
    <xf numFmtId="0" fontId="3" fillId="4" borderId="22"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2" xfId="4" applyFont="1" applyFill="1" applyBorder="1" applyAlignment="1">
      <alignment horizontal="center" vertical="center" wrapText="1"/>
    </xf>
    <xf numFmtId="0" fontId="3" fillId="4" borderId="22" xfId="2"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2" xfId="2" applyFont="1" applyFill="1" applyBorder="1" applyAlignment="1">
      <alignment horizontal="center" vertical="center" wrapText="1"/>
    </xf>
    <xf numFmtId="0" fontId="15" fillId="2" borderId="22" xfId="2" applyFont="1" applyFill="1" applyBorder="1" applyAlignment="1">
      <alignment horizontal="center" vertical="center" wrapText="1"/>
    </xf>
    <xf numFmtId="0" fontId="4" fillId="0" borderId="32" xfId="0" applyFont="1" applyBorder="1"/>
    <xf numFmtId="0" fontId="4" fillId="2" borderId="11" xfId="7" applyFill="1" applyBorder="1" applyAlignment="1">
      <alignment horizontal="center" vertical="center"/>
    </xf>
    <xf numFmtId="0" fontId="4" fillId="4" borderId="14" xfId="17" applyFill="1" applyBorder="1" applyAlignment="1">
      <alignment horizontal="center" vertical="center" wrapText="1"/>
    </xf>
    <xf numFmtId="0" fontId="2" fillId="2" borderId="22" xfId="0" applyFont="1" applyFill="1" applyBorder="1" applyAlignment="1">
      <alignment vertical="center" wrapText="1"/>
    </xf>
    <xf numFmtId="0" fontId="2" fillId="2" borderId="22" xfId="0" applyFont="1" applyFill="1" applyBorder="1" applyAlignment="1">
      <alignment horizontal="left" vertical="center" wrapText="1"/>
    </xf>
    <xf numFmtId="0" fontId="10" fillId="0" borderId="2" xfId="0" applyFont="1" applyBorder="1" applyAlignment="1">
      <alignment horizontal="left"/>
    </xf>
    <xf numFmtId="0" fontId="19" fillId="0" borderId="0" xfId="0" applyFont="1" applyAlignment="1">
      <alignment vertical="center"/>
    </xf>
    <xf numFmtId="0" fontId="7" fillId="0" borderId="0" xfId="0" applyFont="1" applyAlignment="1">
      <alignment horizontal="center"/>
    </xf>
    <xf numFmtId="0" fontId="7" fillId="0" borderId="39" xfId="0" applyFont="1" applyBorder="1"/>
    <xf numFmtId="0" fontId="10" fillId="0" borderId="2" xfId="0" applyFont="1" applyBorder="1" applyAlignment="1">
      <alignment horizontal="center"/>
    </xf>
    <xf numFmtId="0" fontId="7" fillId="0" borderId="33" xfId="0" applyFont="1" applyBorder="1"/>
    <xf numFmtId="0" fontId="2" fillId="2" borderId="22" xfId="2" applyFont="1" applyFill="1" applyBorder="1" applyAlignment="1">
      <alignment horizontal="center" vertical="center" wrapText="1"/>
    </xf>
    <xf numFmtId="0" fontId="4" fillId="0" borderId="49" xfId="17" applyBorder="1" applyAlignment="1">
      <alignment horizontal="center"/>
    </xf>
    <xf numFmtId="0" fontId="4" fillId="4" borderId="2" xfId="17" applyFill="1" applyBorder="1" applyAlignment="1">
      <alignment horizontal="left" vertical="center"/>
    </xf>
    <xf numFmtId="0" fontId="4" fillId="4" borderId="6" xfId="17" applyFill="1" applyBorder="1" applyAlignment="1">
      <alignment horizontal="left" vertical="center"/>
    </xf>
    <xf numFmtId="0" fontId="4" fillId="0" borderId="6" xfId="17" applyBorder="1" applyAlignment="1">
      <alignment horizontal="center"/>
    </xf>
    <xf numFmtId="0" fontId="4" fillId="4" borderId="10" xfId="17" applyFill="1" applyBorder="1" applyAlignment="1">
      <alignment horizontal="left" vertical="center"/>
    </xf>
    <xf numFmtId="0" fontId="4" fillId="4" borderId="11" xfId="17" applyFill="1" applyBorder="1" applyAlignment="1">
      <alignment horizontal="left" vertical="center"/>
    </xf>
    <xf numFmtId="0" fontId="4" fillId="0" borderId="11" xfId="17" applyBorder="1" applyAlignment="1">
      <alignment horizontal="center"/>
    </xf>
    <xf numFmtId="0" fontId="4" fillId="0" borderId="15" xfId="17" applyBorder="1" applyAlignment="1">
      <alignment horizontal="center"/>
    </xf>
    <xf numFmtId="0" fontId="4" fillId="2" borderId="11" xfId="0" applyFont="1" applyFill="1" applyBorder="1" applyAlignment="1">
      <alignment vertical="center" wrapText="1"/>
    </xf>
    <xf numFmtId="0" fontId="4" fillId="0" borderId="10" xfId="12" applyBorder="1" applyAlignment="1">
      <alignment horizontal="center" vertical="center" wrapText="1"/>
    </xf>
    <xf numFmtId="0" fontId="4" fillId="0" borderId="11" xfId="12" applyBorder="1" applyAlignment="1">
      <alignment horizontal="center" vertical="center" wrapText="1"/>
    </xf>
    <xf numFmtId="49" fontId="4" fillId="0" borderId="11" xfId="12" applyNumberFormat="1" applyBorder="1" applyAlignment="1">
      <alignment horizontal="center" vertical="center" wrapText="1"/>
    </xf>
    <xf numFmtId="49" fontId="4" fillId="4" borderId="11" xfId="12" applyNumberFormat="1" applyFill="1" applyBorder="1" applyAlignment="1">
      <alignment horizontal="center" vertical="center" wrapText="1"/>
    </xf>
    <xf numFmtId="49" fontId="4" fillId="4" borderId="11" xfId="12" applyNumberFormat="1" applyFill="1" applyBorder="1" applyAlignment="1">
      <alignment horizontal="left" vertical="center" wrapText="1"/>
    </xf>
    <xf numFmtId="0" fontId="4" fillId="4" borderId="11" xfId="12" applyFill="1" applyBorder="1" applyAlignment="1">
      <alignment horizontal="center" vertical="center"/>
    </xf>
    <xf numFmtId="1" fontId="4" fillId="2" borderId="11" xfId="0" applyNumberFormat="1" applyFont="1" applyFill="1" applyBorder="1"/>
    <xf numFmtId="0" fontId="4" fillId="2" borderId="11" xfId="0" applyFont="1" applyFill="1" applyBorder="1"/>
    <xf numFmtId="0" fontId="4" fillId="4" borderId="10" xfId="12" applyFill="1" applyBorder="1" applyAlignment="1">
      <alignment horizontal="center"/>
    </xf>
    <xf numFmtId="0" fontId="4" fillId="0" borderId="11" xfId="0" applyFont="1" applyBorder="1" applyAlignment="1">
      <alignment horizontal="center" vertical="center" wrapText="1"/>
    </xf>
    <xf numFmtId="0" fontId="4" fillId="4" borderId="11" xfId="0" applyFont="1" applyFill="1" applyBorder="1" applyAlignment="1">
      <alignment horizontal="center" vertical="center" wrapText="1"/>
    </xf>
    <xf numFmtId="0" fontId="4" fillId="0" borderId="9" xfId="0" applyFont="1" applyBorder="1" applyAlignment="1">
      <alignment vertical="center" wrapText="1"/>
    </xf>
    <xf numFmtId="0" fontId="4" fillId="2" borderId="11" xfId="9" applyFont="1" applyFill="1" applyBorder="1" applyAlignment="1">
      <alignment wrapText="1"/>
    </xf>
    <xf numFmtId="0" fontId="2" fillId="0" borderId="22" xfId="3" applyFont="1" applyBorder="1" applyAlignment="1">
      <alignment horizontal="center" vertical="center" wrapText="1"/>
    </xf>
    <xf numFmtId="0" fontId="2" fillId="0" borderId="22" xfId="3" applyFont="1" applyBorder="1" applyAlignment="1">
      <alignment horizontal="center" vertical="center"/>
    </xf>
    <xf numFmtId="0" fontId="2" fillId="0" borderId="22" xfId="4" applyFont="1" applyBorder="1" applyAlignment="1">
      <alignment horizontal="center" vertical="center" wrapText="1"/>
    </xf>
    <xf numFmtId="0" fontId="2" fillId="0" borderId="22" xfId="4" applyFont="1" applyBorder="1" applyAlignment="1">
      <alignment horizontal="center" vertical="center"/>
    </xf>
    <xf numFmtId="0" fontId="4" fillId="0" borderId="11" xfId="3" applyFont="1" applyBorder="1" applyAlignment="1">
      <alignment horizontal="center" wrapText="1"/>
    </xf>
    <xf numFmtId="0" fontId="4" fillId="0" borderId="11" xfId="3" applyFont="1" applyBorder="1"/>
    <xf numFmtId="0" fontId="4" fillId="0" borderId="11" xfId="3" applyFont="1" applyBorder="1" applyAlignment="1">
      <alignment wrapText="1"/>
    </xf>
    <xf numFmtId="0" fontId="4" fillId="0" borderId="11" xfId="4" applyFont="1" applyBorder="1" applyAlignment="1">
      <alignment horizontal="center" wrapText="1"/>
    </xf>
    <xf numFmtId="0" fontId="4" fillId="0" borderId="11" xfId="4" applyFont="1" applyBorder="1" applyAlignment="1">
      <alignment horizontal="center"/>
    </xf>
    <xf numFmtId="1" fontId="4" fillId="0" borderId="11" xfId="4" applyNumberFormat="1" applyFont="1" applyBorder="1" applyAlignment="1">
      <alignment horizontal="center"/>
    </xf>
    <xf numFmtId="0" fontId="4" fillId="0" borderId="11" xfId="4" applyFont="1" applyBorder="1"/>
    <xf numFmtId="0" fontId="4" fillId="2" borderId="11" xfId="3" applyFont="1" applyFill="1" applyBorder="1"/>
    <xf numFmtId="0" fontId="4" fillId="0" borderId="0" xfId="0" applyFont="1" applyAlignment="1">
      <alignment horizontal="center"/>
    </xf>
    <xf numFmtId="0" fontId="2" fillId="0" borderId="0" xfId="2" applyFont="1" applyAlignment="1">
      <alignment vertical="center"/>
    </xf>
    <xf numFmtId="0" fontId="4" fillId="4" borderId="0" xfId="0" applyFont="1" applyFill="1"/>
    <xf numFmtId="0" fontId="4" fillId="0" borderId="4" xfId="0" applyFont="1" applyBorder="1"/>
    <xf numFmtId="0" fontId="2" fillId="2" borderId="11" xfId="0" applyFont="1" applyFill="1" applyBorder="1"/>
    <xf numFmtId="49" fontId="21" fillId="2" borderId="11" xfId="2" applyNumberFormat="1" applyFont="1" applyFill="1" applyBorder="1" applyAlignment="1">
      <alignment horizontal="center" vertical="center" wrapText="1"/>
    </xf>
    <xf numFmtId="0" fontId="16" fillId="6" borderId="50" xfId="16" applyNumberFormat="1" applyFont="1" applyFill="1" applyBorder="1" applyAlignment="1">
      <alignment horizontal="center" vertical="center" wrapText="1"/>
    </xf>
    <xf numFmtId="0" fontId="16" fillId="6" borderId="45" xfId="16" applyNumberFormat="1" applyFont="1" applyFill="1" applyBorder="1" applyAlignment="1">
      <alignment horizontal="center" vertical="center" wrapText="1"/>
    </xf>
    <xf numFmtId="0" fontId="16" fillId="6" borderId="46" xfId="16" applyNumberFormat="1" applyFont="1" applyFill="1" applyBorder="1" applyAlignment="1">
      <alignment horizontal="center" vertical="center" wrapText="1"/>
    </xf>
    <xf numFmtId="0" fontId="16" fillId="5" borderId="50" xfId="16" applyNumberFormat="1" applyFont="1" applyFill="1" applyBorder="1" applyAlignment="1">
      <alignment horizontal="center" vertical="center" wrapText="1"/>
    </xf>
    <xf numFmtId="0" fontId="10" fillId="2" borderId="51" xfId="0" applyFont="1" applyFill="1" applyBorder="1" applyAlignment="1">
      <alignment vertical="center"/>
    </xf>
    <xf numFmtId="0" fontId="4" fillId="0" borderId="0" xfId="17"/>
    <xf numFmtId="0" fontId="2" fillId="0" borderId="55" xfId="17" applyFont="1" applyBorder="1" applyAlignment="1">
      <alignment horizontal="center" vertical="center" wrapText="1"/>
    </xf>
    <xf numFmtId="0" fontId="2" fillId="0" borderId="56" xfId="17" applyFont="1" applyBorder="1" applyAlignment="1">
      <alignment horizontal="center" vertical="center" wrapText="1"/>
    </xf>
    <xf numFmtId="0" fontId="2" fillId="0" borderId="58" xfId="17" applyFont="1" applyBorder="1" applyAlignment="1">
      <alignment horizontal="left" vertical="center"/>
    </xf>
    <xf numFmtId="0" fontId="2" fillId="7" borderId="55" xfId="17" applyFont="1" applyFill="1" applyBorder="1" applyAlignment="1">
      <alignment horizontal="center" vertical="center" wrapText="1"/>
    </xf>
    <xf numFmtId="0" fontId="2" fillId="0" borderId="61" xfId="17" applyFont="1" applyBorder="1" applyAlignment="1">
      <alignment horizontal="center" vertical="center" wrapText="1"/>
    </xf>
    <xf numFmtId="49" fontId="2" fillId="0" borderId="0" xfId="17" applyNumberFormat="1" applyFont="1" applyAlignment="1">
      <alignment vertical="top"/>
    </xf>
    <xf numFmtId="0" fontId="7" fillId="2" borderId="11" xfId="7" applyFont="1" applyFill="1" applyBorder="1" applyAlignment="1">
      <alignment horizontal="center" vertical="center"/>
    </xf>
    <xf numFmtId="1" fontId="7" fillId="2" borderId="11" xfId="7" applyNumberFormat="1" applyFont="1" applyFill="1" applyBorder="1" applyAlignment="1">
      <alignment horizontal="center" vertical="center"/>
    </xf>
    <xf numFmtId="0" fontId="7" fillId="4" borderId="11" xfId="7" applyFont="1" applyFill="1" applyBorder="1" applyAlignment="1">
      <alignment horizontal="center" vertical="center"/>
    </xf>
    <xf numFmtId="0" fontId="20" fillId="0" borderId="62" xfId="17" applyFont="1" applyBorder="1" applyAlignment="1">
      <alignment horizontal="center" vertical="center"/>
    </xf>
    <xf numFmtId="0" fontId="20" fillId="0" borderId="62" xfId="17" applyFont="1" applyBorder="1"/>
    <xf numFmtId="0" fontId="20" fillId="0" borderId="63" xfId="17" applyFont="1" applyBorder="1"/>
    <xf numFmtId="49" fontId="20" fillId="0" borderId="63" xfId="7" applyNumberFormat="1" applyFont="1" applyBorder="1" applyAlignment="1">
      <alignment vertical="center"/>
    </xf>
    <xf numFmtId="0" fontId="20" fillId="0" borderId="60" xfId="17" applyFont="1" applyBorder="1" applyAlignment="1">
      <alignment horizontal="center" vertical="center"/>
    </xf>
    <xf numFmtId="0" fontId="2" fillId="2" borderId="53" xfId="2" applyFont="1" applyFill="1" applyBorder="1" applyAlignment="1">
      <alignment horizontal="center" vertical="center" wrapText="1"/>
    </xf>
    <xf numFmtId="0" fontId="2" fillId="3" borderId="53" xfId="2"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0" borderId="53" xfId="0" applyFont="1" applyBorder="1" applyAlignment="1">
      <alignment horizontal="center" vertical="center"/>
    </xf>
    <xf numFmtId="0" fontId="2" fillId="4" borderId="53" xfId="0" applyFont="1" applyFill="1" applyBorder="1" applyAlignment="1">
      <alignment horizontal="center" vertical="center" wrapText="1"/>
    </xf>
    <xf numFmtId="0" fontId="2" fillId="4" borderId="53" xfId="7"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53" xfId="7" applyFont="1" applyBorder="1" applyAlignment="1">
      <alignment horizontal="center" vertical="center" wrapText="1" shrinkToFit="1"/>
    </xf>
    <xf numFmtId="0" fontId="2" fillId="4" borderId="53" xfId="2" applyFont="1" applyFill="1" applyBorder="1" applyAlignment="1">
      <alignment horizontal="center" vertical="center" wrapText="1"/>
    </xf>
    <xf numFmtId="0" fontId="2" fillId="4" borderId="53" xfId="7" applyFont="1" applyFill="1" applyBorder="1" applyAlignment="1">
      <alignment horizontal="center" vertical="center" wrapText="1" shrinkToFit="1"/>
    </xf>
    <xf numFmtId="0" fontId="2" fillId="4" borderId="53" xfId="7" applyFont="1" applyFill="1" applyBorder="1" applyAlignment="1">
      <alignment horizontal="center" vertical="center"/>
    </xf>
    <xf numFmtId="0" fontId="10" fillId="2" borderId="57" xfId="0" applyFont="1" applyFill="1" applyBorder="1"/>
    <xf numFmtId="0" fontId="2" fillId="0" borderId="58" xfId="0" applyFont="1" applyBorder="1" applyAlignment="1">
      <alignment horizontal="left" vertical="center"/>
    </xf>
    <xf numFmtId="0" fontId="10" fillId="0" borderId="59" xfId="0" applyFont="1" applyBorder="1" applyAlignment="1">
      <alignment horizontal="right"/>
    </xf>
    <xf numFmtId="0" fontId="10" fillId="0" borderId="60" xfId="0" applyFont="1" applyBorder="1"/>
    <xf numFmtId="0" fontId="2" fillId="0" borderId="0" xfId="7" applyFont="1" applyAlignment="1">
      <alignment vertical="center"/>
    </xf>
    <xf numFmtId="0" fontId="7" fillId="0" borderId="54" xfId="17" applyFont="1" applyBorder="1" applyAlignment="1">
      <alignment vertical="center" wrapText="1"/>
    </xf>
    <xf numFmtId="49" fontId="7" fillId="4" borderId="55" xfId="7" applyNumberFormat="1" applyFont="1" applyFill="1" applyBorder="1" applyAlignment="1">
      <alignment horizontal="left" vertical="center" wrapText="1"/>
    </xf>
    <xf numFmtId="49" fontId="7" fillId="0" borderId="55" xfId="8" applyNumberFormat="1" applyFont="1" applyBorder="1" applyAlignment="1">
      <alignment horizontal="left" vertical="center"/>
    </xf>
    <xf numFmtId="49" fontId="7" fillId="0" borderId="55" xfId="8" applyNumberFormat="1" applyFont="1" applyBorder="1" applyAlignment="1">
      <alignment vertical="center"/>
    </xf>
    <xf numFmtId="49" fontId="7" fillId="0" borderId="55" xfId="7" applyNumberFormat="1" applyFont="1" applyBorder="1" applyAlignment="1">
      <alignment vertical="center" wrapText="1"/>
    </xf>
    <xf numFmtId="0" fontId="7" fillId="0" borderId="56" xfId="17" applyFont="1" applyBorder="1" applyAlignment="1">
      <alignment horizontal="center" vertical="center"/>
    </xf>
    <xf numFmtId="0" fontId="2" fillId="0" borderId="53" xfId="8" applyFont="1" applyBorder="1" applyAlignment="1">
      <alignment horizontal="center" vertical="center" wrapText="1"/>
    </xf>
    <xf numFmtId="0" fontId="2" fillId="0" borderId="53" xfId="7" applyFont="1" applyBorder="1" applyAlignment="1">
      <alignment horizontal="center" vertical="center" wrapText="1"/>
    </xf>
    <xf numFmtId="2" fontId="4" fillId="3" borderId="11" xfId="7" applyNumberFormat="1" applyFill="1" applyBorder="1" applyAlignment="1">
      <alignment horizontal="center" vertical="center"/>
    </xf>
    <xf numFmtId="9" fontId="4" fillId="2" borderId="11" xfId="1" applyFont="1" applyFill="1" applyBorder="1" applyAlignment="1">
      <alignment horizontal="center" vertical="center"/>
    </xf>
    <xf numFmtId="10" fontId="4" fillId="2" borderId="11" xfId="7" applyNumberFormat="1" applyFill="1" applyBorder="1" applyAlignment="1">
      <alignment horizontal="center" vertical="center"/>
    </xf>
    <xf numFmtId="1" fontId="4" fillId="2" borderId="11" xfId="7" applyNumberFormat="1" applyFill="1" applyBorder="1" applyAlignment="1">
      <alignment horizontal="center" vertical="center"/>
    </xf>
    <xf numFmtId="0" fontId="4" fillId="4" borderId="11" xfId="7" applyFill="1" applyBorder="1" applyAlignment="1">
      <alignment horizontal="center" vertical="center"/>
    </xf>
    <xf numFmtId="0" fontId="20" fillId="0" borderId="62" xfId="17" applyFont="1" applyBorder="1" applyAlignment="1">
      <alignment horizontal="left"/>
    </xf>
    <xf numFmtId="0" fontId="20" fillId="0" borderId="63" xfId="17" applyFont="1" applyBorder="1" applyAlignment="1">
      <alignment horizontal="left" vertical="center" wrapText="1"/>
    </xf>
    <xf numFmtId="49" fontId="22" fillId="4" borderId="63" xfId="7" applyNumberFormat="1" applyFont="1" applyFill="1" applyBorder="1" applyAlignment="1">
      <alignment horizontal="left" vertical="center" wrapText="1"/>
    </xf>
    <xf numFmtId="49" fontId="22" fillId="0" borderId="63" xfId="8" applyNumberFormat="1" applyFont="1" applyBorder="1" applyAlignment="1">
      <alignment horizontal="left" vertical="center" wrapText="1"/>
    </xf>
    <xf numFmtId="0" fontId="20" fillId="0" borderId="63" xfId="17" applyFont="1" applyBorder="1" applyAlignment="1">
      <alignment horizontal="left" vertical="top"/>
    </xf>
    <xf numFmtId="0" fontId="20" fillId="0" borderId="60" xfId="17" applyFont="1" applyBorder="1" applyAlignment="1">
      <alignment horizontal="left"/>
    </xf>
    <xf numFmtId="0" fontId="2" fillId="2" borderId="5" xfId="2" applyFont="1" applyFill="1" applyBorder="1" applyAlignment="1">
      <alignment horizontal="center" vertical="center" wrapText="1"/>
    </xf>
    <xf numFmtId="0" fontId="2" fillId="0" borderId="53" xfId="7" applyFont="1" applyBorder="1" applyAlignment="1">
      <alignment horizontal="center" vertical="center"/>
    </xf>
    <xf numFmtId="0" fontId="4" fillId="2" borderId="11" xfId="7" applyFill="1" applyBorder="1" applyAlignment="1">
      <alignment horizontal="center" vertical="center" wrapText="1"/>
    </xf>
    <xf numFmtId="0" fontId="7" fillId="0" borderId="0" xfId="0" applyFont="1" applyAlignment="1">
      <alignment horizontal="center" vertical="center"/>
    </xf>
    <xf numFmtId="0" fontId="10" fillId="0" borderId="0" xfId="0" applyFont="1" applyAlignment="1">
      <alignment horizontal="center" vertical="center" wrapText="1"/>
    </xf>
    <xf numFmtId="0" fontId="10" fillId="0" borderId="32" xfId="0" applyFont="1" applyBorder="1" applyAlignment="1">
      <alignment horizontal="center" vertical="center" wrapText="1"/>
    </xf>
    <xf numFmtId="0" fontId="13" fillId="0" borderId="0" xfId="0" applyFont="1" applyAlignment="1">
      <alignment horizontal="center" vertical="center"/>
    </xf>
    <xf numFmtId="0" fontId="22" fillId="2" borderId="5" xfId="17" applyFont="1" applyFill="1" applyBorder="1" applyAlignment="1">
      <alignment horizontal="center" vertical="center"/>
    </xf>
    <xf numFmtId="0" fontId="4" fillId="0" borderId="65" xfId="17" applyBorder="1" applyAlignment="1">
      <alignment horizontal="center"/>
    </xf>
    <xf numFmtId="0" fontId="4" fillId="0" borderId="64" xfId="17" applyBorder="1" applyAlignment="1">
      <alignment vertical="center" wrapText="1"/>
    </xf>
    <xf numFmtId="0" fontId="4" fillId="0" borderId="65" xfId="17" applyBorder="1" applyAlignment="1">
      <alignment horizontal="center" vertical="center"/>
    </xf>
    <xf numFmtId="0" fontId="4" fillId="0" borderId="65" xfId="17" applyBorder="1" applyAlignment="1">
      <alignment vertical="center"/>
    </xf>
    <xf numFmtId="0" fontId="4" fillId="0" borderId="57" xfId="17" applyBorder="1" applyAlignment="1">
      <alignment vertical="center" wrapText="1"/>
    </xf>
    <xf numFmtId="0" fontId="4" fillId="2" borderId="11" xfId="0" applyFont="1" applyFill="1" applyBorder="1" applyAlignment="1">
      <alignment horizontal="center"/>
    </xf>
    <xf numFmtId="49" fontId="29" fillId="2" borderId="11" xfId="2" applyNumberFormat="1" applyFont="1" applyFill="1" applyBorder="1" applyAlignment="1">
      <alignment vertical="center"/>
    </xf>
    <xf numFmtId="49" fontId="4" fillId="0" borderId="65" xfId="17" applyNumberFormat="1" applyBorder="1" applyAlignment="1">
      <alignment horizontal="center" vertical="center" wrapText="1"/>
    </xf>
    <xf numFmtId="49" fontId="4" fillId="0" borderId="65" xfId="6" applyNumberFormat="1" applyBorder="1" applyAlignment="1">
      <alignment horizontal="center" vertical="center" wrapText="1"/>
    </xf>
    <xf numFmtId="49" fontId="4" fillId="0" borderId="65" xfId="2" applyNumberFormat="1" applyBorder="1" applyAlignment="1">
      <alignment horizontal="center" vertical="center" wrapText="1"/>
    </xf>
    <xf numFmtId="49" fontId="4" fillId="4" borderId="65" xfId="7" applyNumberFormat="1" applyFill="1" applyBorder="1" applyAlignment="1">
      <alignment horizontal="center" vertical="center" wrapText="1"/>
    </xf>
    <xf numFmtId="49" fontId="4" fillId="2" borderId="65" xfId="6" applyNumberFormat="1" applyFill="1" applyBorder="1" applyAlignment="1">
      <alignment horizontal="center" vertical="center" wrapText="1"/>
    </xf>
    <xf numFmtId="0" fontId="4" fillId="2" borderId="58" xfId="17" applyFill="1" applyBorder="1" applyAlignment="1">
      <alignment horizontal="center" wrapText="1"/>
    </xf>
    <xf numFmtId="0" fontId="4" fillId="0" borderId="14" xfId="17" applyBorder="1" applyAlignment="1">
      <alignment horizontal="center" wrapText="1"/>
    </xf>
    <xf numFmtId="0" fontId="4" fillId="2" borderId="62" xfId="17" applyFill="1" applyBorder="1" applyAlignment="1">
      <alignment horizontal="center" wrapText="1"/>
    </xf>
    <xf numFmtId="49" fontId="4" fillId="2" borderId="66" xfId="17" applyNumberFormat="1" applyFill="1" applyBorder="1" applyAlignment="1">
      <alignment horizontal="center" vertical="center" wrapText="1"/>
    </xf>
    <xf numFmtId="0" fontId="4" fillId="0" borderId="0" xfId="17" applyAlignment="1">
      <alignment wrapText="1"/>
    </xf>
    <xf numFmtId="0" fontId="4" fillId="0" borderId="11" xfId="17" applyBorder="1" applyAlignment="1">
      <alignment horizontal="center" wrapText="1"/>
    </xf>
    <xf numFmtId="49" fontId="4" fillId="2" borderId="62" xfId="17" applyNumberFormat="1" applyFill="1" applyBorder="1" applyAlignment="1">
      <alignment horizontal="center" vertical="center" wrapText="1"/>
    </xf>
    <xf numFmtId="0" fontId="4" fillId="0" borderId="14" xfId="17" applyBorder="1" applyAlignment="1">
      <alignment horizontal="center" vertical="center" wrapText="1"/>
    </xf>
    <xf numFmtId="49" fontId="4" fillId="0" borderId="11" xfId="17" applyNumberFormat="1" applyBorder="1" applyAlignment="1">
      <alignment horizontal="center" vertical="center" wrapText="1"/>
    </xf>
    <xf numFmtId="49" fontId="4" fillId="0" borderId="11" xfId="2" applyNumberFormat="1" applyBorder="1" applyAlignment="1">
      <alignment horizontal="center" vertical="center" wrapText="1"/>
    </xf>
    <xf numFmtId="49" fontId="4" fillId="0" borderId="11" xfId="7" applyNumberFormat="1" applyBorder="1" applyAlignment="1">
      <alignment horizontal="center" vertical="center" wrapText="1"/>
    </xf>
    <xf numFmtId="49" fontId="4" fillId="2" borderId="10" xfId="17" applyNumberFormat="1" applyFill="1" applyBorder="1" applyAlignment="1">
      <alignment horizontal="center" vertical="center" wrapText="1"/>
    </xf>
    <xf numFmtId="0" fontId="4" fillId="0" borderId="11" xfId="17" applyBorder="1" applyAlignment="1">
      <alignment wrapText="1"/>
    </xf>
    <xf numFmtId="0" fontId="3" fillId="2" borderId="53" xfId="2" applyFont="1" applyFill="1" applyBorder="1" applyAlignment="1">
      <alignment horizontal="center" vertical="center" wrapText="1"/>
    </xf>
    <xf numFmtId="0" fontId="3" fillId="0" borderId="53" xfId="2" applyFont="1" applyBorder="1" applyAlignment="1">
      <alignment horizontal="center" vertical="center" wrapText="1"/>
    </xf>
    <xf numFmtId="0" fontId="3" fillId="4" borderId="53" xfId="2" applyFont="1" applyFill="1" applyBorder="1" applyAlignment="1">
      <alignment horizontal="center" vertical="center" wrapText="1"/>
    </xf>
    <xf numFmtId="0" fontId="3" fillId="4" borderId="53" xfId="7" applyFont="1" applyFill="1" applyBorder="1" applyAlignment="1">
      <alignment horizontal="center" vertical="center" wrapText="1" shrinkToFit="1"/>
    </xf>
    <xf numFmtId="0" fontId="3" fillId="2" borderId="53" xfId="0" applyFont="1" applyFill="1" applyBorder="1" applyAlignment="1">
      <alignment horizontal="center" vertical="center" wrapText="1"/>
    </xf>
    <xf numFmtId="0" fontId="3" fillId="0" borderId="53" xfId="0" applyFont="1" applyBorder="1" applyAlignment="1">
      <alignment horizontal="center" vertical="center"/>
    </xf>
    <xf numFmtId="0" fontId="2" fillId="0" borderId="0" xfId="6" applyFont="1" applyAlignment="1">
      <alignment vertical="center"/>
    </xf>
    <xf numFmtId="0" fontId="4" fillId="8" borderId="11" xfId="0" applyFont="1" applyFill="1" applyBorder="1" applyAlignment="1">
      <alignment wrapText="1"/>
    </xf>
    <xf numFmtId="0" fontId="4" fillId="8" borderId="66" xfId="0" applyFont="1" applyFill="1" applyBorder="1" applyAlignment="1">
      <alignment wrapText="1"/>
    </xf>
    <xf numFmtId="0" fontId="2" fillId="0" borderId="60" xfId="0" applyFont="1" applyBorder="1"/>
    <xf numFmtId="0" fontId="2" fillId="0" borderId="59" xfId="0" applyFont="1" applyBorder="1" applyAlignment="1">
      <alignment horizontal="right"/>
    </xf>
    <xf numFmtId="0" fontId="2" fillId="2" borderId="57" xfId="0" applyFont="1" applyFill="1" applyBorder="1" applyAlignment="1">
      <alignment horizontal="right" vertical="center"/>
    </xf>
    <xf numFmtId="0" fontId="2" fillId="2" borderId="57" xfId="0" applyFont="1" applyFill="1" applyBorder="1" applyAlignment="1">
      <alignment horizontal="left" vertical="center"/>
    </xf>
    <xf numFmtId="0" fontId="30" fillId="0" borderId="62" xfId="12" applyFont="1" applyBorder="1" applyAlignment="1">
      <alignment horizontal="center" wrapText="1"/>
    </xf>
    <xf numFmtId="0" fontId="14" fillId="2" borderId="63" xfId="0" applyFont="1" applyFill="1" applyBorder="1" applyAlignment="1">
      <alignment horizontal="center" vertical="center"/>
    </xf>
    <xf numFmtId="0" fontId="13" fillId="2" borderId="63" xfId="0" applyFont="1" applyFill="1" applyBorder="1" applyAlignment="1">
      <alignment horizontal="center" vertical="center"/>
    </xf>
    <xf numFmtId="0" fontId="14" fillId="2" borderId="73" xfId="0" applyFont="1" applyFill="1" applyBorder="1" applyAlignment="1">
      <alignment horizontal="center" vertical="center"/>
    </xf>
    <xf numFmtId="0" fontId="14" fillId="2" borderId="63" xfId="0" applyFont="1" applyFill="1" applyBorder="1"/>
    <xf numFmtId="0" fontId="30" fillId="0" borderId="64" xfId="12" applyFont="1" applyBorder="1" applyAlignment="1">
      <alignment horizontal="center" vertical="center" wrapText="1"/>
    </xf>
    <xf numFmtId="0" fontId="30" fillId="0" borderId="64" xfId="12" applyFont="1" applyBorder="1" applyAlignment="1">
      <alignment vertical="center" wrapText="1"/>
    </xf>
    <xf numFmtId="0" fontId="37" fillId="0" borderId="0" xfId="0" applyFont="1"/>
    <xf numFmtId="0" fontId="2" fillId="0" borderId="60" xfId="0" applyFont="1" applyBorder="1" applyAlignment="1">
      <alignment wrapText="1"/>
    </xf>
    <xf numFmtId="0" fontId="10" fillId="0" borderId="59" xfId="0" applyFont="1" applyBorder="1" applyAlignment="1">
      <alignment horizontal="right" wrapText="1"/>
    </xf>
    <xf numFmtId="0" fontId="2" fillId="0" borderId="58" xfId="0" applyFont="1" applyBorder="1" applyAlignment="1">
      <alignment horizontal="left" vertical="center" wrapText="1"/>
    </xf>
    <xf numFmtId="0" fontId="10" fillId="2" borderId="57" xfId="0" applyFont="1" applyFill="1" applyBorder="1" applyAlignment="1">
      <alignment wrapText="1"/>
    </xf>
    <xf numFmtId="0" fontId="7" fillId="0" borderId="67" xfId="0" applyFont="1" applyBorder="1" applyAlignment="1">
      <alignment horizontal="center" wrapText="1"/>
    </xf>
    <xf numFmtId="0" fontId="7" fillId="0" borderId="67" xfId="0" applyFont="1" applyBorder="1" applyAlignment="1">
      <alignment horizontal="center" vertical="center" wrapText="1"/>
    </xf>
    <xf numFmtId="0" fontId="6" fillId="0" borderId="67" xfId="0" applyFont="1" applyBorder="1" applyAlignment="1">
      <alignment horizontal="center" vertical="center" wrapText="1"/>
    </xf>
    <xf numFmtId="0" fontId="4" fillId="0" borderId="67" xfId="0" applyFont="1" applyBorder="1" applyAlignment="1">
      <alignment horizontal="left" vertical="center" wrapText="1"/>
    </xf>
    <xf numFmtId="0" fontId="7" fillId="2" borderId="67" xfId="0" applyFont="1" applyFill="1" applyBorder="1" applyAlignment="1">
      <alignment wrapText="1"/>
    </xf>
    <xf numFmtId="0" fontId="4" fillId="0" borderId="67" xfId="0" applyFont="1" applyBorder="1" applyAlignment="1">
      <alignment horizontal="left" vertical="top" wrapText="1"/>
    </xf>
    <xf numFmtId="0" fontId="7" fillId="0" borderId="67" xfId="0" applyFont="1" applyBorder="1" applyAlignment="1">
      <alignment wrapText="1"/>
    </xf>
    <xf numFmtId="0" fontId="4" fillId="0" borderId="67" xfId="0" applyFont="1" applyBorder="1" applyAlignment="1">
      <alignment wrapText="1"/>
    </xf>
    <xf numFmtId="0" fontId="2" fillId="0" borderId="65" xfId="0" applyFont="1" applyBorder="1" applyAlignment="1">
      <alignment horizontal="center" vertical="center" textRotation="90"/>
    </xf>
    <xf numFmtId="0" fontId="2" fillId="0" borderId="57" xfId="0" applyFont="1" applyBorder="1" applyAlignment="1">
      <alignment horizontal="center" vertical="center" textRotation="90"/>
    </xf>
    <xf numFmtId="0" fontId="5" fillId="0" borderId="67" xfId="0" applyFont="1" applyBorder="1" applyAlignment="1">
      <alignment horizontal="center" vertical="center"/>
    </xf>
    <xf numFmtId="0" fontId="7" fillId="0" borderId="74" xfId="0" applyFont="1" applyBorder="1" applyAlignment="1">
      <alignment horizontal="center" vertical="center"/>
    </xf>
    <xf numFmtId="0" fontId="7" fillId="0" borderId="62" xfId="0" applyFont="1" applyBorder="1" applyAlignment="1">
      <alignment horizontal="center"/>
    </xf>
    <xf numFmtId="0" fontId="7" fillId="0" borderId="75" xfId="0" applyFont="1" applyBorder="1" applyAlignment="1">
      <alignment horizontal="center"/>
    </xf>
    <xf numFmtId="0" fontId="20" fillId="0" borderId="64" xfId="12" applyFont="1" applyBorder="1" applyAlignment="1">
      <alignment wrapText="1"/>
    </xf>
    <xf numFmtId="0" fontId="7" fillId="0" borderId="64" xfId="0" applyFont="1" applyBorder="1" applyAlignment="1">
      <alignment horizontal="center"/>
    </xf>
    <xf numFmtId="0" fontId="5" fillId="0" borderId="75" xfId="0" applyFont="1" applyBorder="1" applyAlignment="1">
      <alignment horizontal="center"/>
    </xf>
    <xf numFmtId="0" fontId="5" fillId="0" borderId="76" xfId="0" applyFont="1" applyBorder="1" applyAlignment="1">
      <alignment horizontal="center"/>
    </xf>
    <xf numFmtId="0" fontId="2" fillId="0" borderId="77" xfId="0" applyFont="1" applyBorder="1" applyAlignment="1">
      <alignment horizontal="left" vertical="center"/>
    </xf>
    <xf numFmtId="0" fontId="0" fillId="0" borderId="75" xfId="0" applyBorder="1" applyAlignment="1">
      <alignment horizontal="center" wrapText="1"/>
    </xf>
    <xf numFmtId="0" fontId="0" fillId="2" borderId="75" xfId="0" applyFill="1" applyBorder="1" applyAlignment="1">
      <alignment horizontal="right" vertical="center" wrapText="1"/>
    </xf>
    <xf numFmtId="10" fontId="0" fillId="3" borderId="75" xfId="0" applyNumberFormat="1" applyFill="1" applyBorder="1" applyAlignment="1">
      <alignment horizontal="left" vertical="center" wrapText="1"/>
    </xf>
    <xf numFmtId="0" fontId="0" fillId="2" borderId="75" xfId="0" applyFill="1" applyBorder="1" applyAlignment="1">
      <alignment vertical="center" wrapText="1"/>
    </xf>
    <xf numFmtId="0" fontId="0" fillId="2" borderId="75" xfId="0" applyFill="1" applyBorder="1" applyAlignment="1">
      <alignment vertical="center"/>
    </xf>
    <xf numFmtId="0" fontId="29" fillId="2" borderId="75" xfId="0" applyFont="1" applyFill="1" applyBorder="1" applyAlignment="1">
      <alignment vertical="center" wrapText="1"/>
    </xf>
    <xf numFmtId="0" fontId="29" fillId="2" borderId="75" xfId="0" applyFont="1" applyFill="1" applyBorder="1" applyAlignment="1">
      <alignment vertical="center"/>
    </xf>
    <xf numFmtId="0" fontId="4" fillId="0" borderId="62" xfId="12" applyBorder="1" applyAlignment="1">
      <alignment horizontal="center" vertical="center" wrapText="1"/>
    </xf>
    <xf numFmtId="0" fontId="4" fillId="0" borderId="75" xfId="12" applyBorder="1" applyAlignment="1">
      <alignment horizontal="center" vertical="center" wrapText="1"/>
    </xf>
    <xf numFmtId="0" fontId="4" fillId="4" borderId="75" xfId="12" applyFill="1" applyBorder="1" applyAlignment="1">
      <alignment horizontal="center" vertical="center" wrapText="1"/>
    </xf>
    <xf numFmtId="0" fontId="29" fillId="0" borderId="75" xfId="12" applyFont="1" applyBorder="1" applyAlignment="1">
      <alignment horizontal="center" vertical="center" wrapText="1"/>
    </xf>
    <xf numFmtId="0" fontId="29" fillId="2" borderId="75" xfId="0" applyFont="1" applyFill="1" applyBorder="1" applyAlignment="1">
      <alignment horizontal="center" vertical="center"/>
    </xf>
    <xf numFmtId="10" fontId="29" fillId="3" borderId="75" xfId="0" applyNumberFormat="1" applyFont="1" applyFill="1" applyBorder="1" applyAlignment="1">
      <alignment horizontal="center" vertical="center" wrapText="1"/>
    </xf>
    <xf numFmtId="0" fontId="29" fillId="0" borderId="62" xfId="12" applyFont="1" applyBorder="1" applyAlignment="1">
      <alignment horizontal="center" vertical="center" wrapText="1"/>
    </xf>
    <xf numFmtId="0" fontId="29" fillId="4" borderId="75" xfId="12" quotePrefix="1" applyFont="1" applyFill="1" applyBorder="1" applyAlignment="1">
      <alignment horizontal="center" vertical="center" wrapText="1"/>
    </xf>
    <xf numFmtId="0" fontId="29" fillId="4" borderId="75" xfId="12" applyFont="1" applyFill="1" applyBorder="1" applyAlignment="1">
      <alignment horizontal="center" vertical="center" wrapText="1"/>
    </xf>
    <xf numFmtId="0" fontId="29" fillId="2" borderId="75" xfId="0" applyFont="1" applyFill="1" applyBorder="1" applyAlignment="1">
      <alignment horizontal="center" vertical="center" wrapText="1"/>
    </xf>
    <xf numFmtId="0" fontId="29" fillId="2" borderId="75" xfId="12" applyFont="1" applyFill="1" applyBorder="1" applyAlignment="1">
      <alignment horizontal="center" vertical="center" wrapText="1"/>
    </xf>
    <xf numFmtId="0" fontId="0" fillId="0" borderId="75" xfId="12" applyFont="1" applyBorder="1" applyAlignment="1">
      <alignment horizontal="center" vertical="center" wrapText="1"/>
    </xf>
    <xf numFmtId="49" fontId="29" fillId="0" borderId="62" xfId="12" applyNumberFormat="1" applyFont="1" applyBorder="1" applyAlignment="1">
      <alignment horizontal="center" vertical="center" wrapText="1"/>
    </xf>
    <xf numFmtId="49" fontId="29" fillId="0" borderId="75" xfId="12" applyNumberFormat="1" applyFont="1" applyBorder="1" applyAlignment="1">
      <alignment horizontal="center" vertical="center" wrapText="1"/>
    </xf>
    <xf numFmtId="0" fontId="6" fillId="0" borderId="75" xfId="12" applyFont="1" applyBorder="1" applyAlignment="1">
      <alignment horizontal="center" vertical="center" wrapText="1"/>
    </xf>
    <xf numFmtId="0" fontId="29" fillId="0" borderId="75" xfId="12" applyFont="1" applyBorder="1" applyAlignment="1">
      <alignment wrapText="1"/>
    </xf>
    <xf numFmtId="49" fontId="29" fillId="0" borderId="58" xfId="12" applyNumberFormat="1" applyFont="1" applyBorder="1" applyAlignment="1">
      <alignment horizontal="center" vertical="center" wrapText="1"/>
    </xf>
    <xf numFmtId="0" fontId="29" fillId="0" borderId="65" xfId="12" applyFont="1" applyBorder="1" applyAlignment="1">
      <alignment horizontal="center" vertical="center" wrapText="1"/>
    </xf>
    <xf numFmtId="0" fontId="6" fillId="0" borderId="65" xfId="12" applyFont="1" applyBorder="1" applyAlignment="1">
      <alignment horizontal="center" vertical="center" wrapText="1"/>
    </xf>
    <xf numFmtId="0" fontId="29" fillId="0" borderId="65" xfId="12" applyFont="1" applyBorder="1" applyAlignment="1">
      <alignment wrapText="1"/>
    </xf>
    <xf numFmtId="49" fontId="29" fillId="0" borderId="65" xfId="12" applyNumberFormat="1" applyFont="1" applyBorder="1" applyAlignment="1">
      <alignment horizontal="center" vertical="center" wrapText="1"/>
    </xf>
    <xf numFmtId="0" fontId="29" fillId="4" borderId="65" xfId="12" applyFont="1" applyFill="1" applyBorder="1" applyAlignment="1">
      <alignment horizontal="center" vertical="center" wrapText="1"/>
    </xf>
    <xf numFmtId="0" fontId="4" fillId="7" borderId="75" xfId="0" applyFont="1" applyFill="1" applyBorder="1" applyAlignment="1">
      <alignment wrapText="1"/>
    </xf>
    <xf numFmtId="0" fontId="4" fillId="7" borderId="75" xfId="0" applyFont="1" applyFill="1" applyBorder="1"/>
    <xf numFmtId="0" fontId="4" fillId="2" borderId="75" xfId="0" applyFont="1" applyFill="1" applyBorder="1" applyAlignment="1">
      <alignment horizontal="center" vertical="center"/>
    </xf>
    <xf numFmtId="0" fontId="4" fillId="2" borderId="75" xfId="0" applyFont="1" applyFill="1" applyBorder="1" applyAlignment="1">
      <alignment vertical="center"/>
    </xf>
    <xf numFmtId="10" fontId="29" fillId="3" borderId="75" xfId="0" applyNumberFormat="1" applyFont="1" applyFill="1" applyBorder="1" applyAlignment="1">
      <alignment horizontal="left" vertical="center" wrapText="1"/>
    </xf>
    <xf numFmtId="0" fontId="2" fillId="0" borderId="56" xfId="0" applyFont="1" applyBorder="1"/>
    <xf numFmtId="0" fontId="10" fillId="0" borderId="54" xfId="0" applyFont="1" applyBorder="1" applyAlignment="1">
      <alignment horizontal="right"/>
    </xf>
    <xf numFmtId="0" fontId="2" fillId="0" borderId="56" xfId="0" applyFont="1" applyBorder="1" applyAlignment="1">
      <alignment horizontal="left" vertical="center"/>
    </xf>
    <xf numFmtId="0" fontId="15" fillId="0" borderId="53" xfId="2" applyFont="1" applyBorder="1" applyAlignment="1">
      <alignment horizontal="center" vertical="center" wrapText="1"/>
    </xf>
    <xf numFmtId="0" fontId="15" fillId="0" borderId="53" xfId="0" applyFont="1" applyBorder="1" applyAlignment="1">
      <alignment horizontal="center" vertical="center"/>
    </xf>
    <xf numFmtId="0" fontId="15" fillId="4" borderId="53" xfId="2" applyFont="1" applyFill="1" applyBorder="1" applyAlignment="1">
      <alignment horizontal="center" vertical="center" wrapText="1"/>
    </xf>
    <xf numFmtId="0" fontId="15" fillId="2" borderId="53" xfId="2" applyFont="1" applyFill="1" applyBorder="1" applyAlignment="1">
      <alignment horizontal="center" vertical="center" wrapText="1"/>
    </xf>
    <xf numFmtId="0" fontId="21" fillId="0" borderId="60" xfId="9" applyFont="1" applyBorder="1" applyAlignment="1">
      <alignment horizontal="center" vertical="center"/>
    </xf>
    <xf numFmtId="0" fontId="21" fillId="0" borderId="63" xfId="9" applyFont="1" applyBorder="1" applyAlignment="1">
      <alignment horizontal="center" vertical="center"/>
    </xf>
    <xf numFmtId="0" fontId="21" fillId="0" borderId="63" xfId="9" applyFont="1" applyBorder="1" applyAlignment="1">
      <alignment vertical="center" wrapText="1"/>
    </xf>
    <xf numFmtId="49" fontId="21" fillId="0" borderId="63" xfId="2" applyNumberFormat="1" applyFont="1" applyBorder="1" applyAlignment="1">
      <alignment horizontal="center" vertical="center" wrapText="1"/>
    </xf>
    <xf numFmtId="0" fontId="21" fillId="4" borderId="59" xfId="9" applyFont="1" applyFill="1" applyBorder="1" applyAlignment="1">
      <alignment horizontal="center" wrapText="1"/>
    </xf>
    <xf numFmtId="0" fontId="21" fillId="0" borderId="62" xfId="9" applyFont="1" applyBorder="1" applyAlignment="1">
      <alignment horizontal="center" vertical="center"/>
    </xf>
    <xf numFmtId="0" fontId="21" fillId="0" borderId="75" xfId="9" applyFont="1" applyBorder="1" applyAlignment="1">
      <alignment horizontal="center" vertical="center"/>
    </xf>
    <xf numFmtId="0" fontId="21" fillId="0" borderId="75" xfId="9" applyFont="1" applyBorder="1" applyAlignment="1">
      <alignment vertical="center" wrapText="1"/>
    </xf>
    <xf numFmtId="49" fontId="21" fillId="0" borderId="75" xfId="2" applyNumberFormat="1" applyFont="1" applyBorder="1" applyAlignment="1">
      <alignment horizontal="center" vertical="center" wrapText="1"/>
    </xf>
    <xf numFmtId="0" fontId="21" fillId="4" borderId="64" xfId="9" applyFont="1" applyFill="1" applyBorder="1" applyAlignment="1">
      <alignment horizontal="center"/>
    </xf>
    <xf numFmtId="0" fontId="16" fillId="5" borderId="75" xfId="15" applyFont="1" applyFill="1" applyBorder="1" applyAlignment="1">
      <alignment horizontal="center" vertical="center" wrapText="1"/>
    </xf>
    <xf numFmtId="0" fontId="14" fillId="0" borderId="75" xfId="9" applyFont="1" applyBorder="1" applyAlignment="1">
      <alignment horizontal="center" vertical="center"/>
    </xf>
    <xf numFmtId="0" fontId="21" fillId="4" borderId="64" xfId="0" applyFont="1" applyFill="1" applyBorder="1" applyAlignment="1">
      <alignment vertical="center" wrapText="1"/>
    </xf>
    <xf numFmtId="0" fontId="21" fillId="0" borderId="58" xfId="9" applyFont="1" applyBorder="1" applyAlignment="1">
      <alignment horizontal="center" vertical="center"/>
    </xf>
    <xf numFmtId="0" fontId="21" fillId="0" borderId="65" xfId="9" applyFont="1" applyBorder="1" applyAlignment="1">
      <alignment horizontal="center" vertical="center"/>
    </xf>
    <xf numFmtId="0" fontId="21" fillId="0" borderId="65" xfId="9" applyFont="1" applyBorder="1" applyAlignment="1">
      <alignment vertical="center" wrapText="1"/>
    </xf>
    <xf numFmtId="49" fontId="21" fillId="0" borderId="65" xfId="2" applyNumberFormat="1" applyFont="1" applyBorder="1" applyAlignment="1">
      <alignment horizontal="center" vertical="center" wrapText="1"/>
    </xf>
    <xf numFmtId="0" fontId="21" fillId="4" borderId="57" xfId="0" applyFont="1" applyFill="1" applyBorder="1" applyAlignment="1">
      <alignment vertical="center" wrapText="1"/>
    </xf>
    <xf numFmtId="0" fontId="10" fillId="2" borderId="78" xfId="0" applyFont="1" applyFill="1" applyBorder="1"/>
    <xf numFmtId="0" fontId="4" fillId="0" borderId="60" xfId="3" applyFont="1" applyBorder="1" applyAlignment="1">
      <alignment horizontal="center" vertical="center" wrapText="1"/>
    </xf>
    <xf numFmtId="0" fontId="4" fillId="0" borderId="63" xfId="3" applyFont="1" applyBorder="1" applyAlignment="1">
      <alignment horizontal="center" vertical="center"/>
    </xf>
    <xf numFmtId="0" fontId="4" fillId="0" borderId="63" xfId="3" applyFont="1" applyBorder="1" applyAlignment="1">
      <alignment horizontal="center" vertical="center" wrapText="1"/>
    </xf>
    <xf numFmtId="0" fontId="4" fillId="0" borderId="63" xfId="0" applyFont="1" applyBorder="1"/>
    <xf numFmtId="1" fontId="4" fillId="0" borderId="63" xfId="0" applyNumberFormat="1" applyFont="1" applyBorder="1"/>
    <xf numFmtId="0" fontId="4" fillId="0" borderId="63" xfId="0" applyFont="1" applyBorder="1" applyAlignment="1">
      <alignment horizontal="center" vertical="center" wrapText="1"/>
    </xf>
    <xf numFmtId="1" fontId="4" fillId="2" borderId="63" xfId="0" applyNumberFormat="1" applyFont="1" applyFill="1" applyBorder="1" applyAlignment="1">
      <alignment horizontal="center" vertical="center"/>
    </xf>
    <xf numFmtId="1" fontId="4" fillId="3" borderId="63" xfId="1" applyNumberFormat="1" applyFont="1" applyFill="1" applyBorder="1" applyAlignment="1">
      <alignment horizontal="center"/>
    </xf>
    <xf numFmtId="0" fontId="4" fillId="2" borderId="63" xfId="0" applyFont="1" applyFill="1" applyBorder="1" applyAlignment="1">
      <alignment horizontal="center" vertical="center" wrapText="1"/>
    </xf>
    <xf numFmtId="0" fontId="4" fillId="2" borderId="63" xfId="0" applyFont="1" applyFill="1" applyBorder="1" applyAlignment="1">
      <alignment vertical="center" wrapText="1"/>
    </xf>
    <xf numFmtId="0" fontId="4" fillId="2" borderId="59" xfId="0" applyFont="1" applyFill="1" applyBorder="1" applyAlignment="1">
      <alignment horizontal="center" vertical="center"/>
    </xf>
    <xf numFmtId="0" fontId="4" fillId="0" borderId="75" xfId="3" applyFont="1" applyBorder="1" applyAlignment="1">
      <alignment horizontal="center" wrapText="1"/>
    </xf>
    <xf numFmtId="0" fontId="4" fillId="0" borderId="75" xfId="3" applyFont="1" applyBorder="1"/>
    <xf numFmtId="0" fontId="4" fillId="0" borderId="75" xfId="3" applyFont="1" applyBorder="1" applyAlignment="1">
      <alignment wrapText="1"/>
    </xf>
    <xf numFmtId="0" fontId="4" fillId="0" borderId="75" xfId="4" applyFont="1" applyBorder="1" applyAlignment="1">
      <alignment horizontal="center" wrapText="1"/>
    </xf>
    <xf numFmtId="0" fontId="4" fillId="0" borderId="75" xfId="4" applyFont="1" applyBorder="1" applyAlignment="1">
      <alignment horizontal="center"/>
    </xf>
    <xf numFmtId="1" fontId="4" fillId="0" borderId="75" xfId="4" applyNumberFormat="1" applyFont="1" applyBorder="1" applyAlignment="1">
      <alignment horizontal="center"/>
    </xf>
    <xf numFmtId="0" fontId="4" fillId="0" borderId="75" xfId="4" applyFont="1" applyBorder="1"/>
    <xf numFmtId="0" fontId="4" fillId="2" borderId="75" xfId="3" applyFont="1" applyFill="1" applyBorder="1"/>
    <xf numFmtId="1" fontId="4" fillId="2" borderId="75" xfId="5" applyNumberFormat="1" applyFont="1" applyFill="1" applyBorder="1"/>
    <xf numFmtId="0" fontId="4" fillId="0" borderId="75" xfId="0" applyFont="1" applyBorder="1" applyAlignment="1">
      <alignment horizontal="left" vertical="center" wrapText="1"/>
    </xf>
    <xf numFmtId="0" fontId="4" fillId="2" borderId="75" xfId="3" applyFont="1" applyFill="1" applyBorder="1" applyAlignment="1">
      <alignment wrapText="1"/>
    </xf>
    <xf numFmtId="0" fontId="30" fillId="0" borderId="75" xfId="12" applyFont="1" applyBorder="1" applyAlignment="1">
      <alignment horizontal="center" wrapText="1"/>
    </xf>
    <xf numFmtId="49" fontId="30" fillId="0" borderId="75" xfId="2" applyNumberFormat="1" applyFont="1" applyBorder="1" applyAlignment="1">
      <alignment horizontal="center" vertical="center" wrapText="1"/>
    </xf>
    <xf numFmtId="0" fontId="14" fillId="2" borderId="63"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75" xfId="0" applyFont="1" applyFill="1" applyBorder="1" applyAlignment="1">
      <alignment horizontal="center" vertical="center"/>
    </xf>
    <xf numFmtId="0" fontId="14" fillId="2" borderId="79" xfId="0" applyFont="1" applyFill="1" applyBorder="1" applyAlignment="1">
      <alignment horizontal="center" vertical="center"/>
    </xf>
    <xf numFmtId="0" fontId="14" fillId="2" borderId="75" xfId="0" applyFont="1" applyFill="1" applyBorder="1"/>
    <xf numFmtId="0" fontId="30" fillId="0" borderId="75" xfId="12" applyFont="1" applyBorder="1" applyAlignment="1">
      <alignment horizontal="center" vertical="center" wrapText="1"/>
    </xf>
    <xf numFmtId="0" fontId="30" fillId="0" borderId="75" xfId="12" applyFont="1" applyBorder="1" applyAlignment="1">
      <alignment vertical="center" wrapText="1"/>
    </xf>
    <xf numFmtId="0" fontId="30" fillId="0" borderId="75" xfId="12" applyFont="1" applyBorder="1" applyAlignment="1">
      <alignment wrapText="1"/>
    </xf>
    <xf numFmtId="49" fontId="31" fillId="0" borderId="75" xfId="12" applyNumberFormat="1" applyFont="1" applyBorder="1" applyAlignment="1">
      <alignment horizontal="center" vertical="center" wrapText="1"/>
    </xf>
    <xf numFmtId="0" fontId="31" fillId="0" borderId="75" xfId="12" applyFont="1" applyBorder="1" applyAlignment="1">
      <alignment horizontal="center" vertical="center" wrapText="1"/>
    </xf>
    <xf numFmtId="0" fontId="14" fillId="2" borderId="75" xfId="0" applyFont="1" applyFill="1" applyBorder="1" applyAlignment="1">
      <alignment wrapText="1"/>
    </xf>
    <xf numFmtId="0" fontId="7" fillId="0" borderId="72" xfId="0" applyFont="1" applyBorder="1" applyAlignment="1">
      <alignment horizontal="center" vertical="center" wrapText="1"/>
    </xf>
    <xf numFmtId="0" fontId="7" fillId="0" borderId="52" xfId="0" applyFont="1" applyBorder="1" applyAlignment="1">
      <alignment horizontal="center" vertical="center" wrapText="1"/>
    </xf>
    <xf numFmtId="0" fontId="10" fillId="0" borderId="75" xfId="0" applyFont="1" applyBorder="1"/>
    <xf numFmtId="0" fontId="10" fillId="0" borderId="70" xfId="0" applyFont="1" applyBorder="1" applyAlignment="1">
      <alignment horizontal="right"/>
    </xf>
    <xf numFmtId="0" fontId="10" fillId="0" borderId="75" xfId="0" applyFont="1" applyBorder="1" applyAlignment="1">
      <alignment horizontal="left" vertical="center"/>
    </xf>
    <xf numFmtId="0" fontId="3" fillId="0" borderId="75" xfId="0" applyFont="1" applyBorder="1" applyAlignment="1">
      <alignment horizontal="center" vertical="center"/>
    </xf>
    <xf numFmtId="0" fontId="3" fillId="0" borderId="75" xfId="0" applyFont="1" applyBorder="1" applyAlignment="1">
      <alignment horizontal="center" vertical="center" wrapText="1"/>
    </xf>
    <xf numFmtId="0" fontId="3" fillId="2" borderId="75" xfId="0" applyFont="1" applyFill="1" applyBorder="1" applyAlignment="1">
      <alignment horizontal="center" vertical="center" wrapText="1"/>
    </xf>
    <xf numFmtId="0" fontId="4" fillId="0" borderId="60" xfId="12" applyBorder="1" applyAlignment="1">
      <alignment horizontal="center" vertical="center"/>
    </xf>
    <xf numFmtId="0" fontId="4" fillId="0" borderId="63" xfId="12" applyBorder="1" applyAlignment="1">
      <alignment horizontal="center" vertical="center"/>
    </xf>
    <xf numFmtId="0" fontId="4" fillId="0" borderId="63" xfId="12" applyBorder="1" applyAlignment="1">
      <alignment horizontal="center" vertical="center" wrapText="1"/>
    </xf>
    <xf numFmtId="0" fontId="4" fillId="0" borderId="59" xfId="12" applyBorder="1" applyAlignment="1">
      <alignment horizontal="center" vertical="center"/>
    </xf>
    <xf numFmtId="49" fontId="21" fillId="2" borderId="75" xfId="0" applyNumberFormat="1" applyFont="1" applyFill="1" applyBorder="1" applyAlignment="1">
      <alignment horizontal="center" vertical="center" wrapText="1"/>
    </xf>
    <xf numFmtId="0" fontId="7" fillId="3" borderId="75" xfId="0" applyFont="1" applyFill="1" applyBorder="1" applyAlignment="1">
      <alignment horizontal="center" vertical="center"/>
    </xf>
    <xf numFmtId="0" fontId="7" fillId="2" borderId="75" xfId="0" applyFont="1" applyFill="1" applyBorder="1"/>
    <xf numFmtId="0" fontId="4" fillId="0" borderId="62" xfId="12" applyBorder="1" applyAlignment="1">
      <alignment horizontal="center" vertical="center"/>
    </xf>
    <xf numFmtId="0" fontId="4" fillId="0" borderId="75" xfId="12" applyBorder="1" applyAlignment="1">
      <alignment horizontal="center" vertical="center"/>
    </xf>
    <xf numFmtId="0" fontId="4" fillId="0" borderId="64" xfId="12" applyBorder="1" applyAlignment="1">
      <alignment horizontal="center" vertical="center"/>
    </xf>
    <xf numFmtId="0" fontId="4" fillId="0" borderId="64" xfId="12" applyBorder="1"/>
    <xf numFmtId="0" fontId="4" fillId="0" borderId="58" xfId="12" applyBorder="1" applyAlignment="1">
      <alignment horizontal="center" vertical="center"/>
    </xf>
    <xf numFmtId="0" fontId="4" fillId="0" borderId="65" xfId="12" applyBorder="1" applyAlignment="1">
      <alignment horizontal="center" vertical="center" wrapText="1"/>
    </xf>
    <xf numFmtId="0" fontId="4" fillId="0" borderId="65" xfId="12" applyBorder="1" applyAlignment="1">
      <alignment horizontal="center" vertical="center"/>
    </xf>
    <xf numFmtId="0" fontId="4" fillId="0" borderId="57" xfId="12" applyBorder="1"/>
    <xf numFmtId="0" fontId="3" fillId="0" borderId="56" xfId="0" applyFont="1" applyBorder="1" applyAlignment="1">
      <alignment horizontal="center" vertical="center"/>
    </xf>
    <xf numFmtId="0" fontId="3" fillId="0" borderId="55"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53"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61" xfId="0" applyFont="1" applyBorder="1" applyAlignment="1">
      <alignment horizontal="center" vertical="center" wrapText="1"/>
    </xf>
    <xf numFmtId="0" fontId="3" fillId="3" borderId="53" xfId="0" applyFont="1" applyFill="1" applyBorder="1" applyAlignment="1">
      <alignment horizontal="center" vertical="center" wrapText="1"/>
    </xf>
    <xf numFmtId="0" fontId="15" fillId="2" borderId="53" xfId="0" applyFont="1" applyFill="1" applyBorder="1" applyAlignment="1">
      <alignment horizontal="center" vertical="center" wrapText="1"/>
    </xf>
    <xf numFmtId="49" fontId="4" fillId="0" borderId="63" xfId="12" applyNumberFormat="1" applyBorder="1" applyAlignment="1">
      <alignment horizontal="center" vertical="center" wrapText="1"/>
    </xf>
    <xf numFmtId="1" fontId="4" fillId="0" borderId="63" xfId="12" applyNumberFormat="1" applyBorder="1" applyAlignment="1">
      <alignment horizontal="center" vertical="center" wrapText="1"/>
    </xf>
    <xf numFmtId="49" fontId="4" fillId="0" borderId="75" xfId="12" applyNumberFormat="1" applyBorder="1" applyAlignment="1">
      <alignment horizontal="center" vertical="center" wrapText="1"/>
    </xf>
    <xf numFmtId="1" fontId="4" fillId="0" borderId="75" xfId="12" applyNumberFormat="1" applyBorder="1" applyAlignment="1">
      <alignment horizontal="center" vertical="center" wrapText="1"/>
    </xf>
    <xf numFmtId="0" fontId="5" fillId="0" borderId="75" xfId="0" applyFont="1" applyBorder="1" applyAlignment="1">
      <alignment horizontal="center" vertical="center" wrapText="1"/>
    </xf>
    <xf numFmtId="1" fontId="5" fillId="2" borderId="75" xfId="0" applyNumberFormat="1" applyFont="1" applyFill="1" applyBorder="1" applyAlignment="1">
      <alignment vertical="center"/>
    </xf>
    <xf numFmtId="0" fontId="5" fillId="2" borderId="75" xfId="0" applyFont="1" applyFill="1" applyBorder="1" applyAlignment="1">
      <alignment vertical="center"/>
    </xf>
    <xf numFmtId="0" fontId="4" fillId="2" borderId="75" xfId="0" applyFont="1" applyFill="1" applyBorder="1"/>
    <xf numFmtId="49" fontId="7" fillId="0" borderId="75" xfId="12" applyNumberFormat="1" applyFont="1" applyBorder="1" applyAlignment="1">
      <alignment horizontal="center" vertical="center" wrapText="1"/>
    </xf>
    <xf numFmtId="0" fontId="4" fillId="2" borderId="75" xfId="0" applyFont="1" applyFill="1" applyBorder="1" applyAlignment="1">
      <alignment wrapText="1"/>
    </xf>
    <xf numFmtId="0" fontId="8" fillId="0" borderId="75" xfId="0" applyFont="1" applyBorder="1" applyAlignment="1">
      <alignment horizontal="center" vertical="center" wrapText="1"/>
    </xf>
    <xf numFmtId="1" fontId="4" fillId="2" borderId="75" xfId="0" applyNumberFormat="1" applyFont="1" applyFill="1" applyBorder="1" applyAlignment="1">
      <alignment vertical="center"/>
    </xf>
    <xf numFmtId="49" fontId="4" fillId="0" borderId="65" xfId="12" applyNumberFormat="1" applyBorder="1" applyAlignment="1">
      <alignment horizontal="center" vertical="center" wrapText="1"/>
    </xf>
    <xf numFmtId="1" fontId="4" fillId="0" borderId="65" xfId="12" applyNumberFormat="1" applyBorder="1" applyAlignment="1">
      <alignment horizontal="center" vertical="center" wrapText="1"/>
    </xf>
    <xf numFmtId="0" fontId="4" fillId="0" borderId="65" xfId="12" applyBorder="1"/>
    <xf numFmtId="0" fontId="4" fillId="0" borderId="75" xfId="17" applyBorder="1" applyAlignment="1">
      <alignment wrapText="1"/>
    </xf>
    <xf numFmtId="0" fontId="4" fillId="0" borderId="79" xfId="17" applyBorder="1" applyAlignment="1">
      <alignment horizontal="center" vertical="center" wrapText="1"/>
    </xf>
    <xf numFmtId="0" fontId="4" fillId="0" borderId="75" xfId="17" applyBorder="1" applyAlignment="1">
      <alignment horizontal="center" wrapText="1"/>
    </xf>
    <xf numFmtId="49" fontId="4" fillId="0" borderId="75" xfId="2" applyNumberFormat="1" applyBorder="1" applyAlignment="1">
      <alignment horizontal="center" vertical="center" wrapText="1"/>
    </xf>
    <xf numFmtId="49" fontId="4" fillId="0" borderId="75" xfId="17" applyNumberFormat="1" applyBorder="1" applyAlignment="1">
      <alignment horizontal="center" vertical="center" wrapText="1"/>
    </xf>
    <xf numFmtId="49" fontId="4" fillId="0" borderId="75" xfId="7" applyNumberFormat="1" applyBorder="1" applyAlignment="1">
      <alignment horizontal="center" vertical="center" wrapText="1"/>
    </xf>
    <xf numFmtId="0" fontId="4" fillId="0" borderId="75" xfId="17" applyBorder="1" applyAlignment="1">
      <alignment horizontal="center" vertical="center" wrapText="1"/>
    </xf>
    <xf numFmtId="49" fontId="4" fillId="2" borderId="76" xfId="17" applyNumberFormat="1" applyFill="1" applyBorder="1" applyAlignment="1">
      <alignment horizontal="center" vertical="center" wrapText="1"/>
    </xf>
    <xf numFmtId="49" fontId="4" fillId="0" borderId="75" xfId="6" applyNumberFormat="1" applyBorder="1" applyAlignment="1">
      <alignment horizontal="center" vertical="center" wrapText="1"/>
    </xf>
    <xf numFmtId="0" fontId="4" fillId="0" borderId="79" xfId="17" applyBorder="1" applyAlignment="1">
      <alignment wrapText="1"/>
    </xf>
    <xf numFmtId="49" fontId="4" fillId="4" borderId="75" xfId="7" applyNumberFormat="1" applyFill="1" applyBorder="1" applyAlignment="1">
      <alignment horizontal="center" vertical="center" wrapText="1"/>
    </xf>
    <xf numFmtId="0" fontId="4" fillId="0" borderId="79" xfId="17" applyBorder="1" applyAlignment="1">
      <alignment horizontal="center" wrapText="1"/>
    </xf>
    <xf numFmtId="9" fontId="0" fillId="2" borderId="75" xfId="7" applyNumberFormat="1" applyFont="1" applyFill="1" applyBorder="1" applyAlignment="1">
      <alignment horizontal="center" vertical="center"/>
    </xf>
    <xf numFmtId="2" fontId="0" fillId="3" borderId="75" xfId="7" applyNumberFormat="1" applyFont="1" applyFill="1" applyBorder="1" applyAlignment="1">
      <alignment horizontal="center" vertical="center"/>
    </xf>
    <xf numFmtId="0" fontId="20" fillId="0" borderId="75" xfId="17" applyFont="1" applyBorder="1"/>
    <xf numFmtId="49" fontId="20" fillId="0" borderId="75" xfId="6" applyNumberFormat="1" applyFont="1" applyBorder="1" applyAlignment="1">
      <alignment vertical="center"/>
    </xf>
    <xf numFmtId="49" fontId="20" fillId="0" borderId="75" xfId="7" applyNumberFormat="1" applyFont="1" applyBorder="1" applyAlignment="1">
      <alignment vertical="center"/>
    </xf>
    <xf numFmtId="0" fontId="20" fillId="2" borderId="75" xfId="0" applyFont="1" applyFill="1" applyBorder="1"/>
    <xf numFmtId="0" fontId="22" fillId="0" borderId="75" xfId="17" applyFont="1" applyBorder="1"/>
    <xf numFmtId="49" fontId="20" fillId="0" borderId="75" xfId="6" applyNumberFormat="1" applyFont="1" applyBorder="1" applyAlignment="1">
      <alignment vertical="top"/>
    </xf>
    <xf numFmtId="0" fontId="20" fillId="0" borderId="75" xfId="17" applyFont="1" applyBorder="1" applyAlignment="1">
      <alignment horizontal="center" vertical="center"/>
    </xf>
    <xf numFmtId="0" fontId="4" fillId="2" borderId="75" xfId="7" applyFill="1" applyBorder="1" applyAlignment="1">
      <alignment horizontal="center" vertical="center"/>
    </xf>
    <xf numFmtId="0" fontId="7" fillId="4" borderId="75" xfId="7" applyFont="1" applyFill="1" applyBorder="1" applyAlignment="1">
      <alignment horizontal="center" vertical="center"/>
    </xf>
    <xf numFmtId="1" fontId="7" fillId="2" borderId="75" xfId="7" applyNumberFormat="1" applyFont="1" applyFill="1" applyBorder="1" applyAlignment="1">
      <alignment horizontal="center" vertical="center"/>
    </xf>
    <xf numFmtId="0" fontId="7" fillId="2" borderId="75" xfId="7" applyFont="1" applyFill="1" applyBorder="1" applyAlignment="1">
      <alignment horizontal="center" vertical="center"/>
    </xf>
    <xf numFmtId="49" fontId="0" fillId="2" borderId="75" xfId="8" applyNumberFormat="1" applyFont="1" applyFill="1" applyBorder="1" applyAlignment="1">
      <alignment vertical="center" wrapText="1"/>
    </xf>
    <xf numFmtId="49" fontId="0" fillId="2" borderId="75" xfId="8" applyNumberFormat="1" applyFont="1" applyFill="1" applyBorder="1" applyAlignment="1">
      <alignment horizontal="center" vertical="center"/>
    </xf>
    <xf numFmtId="49" fontId="0" fillId="3" borderId="75" xfId="8" applyNumberFormat="1" applyFont="1" applyFill="1" applyBorder="1" applyAlignment="1">
      <alignment horizontal="center" vertical="center"/>
    </xf>
    <xf numFmtId="0" fontId="20" fillId="0" borderId="75" xfId="17" applyFont="1" applyBorder="1" applyAlignment="1">
      <alignment horizontal="left" vertical="top"/>
    </xf>
    <xf numFmtId="49" fontId="22" fillId="0" borderId="75" xfId="8" applyNumberFormat="1" applyFont="1" applyBorder="1" applyAlignment="1">
      <alignment horizontal="left" vertical="center" wrapText="1"/>
    </xf>
    <xf numFmtId="49" fontId="22" fillId="4" borderId="75" xfId="7" applyNumberFormat="1" applyFont="1" applyFill="1" applyBorder="1" applyAlignment="1">
      <alignment horizontal="left" vertical="center" wrapText="1"/>
    </xf>
    <xf numFmtId="0" fontId="20" fillId="0" borderId="75" xfId="17" applyFont="1" applyBorder="1" applyAlignment="1">
      <alignment horizontal="left" vertical="center" wrapText="1"/>
    </xf>
    <xf numFmtId="0" fontId="20" fillId="0" borderId="75" xfId="17" applyFont="1" applyBorder="1" applyAlignment="1">
      <alignment horizontal="left"/>
    </xf>
    <xf numFmtId="0" fontId="20" fillId="0" borderId="75" xfId="17" applyFont="1" applyBorder="1" applyAlignment="1">
      <alignment horizontal="left" wrapText="1"/>
    </xf>
    <xf numFmtId="0" fontId="22" fillId="0" borderId="75" xfId="17" applyFont="1" applyBorder="1" applyAlignment="1">
      <alignment horizontal="left" wrapText="1"/>
    </xf>
    <xf numFmtId="0" fontId="22" fillId="0" borderId="75" xfId="17" applyFont="1" applyBorder="1" applyAlignment="1">
      <alignment wrapText="1"/>
    </xf>
    <xf numFmtId="0" fontId="20" fillId="0" borderId="75" xfId="17" applyFont="1" applyBorder="1" applyAlignment="1">
      <alignment vertical="top"/>
    </xf>
    <xf numFmtId="0" fontId="15" fillId="4" borderId="53" xfId="11" applyFont="1" applyFill="1" applyBorder="1" applyAlignment="1">
      <alignment horizontal="center" vertical="center"/>
    </xf>
    <xf numFmtId="0" fontId="15" fillId="4" borderId="53" xfId="11" applyFont="1" applyFill="1" applyBorder="1" applyAlignment="1">
      <alignment horizontal="center" vertical="center" wrapText="1"/>
    </xf>
    <xf numFmtId="0" fontId="15" fillId="4" borderId="53" xfId="11" applyFont="1" applyFill="1" applyBorder="1" applyAlignment="1">
      <alignment horizontal="center" vertical="center" wrapText="1" shrinkToFit="1"/>
    </xf>
    <xf numFmtId="0" fontId="3" fillId="4" borderId="53" xfId="11" applyFont="1" applyFill="1" applyBorder="1" applyAlignment="1">
      <alignment horizontal="center" vertical="center" wrapText="1"/>
    </xf>
    <xf numFmtId="0" fontId="3" fillId="2" borderId="53" xfId="11" applyFont="1" applyFill="1" applyBorder="1" applyAlignment="1">
      <alignment horizontal="center" vertical="center" wrapText="1"/>
    </xf>
    <xf numFmtId="10" fontId="3" fillId="3" borderId="53" xfId="11" applyNumberFormat="1" applyFont="1" applyFill="1" applyBorder="1" applyAlignment="1">
      <alignment horizontal="center" vertical="center" wrapText="1"/>
    </xf>
    <xf numFmtId="0" fontId="4" fillId="0" borderId="75" xfId="0" applyFont="1" applyBorder="1" applyAlignment="1">
      <alignment horizontal="center" vertical="center" wrapText="1"/>
    </xf>
    <xf numFmtId="0" fontId="4" fillId="4" borderId="75" xfId="0" applyFont="1" applyFill="1" applyBorder="1" applyAlignment="1">
      <alignment horizontal="center" vertical="center" wrapText="1"/>
    </xf>
    <xf numFmtId="1" fontId="4" fillId="2" borderId="75" xfId="9" applyNumberFormat="1" applyFont="1" applyFill="1" applyBorder="1"/>
    <xf numFmtId="0" fontId="4" fillId="2" borderId="75" xfId="9" applyFont="1" applyFill="1" applyBorder="1"/>
    <xf numFmtId="49" fontId="4" fillId="0" borderId="75" xfId="12" applyNumberFormat="1" applyBorder="1" applyAlignment="1">
      <alignment horizontal="center" vertical="center"/>
    </xf>
    <xf numFmtId="0" fontId="4" fillId="0" borderId="75" xfId="13" applyFont="1" applyBorder="1" applyAlignment="1">
      <alignment horizontal="center" vertical="center" wrapText="1"/>
    </xf>
    <xf numFmtId="0" fontId="4" fillId="0" borderId="75" xfId="13" applyFont="1" applyBorder="1" applyAlignment="1">
      <alignment horizontal="center" vertical="center"/>
    </xf>
    <xf numFmtId="0" fontId="4" fillId="0" borderId="64" xfId="13" applyFont="1" applyBorder="1" applyAlignment="1">
      <alignment vertical="center" wrapText="1"/>
    </xf>
    <xf numFmtId="0" fontId="4" fillId="2" borderId="75" xfId="9" applyFont="1" applyFill="1" applyBorder="1" applyAlignment="1">
      <alignment wrapText="1"/>
    </xf>
    <xf numFmtId="0" fontId="4" fillId="0" borderId="58" xfId="12" applyBorder="1" applyAlignment="1">
      <alignment horizontal="center" vertical="center" wrapText="1"/>
    </xf>
    <xf numFmtId="49" fontId="4" fillId="0" borderId="65" xfId="12" applyNumberFormat="1" applyBorder="1" applyAlignment="1">
      <alignment horizontal="center" vertical="center"/>
    </xf>
    <xf numFmtId="0" fontId="4" fillId="4" borderId="65" xfId="12" applyFill="1" applyBorder="1" applyAlignment="1">
      <alignment horizontal="center" vertical="center" wrapText="1"/>
    </xf>
    <xf numFmtId="0" fontId="4" fillId="0" borderId="65" xfId="13" applyFont="1" applyBorder="1" applyAlignment="1">
      <alignment horizontal="center" vertical="center"/>
    </xf>
    <xf numFmtId="0" fontId="4" fillId="0" borderId="57" xfId="13" applyFont="1" applyBorder="1" applyAlignment="1">
      <alignment vertical="center" wrapText="1"/>
    </xf>
    <xf numFmtId="0" fontId="9" fillId="0" borderId="53" xfId="0" applyFont="1" applyBorder="1" applyAlignment="1">
      <alignment horizontal="center" vertical="center" wrapText="1"/>
    </xf>
    <xf numFmtId="0" fontId="5" fillId="0" borderId="75" xfId="0" applyFont="1" applyBorder="1" applyAlignment="1">
      <alignment horizontal="center" wrapText="1"/>
    </xf>
    <xf numFmtId="0" fontId="7" fillId="0" borderId="75" xfId="0" applyFont="1" applyBorder="1" applyAlignment="1">
      <alignment wrapText="1"/>
    </xf>
    <xf numFmtId="0" fontId="7" fillId="0" borderId="75" xfId="0" applyFont="1" applyBorder="1" applyAlignment="1">
      <alignment horizontal="left" vertical="top" wrapText="1"/>
    </xf>
    <xf numFmtId="0" fontId="10" fillId="2" borderId="75" xfId="0" applyFont="1" applyFill="1" applyBorder="1"/>
    <xf numFmtId="0" fontId="2" fillId="0" borderId="53" xfId="0" applyFont="1" applyBorder="1" applyAlignment="1">
      <alignment horizontal="center" vertical="center" wrapText="1" shrinkToFit="1"/>
    </xf>
    <xf numFmtId="49" fontId="4" fillId="4" borderId="75" xfId="12" applyNumberFormat="1" applyFill="1" applyBorder="1" applyAlignment="1">
      <alignment horizontal="center" vertical="center" wrapText="1"/>
    </xf>
    <xf numFmtId="49" fontId="4" fillId="4" borderId="75" xfId="12" applyNumberFormat="1" applyFill="1" applyBorder="1" applyAlignment="1">
      <alignment horizontal="left" vertical="center" wrapText="1"/>
    </xf>
    <xf numFmtId="0" fontId="4" fillId="4" borderId="75" xfId="12" applyFill="1" applyBorder="1" applyAlignment="1">
      <alignment horizontal="center" vertical="center"/>
    </xf>
    <xf numFmtId="1" fontId="4" fillId="2" borderId="75" xfId="0" applyNumberFormat="1" applyFont="1" applyFill="1" applyBorder="1"/>
    <xf numFmtId="0" fontId="4" fillId="4" borderId="62" xfId="12" applyFill="1" applyBorder="1" applyAlignment="1">
      <alignment horizontal="center"/>
    </xf>
    <xf numFmtId="49" fontId="4" fillId="4" borderId="75" xfId="12" applyNumberFormat="1" applyFill="1" applyBorder="1" applyAlignment="1">
      <alignment horizontal="center" vertical="center"/>
    </xf>
    <xf numFmtId="0" fontId="4" fillId="4" borderId="75" xfId="12" applyFill="1" applyBorder="1" applyAlignment="1">
      <alignment wrapText="1"/>
    </xf>
    <xf numFmtId="0" fontId="4" fillId="0" borderId="64" xfId="12" applyBorder="1" applyAlignment="1">
      <alignment horizontal="center" vertical="center" wrapText="1"/>
    </xf>
    <xf numFmtId="0" fontId="4" fillId="4" borderId="75" xfId="12" applyFill="1" applyBorder="1" applyAlignment="1">
      <alignment horizontal="center" wrapText="1"/>
    </xf>
    <xf numFmtId="0" fontId="4" fillId="4" borderId="64" xfId="12" applyFill="1" applyBorder="1" applyAlignment="1">
      <alignment wrapText="1"/>
    </xf>
    <xf numFmtId="0" fontId="4" fillId="4" borderId="64" xfId="12" applyFill="1" applyBorder="1" applyAlignment="1">
      <alignment horizontal="left" vertical="center" wrapText="1"/>
    </xf>
    <xf numFmtId="0" fontId="4" fillId="4" borderId="58" xfId="12" applyFill="1" applyBorder="1" applyAlignment="1">
      <alignment horizontal="center"/>
    </xf>
    <xf numFmtId="49" fontId="4" fillId="4" borderId="65" xfId="12" applyNumberFormat="1" applyFill="1" applyBorder="1" applyAlignment="1">
      <alignment horizontal="center" vertical="center"/>
    </xf>
    <xf numFmtId="49" fontId="4" fillId="4" borderId="65" xfId="12" applyNumberFormat="1" applyFill="1" applyBorder="1" applyAlignment="1">
      <alignment horizontal="center" vertical="center" wrapText="1"/>
    </xf>
    <xf numFmtId="0" fontId="4" fillId="4" borderId="65" xfId="12" applyFill="1" applyBorder="1" applyAlignment="1">
      <alignment horizontal="left" vertical="center" wrapText="1"/>
    </xf>
    <xf numFmtId="0" fontId="4" fillId="4" borderId="65" xfId="12" applyFill="1" applyBorder="1" applyAlignment="1">
      <alignment horizontal="center" vertical="center"/>
    </xf>
    <xf numFmtId="0" fontId="4" fillId="4" borderId="57" xfId="12" applyFill="1" applyBorder="1" applyAlignment="1">
      <alignment horizontal="left" vertical="center" wrapText="1"/>
    </xf>
    <xf numFmtId="0" fontId="10" fillId="0" borderId="53" xfId="0" applyFont="1" applyBorder="1" applyAlignment="1">
      <alignment horizontal="center" vertical="center" wrapText="1"/>
    </xf>
    <xf numFmtId="0" fontId="7" fillId="0" borderId="75" xfId="12" applyFont="1" applyBorder="1" applyAlignment="1">
      <alignment horizontal="center" vertical="center"/>
    </xf>
    <xf numFmtId="0" fontId="7" fillId="0" borderId="76" xfId="12" applyFont="1" applyBorder="1" applyAlignment="1">
      <alignment horizontal="center" vertical="center" wrapText="1"/>
    </xf>
    <xf numFmtId="49" fontId="7" fillId="0" borderId="80" xfId="12" applyNumberFormat="1" applyFont="1" applyBorder="1" applyAlignment="1">
      <alignment horizontal="center" vertical="center" wrapText="1"/>
    </xf>
    <xf numFmtId="49" fontId="7" fillId="0" borderId="75" xfId="12" applyNumberFormat="1" applyFont="1" applyBorder="1" applyAlignment="1">
      <alignment horizontal="center" vertical="center"/>
    </xf>
    <xf numFmtId="0" fontId="7" fillId="0" borderId="75" xfId="12" applyFont="1" applyBorder="1" applyAlignment="1">
      <alignment horizontal="center" vertical="center" wrapText="1"/>
    </xf>
    <xf numFmtId="0" fontId="7" fillId="4" borderId="64" xfId="12" applyFont="1" applyFill="1" applyBorder="1" applyAlignment="1">
      <alignment horizontal="center" vertical="center" wrapText="1"/>
    </xf>
    <xf numFmtId="0" fontId="7" fillId="0" borderId="81" xfId="10" applyFont="1" applyBorder="1" applyAlignment="1">
      <alignment horizontal="center" vertical="center" wrapText="1"/>
    </xf>
    <xf numFmtId="0" fontId="7" fillId="0" borderId="82" xfId="10" applyFont="1" applyBorder="1" applyAlignment="1">
      <alignment horizontal="center" vertical="center" wrapText="1"/>
    </xf>
    <xf numFmtId="0" fontId="7" fillId="0" borderId="75" xfId="10" applyFont="1" applyBorder="1"/>
    <xf numFmtId="1" fontId="7" fillId="0" borderId="75" xfId="10" applyNumberFormat="1" applyFont="1" applyBorder="1"/>
    <xf numFmtId="0" fontId="7" fillId="0" borderId="75" xfId="0" applyFont="1" applyBorder="1"/>
    <xf numFmtId="0" fontId="2" fillId="0" borderId="83" xfId="0" applyFont="1" applyBorder="1"/>
    <xf numFmtId="0" fontId="2" fillId="0" borderId="75" xfId="0" applyFont="1" applyBorder="1"/>
    <xf numFmtId="0" fontId="10" fillId="0" borderId="75" xfId="0" applyFont="1" applyBorder="1" applyAlignment="1">
      <alignment horizontal="right"/>
    </xf>
    <xf numFmtId="0" fontId="2" fillId="0" borderId="65" xfId="0" applyFont="1" applyBorder="1" applyAlignment="1">
      <alignment horizontal="left" vertical="center"/>
    </xf>
    <xf numFmtId="0" fontId="2" fillId="2" borderId="65" xfId="0" applyFont="1" applyFill="1" applyBorder="1"/>
    <xf numFmtId="0" fontId="3" fillId="2" borderId="53" xfId="0" applyFont="1" applyFill="1" applyBorder="1" applyAlignment="1">
      <alignment horizontal="left" vertical="center" wrapText="1"/>
    </xf>
    <xf numFmtId="0" fontId="14" fillId="2" borderId="53" xfId="0" applyFont="1" applyFill="1" applyBorder="1"/>
    <xf numFmtId="0" fontId="14" fillId="2" borderId="75" xfId="12" applyFont="1" applyFill="1" applyBorder="1" applyAlignment="1">
      <alignment horizontal="center" vertical="center" wrapText="1"/>
    </xf>
    <xf numFmtId="0" fontId="13" fillId="2" borderId="75" xfId="12" applyFont="1" applyFill="1" applyBorder="1" applyAlignment="1">
      <alignment horizontal="center" vertical="center" wrapText="1"/>
    </xf>
    <xf numFmtId="0" fontId="14" fillId="2" borderId="62" xfId="12" applyFont="1" applyFill="1" applyBorder="1" applyAlignment="1">
      <alignment horizontal="center" vertical="center" wrapText="1"/>
    </xf>
    <xf numFmtId="0" fontId="34" fillId="2" borderId="75" xfId="14" applyFont="1" applyFill="1" applyBorder="1" applyAlignment="1">
      <alignment horizontal="center" vertical="center" wrapText="1"/>
    </xf>
    <xf numFmtId="49" fontId="27" fillId="2" borderId="75" xfId="2" applyNumberFormat="1" applyFont="1" applyFill="1" applyBorder="1" applyAlignment="1">
      <alignment horizontal="center" vertical="center" wrapText="1"/>
    </xf>
    <xf numFmtId="0" fontId="14" fillId="2" borderId="75" xfId="12" applyFont="1" applyFill="1" applyBorder="1" applyAlignment="1">
      <alignment wrapText="1"/>
    </xf>
    <xf numFmtId="0" fontId="13" fillId="2" borderId="62" xfId="12" applyFont="1" applyFill="1" applyBorder="1" applyAlignment="1">
      <alignment horizontal="center" vertical="center" wrapText="1"/>
    </xf>
    <xf numFmtId="49" fontId="13" fillId="2" borderId="75" xfId="12" applyNumberFormat="1" applyFont="1" applyFill="1" applyBorder="1" applyAlignment="1">
      <alignment horizontal="center" vertical="center" wrapText="1"/>
    </xf>
    <xf numFmtId="49" fontId="13" fillId="2" borderId="75" xfId="12" applyNumberFormat="1" applyFont="1" applyFill="1" applyBorder="1" applyAlignment="1">
      <alignment horizontal="center" vertical="center"/>
    </xf>
    <xf numFmtId="0" fontId="13" fillId="2" borderId="58" xfId="12" applyFont="1" applyFill="1" applyBorder="1" applyAlignment="1">
      <alignment horizontal="center" vertical="center" wrapText="1"/>
    </xf>
    <xf numFmtId="0" fontId="13" fillId="2" borderId="65" xfId="12" applyFont="1" applyFill="1" applyBorder="1" applyAlignment="1">
      <alignment horizontal="center" vertical="center" wrapText="1"/>
    </xf>
    <xf numFmtId="49" fontId="13" fillId="2" borderId="65" xfId="12" applyNumberFormat="1" applyFont="1" applyFill="1" applyBorder="1" applyAlignment="1">
      <alignment horizontal="center" vertical="center"/>
    </xf>
    <xf numFmtId="0" fontId="4" fillId="0" borderId="75" xfId="0" applyFont="1" applyBorder="1" applyAlignment="1">
      <alignment horizontal="center" vertical="center"/>
    </xf>
    <xf numFmtId="0" fontId="7" fillId="0" borderId="75" xfId="0" applyFont="1" applyBorder="1" applyAlignment="1">
      <alignment horizontal="center" vertical="center"/>
    </xf>
    <xf numFmtId="0" fontId="2" fillId="0" borderId="72" xfId="0" applyFont="1" applyBorder="1" applyAlignment="1">
      <alignment horizontal="center" vertical="center"/>
    </xf>
    <xf numFmtId="0" fontId="4" fillId="2" borderId="72" xfId="0" applyFont="1" applyFill="1" applyBorder="1" applyAlignment="1">
      <alignment horizontal="center" vertical="center"/>
    </xf>
    <xf numFmtId="0" fontId="13" fillId="2" borderId="75" xfId="0" applyFont="1" applyFill="1" applyBorder="1" applyAlignment="1">
      <alignment horizontal="center" vertical="center"/>
    </xf>
    <xf numFmtId="0" fontId="17" fillId="2" borderId="65" xfId="0" applyFont="1" applyFill="1" applyBorder="1" applyAlignment="1">
      <alignment horizontal="center" vertical="center" wrapText="1" shrinkToFit="1"/>
    </xf>
    <xf numFmtId="0" fontId="22" fillId="2" borderId="58" xfId="17" applyFont="1" applyFill="1" applyBorder="1" applyAlignment="1">
      <alignment horizontal="center" vertical="center"/>
    </xf>
    <xf numFmtId="0" fontId="22" fillId="2" borderId="65" xfId="17" applyFont="1" applyFill="1" applyBorder="1" applyAlignment="1">
      <alignment horizontal="center" vertical="center"/>
    </xf>
    <xf numFmtId="0" fontId="33" fillId="2" borderId="65" xfId="17" applyFont="1" applyFill="1" applyBorder="1" applyAlignment="1">
      <alignment horizontal="center" vertical="center" wrapText="1"/>
    </xf>
    <xf numFmtId="0" fontId="32" fillId="2" borderId="75" xfId="0" applyFont="1" applyFill="1" applyBorder="1" applyAlignment="1">
      <alignment horizontal="center" vertical="center" wrapText="1"/>
    </xf>
    <xf numFmtId="0" fontId="7" fillId="2" borderId="75" xfId="0" applyFont="1" applyFill="1" applyBorder="1" applyAlignment="1">
      <alignment horizontal="center" vertical="center"/>
    </xf>
    <xf numFmtId="0" fontId="7" fillId="2" borderId="75" xfId="0" applyFont="1" applyFill="1" applyBorder="1" applyAlignment="1">
      <alignment horizontal="center" vertical="center" wrapText="1"/>
    </xf>
    <xf numFmtId="0" fontId="36" fillId="8" borderId="86" xfId="0" applyFont="1" applyFill="1" applyBorder="1" applyAlignment="1">
      <alignment wrapText="1"/>
    </xf>
    <xf numFmtId="0" fontId="4" fillId="8" borderId="86" xfId="0" applyFont="1" applyFill="1" applyBorder="1" applyAlignment="1">
      <alignment wrapText="1"/>
    </xf>
    <xf numFmtId="0" fontId="7" fillId="4" borderId="75" xfId="17" applyFont="1" applyFill="1" applyBorder="1" applyAlignment="1">
      <alignment horizontal="center" vertical="center"/>
    </xf>
    <xf numFmtId="164" fontId="7" fillId="2" borderId="75" xfId="0" applyNumberFormat="1" applyFont="1" applyFill="1" applyBorder="1" applyAlignment="1">
      <alignment horizontal="left" vertical="center" wrapText="1"/>
    </xf>
    <xf numFmtId="0" fontId="7" fillId="2" borderId="75" xfId="0" applyFont="1" applyFill="1" applyBorder="1" applyAlignment="1">
      <alignment vertical="center" wrapText="1"/>
    </xf>
    <xf numFmtId="0" fontId="4" fillId="4" borderId="75" xfId="17" applyFill="1" applyBorder="1" applyAlignment="1">
      <alignment horizontal="center"/>
    </xf>
    <xf numFmtId="0" fontId="7" fillId="2" borderId="75" xfId="0" applyFont="1" applyFill="1" applyBorder="1" applyAlignment="1">
      <alignment horizontal="left" vertical="center" wrapText="1"/>
    </xf>
    <xf numFmtId="0" fontId="4" fillId="4" borderId="62" xfId="17" applyFill="1" applyBorder="1" applyAlignment="1">
      <alignment horizontal="center" vertical="center"/>
    </xf>
    <xf numFmtId="0" fontId="4" fillId="4" borderId="75" xfId="17" applyFill="1" applyBorder="1" applyAlignment="1">
      <alignment vertical="center" wrapText="1"/>
    </xf>
    <xf numFmtId="0" fontId="4" fillId="4" borderId="75" xfId="17" applyFill="1" applyBorder="1" applyAlignment="1">
      <alignment horizontal="center" vertical="center"/>
    </xf>
    <xf numFmtId="0" fontId="4" fillId="4" borderId="87" xfId="17" applyFill="1" applyBorder="1" applyAlignment="1">
      <alignment horizontal="center" vertical="center" wrapText="1"/>
    </xf>
    <xf numFmtId="0" fontId="7" fillId="2" borderId="75" xfId="0" applyFont="1" applyFill="1" applyBorder="1" applyAlignment="1">
      <alignment horizontal="left"/>
    </xf>
    <xf numFmtId="0" fontId="4" fillId="0" borderId="75" xfId="17" applyBorder="1" applyAlignment="1">
      <alignment horizontal="center" vertical="center"/>
    </xf>
    <xf numFmtId="0" fontId="4" fillId="0" borderId="75" xfId="17" applyBorder="1" applyAlignment="1">
      <alignment vertical="center"/>
    </xf>
    <xf numFmtId="0" fontId="4" fillId="2" borderId="75" xfId="0" applyFont="1" applyFill="1" applyBorder="1" applyAlignment="1">
      <alignment vertical="center" wrapText="1"/>
    </xf>
    <xf numFmtId="0" fontId="2" fillId="0" borderId="58" xfId="0" applyFont="1" applyBorder="1" applyAlignment="1">
      <alignment horizontal="center" vertical="center"/>
    </xf>
    <xf numFmtId="0" fontId="7" fillId="2" borderId="75" xfId="0" applyFont="1" applyFill="1" applyBorder="1" applyAlignment="1">
      <alignment horizontal="center"/>
    </xf>
    <xf numFmtId="0" fontId="4" fillId="4" borderId="62" xfId="17" applyFill="1" applyBorder="1" applyAlignment="1">
      <alignment horizontal="left" vertical="center"/>
    </xf>
    <xf numFmtId="0" fontId="4" fillId="4" borderId="75" xfId="17" applyFill="1" applyBorder="1" applyAlignment="1">
      <alignment horizontal="left" vertical="center"/>
    </xf>
    <xf numFmtId="0" fontId="4" fillId="0" borderId="75" xfId="17" applyBorder="1" applyAlignment="1">
      <alignment horizontal="center"/>
    </xf>
    <xf numFmtId="0" fontId="4" fillId="0" borderId="62" xfId="17" applyBorder="1" applyAlignment="1">
      <alignment horizontal="left" vertical="center"/>
    </xf>
    <xf numFmtId="0" fontId="4" fillId="0" borderId="75" xfId="17" applyBorder="1" applyAlignment="1">
      <alignment horizontal="left" vertical="center"/>
    </xf>
    <xf numFmtId="0" fontId="4" fillId="0" borderId="62" xfId="17" applyBorder="1" applyAlignment="1">
      <alignment horizontal="left" vertical="center" wrapText="1"/>
    </xf>
    <xf numFmtId="0" fontId="4" fillId="0" borderId="75" xfId="17" applyBorder="1" applyAlignment="1">
      <alignment horizontal="left" vertical="center" wrapText="1"/>
    </xf>
    <xf numFmtId="0" fontId="4" fillId="0" borderId="88" xfId="17" applyBorder="1" applyAlignment="1">
      <alignment horizontal="center"/>
    </xf>
    <xf numFmtId="0" fontId="4" fillId="0" borderId="85" xfId="17" applyBorder="1" applyAlignment="1">
      <alignment horizontal="left" vertical="center" wrapText="1"/>
    </xf>
    <xf numFmtId="0" fontId="4" fillId="0" borderId="89" xfId="17" applyBorder="1" applyAlignment="1">
      <alignment horizontal="left" vertical="center" wrapText="1"/>
    </xf>
    <xf numFmtId="0" fontId="4" fillId="0" borderId="89" xfId="17" applyBorder="1" applyAlignment="1">
      <alignment horizontal="center" vertical="center" wrapText="1"/>
    </xf>
    <xf numFmtId="0" fontId="7" fillId="2" borderId="89" xfId="0" applyFont="1" applyFill="1" applyBorder="1" applyAlignment="1">
      <alignment horizontal="center"/>
    </xf>
    <xf numFmtId="0" fontId="7" fillId="2" borderId="89" xfId="0" applyFont="1" applyFill="1" applyBorder="1"/>
    <xf numFmtId="0" fontId="4" fillId="7" borderId="75" xfId="0" applyFont="1" applyFill="1" applyBorder="1" applyAlignment="1">
      <alignment horizontal="center"/>
    </xf>
    <xf numFmtId="0" fontId="4" fillId="7" borderId="75" xfId="0" applyFont="1" applyFill="1" applyBorder="1" applyAlignment="1">
      <alignment horizontal="left"/>
    </xf>
    <xf numFmtId="0" fontId="2" fillId="0" borderId="2" xfId="17" applyFont="1" applyBorder="1"/>
    <xf numFmtId="0" fontId="2" fillId="0" borderId="3" xfId="17" applyFont="1" applyBorder="1" applyAlignment="1">
      <alignment horizontal="center"/>
    </xf>
    <xf numFmtId="0" fontId="2" fillId="2" borderId="90" xfId="17" applyFont="1" applyFill="1" applyBorder="1" applyAlignment="1">
      <alignment horizontal="center"/>
    </xf>
    <xf numFmtId="0" fontId="34" fillId="2" borderId="65" xfId="14" applyFont="1" applyFill="1" applyBorder="1" applyAlignment="1">
      <alignment horizontal="center" vertical="center" wrapText="1"/>
    </xf>
    <xf numFmtId="0" fontId="14" fillId="2" borderId="65" xfId="12" applyFont="1" applyFill="1" applyBorder="1" applyAlignment="1">
      <alignment horizontal="center" vertical="center" wrapText="1"/>
    </xf>
    <xf numFmtId="0" fontId="7" fillId="9" borderId="75" xfId="0" applyNumberFormat="1" applyFont="1" applyFill="1" applyBorder="1" applyAlignment="1">
      <alignment vertical="center" wrapText="1"/>
    </xf>
    <xf numFmtId="0" fontId="7" fillId="9" borderId="75" xfId="0" applyNumberFormat="1" applyFont="1" applyFill="1" applyBorder="1" applyAlignment="1">
      <alignment horizontal="center" vertical="center" wrapText="1"/>
    </xf>
    <xf numFmtId="0" fontId="7" fillId="9" borderId="11" xfId="0" applyNumberFormat="1" applyFont="1" applyFill="1" applyBorder="1" applyAlignment="1" applyProtection="1">
      <alignment horizontal="center" vertical="center"/>
    </xf>
    <xf numFmtId="0" fontId="0" fillId="0" borderId="89" xfId="0" applyBorder="1" applyAlignment="1">
      <alignment vertical="center" wrapText="1"/>
    </xf>
    <xf numFmtId="0" fontId="0" fillId="0" borderId="75" xfId="0" applyBorder="1" applyAlignment="1">
      <alignment vertical="center" wrapText="1"/>
    </xf>
    <xf numFmtId="0" fontId="4" fillId="10" borderId="75" xfId="0" applyFont="1" applyFill="1" applyBorder="1" applyAlignment="1">
      <alignment horizontal="center" vertical="center" wrapText="1"/>
    </xf>
    <xf numFmtId="0" fontId="20" fillId="9" borderId="62" xfId="0" applyFont="1" applyFill="1" applyBorder="1" applyAlignment="1">
      <alignment horizontal="center" vertical="center" wrapText="1"/>
    </xf>
    <xf numFmtId="0" fontId="20" fillId="9" borderId="75" xfId="0" applyFont="1" applyFill="1" applyBorder="1" applyAlignment="1">
      <alignment horizontal="center" vertical="center" wrapText="1"/>
    </xf>
    <xf numFmtId="0" fontId="20" fillId="9" borderId="75" xfId="0" applyFont="1" applyFill="1" applyBorder="1" applyAlignment="1">
      <alignment horizontal="center" vertical="center"/>
    </xf>
    <xf numFmtId="0" fontId="20" fillId="9" borderId="75" xfId="0" applyFont="1" applyFill="1" applyBorder="1" applyAlignment="1">
      <alignment vertical="center" wrapText="1"/>
    </xf>
    <xf numFmtId="0" fontId="22" fillId="9" borderId="64" xfId="0" applyFont="1" applyFill="1" applyBorder="1"/>
    <xf numFmtId="0" fontId="7" fillId="9" borderId="11" xfId="0" applyFont="1" applyFill="1" applyBorder="1" applyAlignment="1">
      <alignment vertical="center" wrapText="1"/>
    </xf>
    <xf numFmtId="0" fontId="20" fillId="9" borderId="75" xfId="0" applyFont="1" applyFill="1" applyBorder="1" applyAlignment="1">
      <alignment wrapText="1"/>
    </xf>
    <xf numFmtId="0" fontId="34" fillId="2" borderId="13" xfId="14" applyFont="1" applyFill="1" applyBorder="1" applyAlignment="1">
      <alignment horizontal="center" vertical="center" wrapText="1"/>
    </xf>
    <xf numFmtId="0" fontId="4" fillId="9" borderId="89" xfId="17" applyFill="1" applyBorder="1" applyAlignment="1">
      <alignment horizontal="center" vertical="center" wrapText="1"/>
    </xf>
    <xf numFmtId="0" fontId="0" fillId="0" borderId="9" xfId="12" applyFont="1" applyBorder="1" applyAlignment="1">
      <alignment horizontal="center" vertical="center" wrapText="1"/>
    </xf>
    <xf numFmtId="0" fontId="14" fillId="2" borderId="11" xfId="0" applyFont="1" applyFill="1" applyBorder="1" applyAlignment="1">
      <alignment horizontal="center" vertical="center" wrapText="1"/>
    </xf>
    <xf numFmtId="0" fontId="3" fillId="2" borderId="53" xfId="0" applyFont="1" applyFill="1" applyBorder="1" applyAlignment="1">
      <alignment horizontal="center" vertical="center"/>
    </xf>
    <xf numFmtId="0" fontId="4" fillId="0" borderId="9" xfId="12" applyBorder="1" applyAlignment="1">
      <alignment horizontal="center" vertical="center" wrapText="1"/>
    </xf>
    <xf numFmtId="0" fontId="2" fillId="0" borderId="91" xfId="0" applyFont="1" applyBorder="1"/>
    <xf numFmtId="0" fontId="2" fillId="0" borderId="92" xfId="0" applyFont="1" applyBorder="1" applyAlignment="1">
      <alignment horizontal="right"/>
    </xf>
    <xf numFmtId="0" fontId="2" fillId="0" borderId="85" xfId="0" applyFont="1" applyBorder="1" applyAlignment="1">
      <alignment horizontal="left" vertical="center"/>
    </xf>
    <xf numFmtId="0" fontId="2" fillId="2" borderId="90" xfId="0" applyFont="1" applyFill="1" applyBorder="1"/>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2" borderId="94" xfId="0" applyFont="1" applyFill="1" applyBorder="1" applyAlignment="1">
      <alignment horizontal="center" vertical="center" wrapText="1"/>
    </xf>
    <xf numFmtId="0" fontId="3" fillId="3" borderId="94" xfId="0" applyFont="1" applyFill="1" applyBorder="1" applyAlignment="1">
      <alignment horizontal="center" vertical="center" wrapText="1"/>
    </xf>
    <xf numFmtId="0" fontId="3" fillId="2" borderId="95" xfId="0" applyFont="1" applyFill="1" applyBorder="1" applyAlignment="1">
      <alignment horizontal="center" vertical="center" wrapText="1"/>
    </xf>
    <xf numFmtId="0" fontId="0" fillId="4" borderId="75" xfId="0" applyFill="1" applyBorder="1" applyAlignment="1">
      <alignment horizontal="center" wrapText="1"/>
    </xf>
    <xf numFmtId="0" fontId="39" fillId="4" borderId="75" xfId="12" applyFont="1" applyFill="1" applyBorder="1" applyAlignment="1">
      <alignment horizontal="center" vertical="center" wrapText="1"/>
    </xf>
    <xf numFmtId="0" fontId="0" fillId="0" borderId="90" xfId="12" applyFont="1" applyBorder="1" applyAlignment="1">
      <alignment vertical="center" wrapText="1"/>
    </xf>
    <xf numFmtId="0" fontId="10" fillId="0" borderId="91" xfId="0" applyFont="1" applyBorder="1"/>
    <xf numFmtId="0" fontId="10" fillId="0" borderId="92" xfId="0" applyFont="1" applyBorder="1" applyAlignment="1">
      <alignment horizontal="right"/>
    </xf>
    <xf numFmtId="0" fontId="39" fillId="4" borderId="75" xfId="0" applyFont="1" applyFill="1" applyBorder="1" applyAlignment="1">
      <alignment horizontal="center" vertical="center" wrapText="1"/>
    </xf>
    <xf numFmtId="0" fontId="4" fillId="4" borderId="64" xfId="0" applyFont="1" applyFill="1" applyBorder="1" applyAlignment="1">
      <alignment vertical="center" wrapText="1"/>
    </xf>
    <xf numFmtId="0" fontId="29" fillId="4" borderId="75"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8" fillId="2" borderId="75" xfId="9" applyFont="1" applyFill="1" applyBorder="1" applyAlignment="1">
      <alignment wrapText="1"/>
    </xf>
    <xf numFmtId="1" fontId="8" fillId="2" borderId="75" xfId="9" applyNumberFormat="1" applyFont="1" applyFill="1" applyBorder="1"/>
    <xf numFmtId="0" fontId="14" fillId="2" borderId="96" xfId="0" applyFont="1" applyFill="1" applyBorder="1"/>
    <xf numFmtId="0" fontId="14" fillId="2" borderId="91" xfId="12" applyFont="1" applyFill="1" applyBorder="1" applyAlignment="1">
      <alignment horizontal="center" vertical="center" wrapText="1"/>
    </xf>
    <xf numFmtId="0" fontId="14" fillId="2" borderId="97" xfId="12" applyFont="1" applyFill="1" applyBorder="1" applyAlignment="1">
      <alignment horizontal="center" vertical="center" wrapText="1"/>
    </xf>
    <xf numFmtId="0" fontId="14" fillId="2" borderId="94" xfId="12" applyFont="1" applyFill="1" applyBorder="1" applyAlignment="1">
      <alignment horizontal="center" vertical="center" wrapText="1"/>
    </xf>
    <xf numFmtId="0" fontId="35" fillId="2" borderId="97" xfId="14" applyFont="1" applyFill="1" applyBorder="1" applyAlignment="1">
      <alignment horizontal="center" vertical="center" wrapText="1"/>
    </xf>
    <xf numFmtId="0" fontId="40" fillId="2" borderId="75" xfId="0" applyFont="1" applyFill="1" applyBorder="1" applyAlignment="1">
      <alignment vertical="center" wrapText="1"/>
    </xf>
    <xf numFmtId="0" fontId="34" fillId="11" borderId="0" xfId="14" applyFont="1" applyFill="1"/>
    <xf numFmtId="0" fontId="14" fillId="11" borderId="75" xfId="12" applyFont="1" applyFill="1" applyBorder="1" applyAlignment="1">
      <alignment horizontal="center" vertical="center" wrapText="1"/>
    </xf>
    <xf numFmtId="0" fontId="14" fillId="2" borderId="87" xfId="0" applyFont="1" applyFill="1" applyBorder="1" applyAlignment="1">
      <alignment horizontal="center" vertical="center" wrapText="1"/>
    </xf>
    <xf numFmtId="0" fontId="14" fillId="11" borderId="11" xfId="12" applyFont="1" applyFill="1" applyBorder="1" applyAlignment="1">
      <alignment horizontal="center" vertical="center" wrapText="1"/>
    </xf>
    <xf numFmtId="0" fontId="25" fillId="11" borderId="75" xfId="14" applyFont="1" applyFill="1" applyBorder="1" applyAlignment="1">
      <alignment horizontal="center" vertical="center" wrapText="1"/>
    </xf>
    <xf numFmtId="0" fontId="10" fillId="0" borderId="98" xfId="0" applyFont="1" applyBorder="1"/>
    <xf numFmtId="0" fontId="10" fillId="0" borderId="99" xfId="0" applyFont="1" applyBorder="1" applyAlignment="1">
      <alignment horizontal="right"/>
    </xf>
    <xf numFmtId="1" fontId="8" fillId="2" borderId="75" xfId="0" applyNumberFormat="1" applyFont="1" applyFill="1" applyBorder="1"/>
    <xf numFmtId="0" fontId="39" fillId="0" borderId="75" xfId="12" applyFont="1" applyBorder="1" applyAlignment="1">
      <alignment horizontal="center" vertical="center" wrapText="1"/>
    </xf>
    <xf numFmtId="0" fontId="40" fillId="2" borderId="75" xfId="0" applyFont="1" applyFill="1" applyBorder="1" applyAlignment="1">
      <alignment horizontal="center" vertical="center" wrapText="1"/>
    </xf>
    <xf numFmtId="0" fontId="40" fillId="2" borderId="97" xfId="12" applyFont="1" applyFill="1" applyBorder="1" applyAlignment="1">
      <alignment horizontal="center" vertical="center" wrapText="1"/>
    </xf>
    <xf numFmtId="0" fontId="41" fillId="2" borderId="97" xfId="14"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2" borderId="87" xfId="12" applyFont="1" applyFill="1" applyBorder="1" applyAlignment="1">
      <alignment horizontal="center" vertical="center" wrapText="1"/>
    </xf>
    <xf numFmtId="0" fontId="4" fillId="0" borderId="72" xfId="0" applyFont="1" applyBorder="1" applyAlignment="1">
      <alignment horizontal="center" wrapText="1"/>
    </xf>
    <xf numFmtId="0" fontId="4" fillId="0" borderId="11" xfId="0" applyFont="1" applyBorder="1" applyAlignment="1">
      <alignment horizontal="center" wrapText="1"/>
    </xf>
    <xf numFmtId="0" fontId="20" fillId="0" borderId="64" xfId="12" applyFont="1" applyBorder="1" applyAlignment="1">
      <alignment horizontal="center" vertical="center" wrapText="1"/>
    </xf>
    <xf numFmtId="0" fontId="20" fillId="0" borderId="64" xfId="12" applyFont="1" applyBorder="1" applyAlignment="1">
      <alignment horizontal="center" wrapText="1"/>
    </xf>
    <xf numFmtId="0" fontId="20" fillId="0" borderId="57" xfId="12" applyFont="1" applyBorder="1" applyAlignment="1">
      <alignment horizontal="center" wrapText="1"/>
    </xf>
    <xf numFmtId="0" fontId="2" fillId="0" borderId="73"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68"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60" xfId="0" applyFont="1" applyBorder="1" applyAlignment="1">
      <alignment horizontal="center" vertical="center" wrapText="1"/>
    </xf>
    <xf numFmtId="0" fontId="7" fillId="0" borderId="58" xfId="0" applyFont="1" applyBorder="1" applyAlignment="1">
      <alignment horizontal="center" vertical="center"/>
    </xf>
    <xf numFmtId="0" fontId="2" fillId="0" borderId="63" xfId="0" applyFont="1" applyBorder="1" applyAlignment="1">
      <alignment horizontal="center" vertical="center" wrapText="1"/>
    </xf>
    <xf numFmtId="0" fontId="7" fillId="0" borderId="65" xfId="0" applyFont="1" applyBorder="1" applyAlignment="1">
      <alignment horizontal="center" vertical="center"/>
    </xf>
    <xf numFmtId="0" fontId="7" fillId="0" borderId="65" xfId="0" applyFont="1" applyBorder="1" applyAlignment="1">
      <alignment horizontal="center" vertical="center" wrapText="1"/>
    </xf>
    <xf numFmtId="0" fontId="0" fillId="0" borderId="89"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2" borderId="89"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11" xfId="0" applyFill="1" applyBorder="1" applyAlignment="1">
      <alignment horizontal="center" vertical="center" wrapText="1"/>
    </xf>
    <xf numFmtId="0" fontId="29" fillId="2" borderId="89" xfId="0" applyFont="1" applyFill="1" applyBorder="1" applyAlignment="1">
      <alignment horizontal="center" vertical="center" wrapText="1"/>
    </xf>
    <xf numFmtId="0" fontId="29" fillId="2" borderId="37"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89" xfId="0" applyFont="1" applyFill="1" applyBorder="1" applyAlignment="1">
      <alignment horizontal="center" vertical="center"/>
    </xf>
    <xf numFmtId="0" fontId="29" fillId="2" borderId="37" xfId="0" applyFont="1" applyFill="1" applyBorder="1" applyAlignment="1">
      <alignment horizontal="center" vertical="center"/>
    </xf>
    <xf numFmtId="0" fontId="29" fillId="2" borderId="11" xfId="0" applyFont="1" applyFill="1" applyBorder="1" applyAlignment="1">
      <alignment horizontal="center" vertical="center"/>
    </xf>
    <xf numFmtId="0" fontId="0" fillId="2" borderId="89" xfId="0" applyFill="1" applyBorder="1" applyAlignment="1">
      <alignment horizontal="center" vertical="center"/>
    </xf>
    <xf numFmtId="0" fontId="0" fillId="2" borderId="37" xfId="0" applyFill="1" applyBorder="1" applyAlignment="1">
      <alignment horizontal="center" vertical="center"/>
    </xf>
    <xf numFmtId="0" fontId="0" fillId="2" borderId="11" xfId="0" applyFill="1" applyBorder="1" applyAlignment="1">
      <alignment horizontal="center" vertical="center"/>
    </xf>
    <xf numFmtId="0" fontId="0" fillId="0" borderId="90" xfId="12" applyFont="1" applyBorder="1" applyAlignment="1">
      <alignment horizontal="center" vertical="center" wrapText="1"/>
    </xf>
    <xf numFmtId="0" fontId="0" fillId="0" borderId="38" xfId="12" applyFont="1" applyBorder="1" applyAlignment="1">
      <alignment horizontal="center" vertical="center" wrapText="1"/>
    </xf>
    <xf numFmtId="0" fontId="0" fillId="0" borderId="9" xfId="12" applyFont="1" applyBorder="1" applyAlignment="1">
      <alignment horizontal="center" vertical="center" wrapText="1"/>
    </xf>
    <xf numFmtId="0" fontId="4" fillId="2" borderId="8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0" fillId="0" borderId="40" xfId="12" applyFont="1" applyBorder="1" applyAlignment="1">
      <alignment horizontal="center" vertical="center" wrapText="1"/>
    </xf>
    <xf numFmtId="0" fontId="4" fillId="2" borderId="89"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11" xfId="0" applyFont="1" applyFill="1" applyBorder="1" applyAlignment="1">
      <alignment horizontal="center" vertical="center"/>
    </xf>
    <xf numFmtId="0" fontId="30" fillId="4" borderId="75" xfId="12"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0" fillId="0" borderId="78" xfId="12" applyFont="1" applyBorder="1" applyAlignment="1">
      <alignment horizontal="center" vertical="center" wrapText="1"/>
    </xf>
    <xf numFmtId="0" fontId="30" fillId="0" borderId="9" xfId="12" applyFont="1" applyBorder="1" applyAlignment="1">
      <alignment horizontal="center" vertical="center" wrapText="1"/>
    </xf>
    <xf numFmtId="0" fontId="30" fillId="0" borderId="38" xfId="12" applyFont="1" applyBorder="1" applyAlignment="1">
      <alignment horizontal="center" vertical="center" wrapText="1"/>
    </xf>
    <xf numFmtId="0" fontId="30" fillId="0" borderId="72" xfId="12" applyFont="1" applyBorder="1" applyAlignment="1">
      <alignment horizontal="center" vertical="center" wrapText="1"/>
    </xf>
    <xf numFmtId="0" fontId="30" fillId="0" borderId="37" xfId="12" applyFont="1" applyBorder="1" applyAlignment="1">
      <alignment horizontal="center" vertical="center" wrapText="1"/>
    </xf>
    <xf numFmtId="0" fontId="30" fillId="0" borderId="11" xfId="12" applyFont="1" applyBorder="1" applyAlignment="1">
      <alignment horizontal="center" vertical="center" wrapText="1"/>
    </xf>
    <xf numFmtId="0" fontId="4" fillId="2" borderId="72" xfId="0" applyFont="1" applyFill="1" applyBorder="1" applyAlignment="1">
      <alignment horizontal="center" wrapText="1"/>
    </xf>
    <xf numFmtId="0" fontId="4" fillId="2" borderId="11" xfId="0" applyFont="1" applyFill="1" applyBorder="1" applyAlignment="1">
      <alignment horizontal="center" wrapText="1"/>
    </xf>
    <xf numFmtId="0" fontId="2" fillId="0" borderId="0" xfId="0" applyFont="1" applyAlignment="1">
      <alignment horizontal="left" vertical="center"/>
    </xf>
    <xf numFmtId="0" fontId="2" fillId="0" borderId="4" xfId="0" applyFont="1" applyBorder="1" applyAlignment="1">
      <alignment horizontal="left" vertical="center"/>
    </xf>
    <xf numFmtId="0" fontId="4" fillId="0" borderId="9" xfId="17" applyBorder="1" applyAlignment="1">
      <alignment horizontal="center" vertical="center" wrapText="1"/>
    </xf>
    <xf numFmtId="0" fontId="4" fillId="0" borderId="64" xfId="17" applyBorder="1" applyAlignment="1">
      <alignment horizontal="center" vertical="center" wrapText="1"/>
    </xf>
    <xf numFmtId="0" fontId="4" fillId="0" borderId="57" xfId="17" applyBorder="1" applyAlignment="1">
      <alignment horizontal="center" vertical="center" wrapText="1"/>
    </xf>
    <xf numFmtId="0" fontId="4" fillId="0" borderId="90" xfId="13" applyFont="1" applyBorder="1" applyAlignment="1">
      <alignment horizontal="center" vertical="center" wrapText="1"/>
    </xf>
    <xf numFmtId="0" fontId="4" fillId="0" borderId="9" xfId="13" applyFont="1" applyBorder="1" applyAlignment="1">
      <alignment horizontal="center" vertical="center" wrapText="1"/>
    </xf>
    <xf numFmtId="0" fontId="4" fillId="0" borderId="90" xfId="12" applyBorder="1" applyAlignment="1">
      <alignment horizontal="center" vertical="center" wrapText="1"/>
    </xf>
    <xf numFmtId="0" fontId="4" fillId="0" borderId="9" xfId="12" applyBorder="1" applyAlignment="1">
      <alignment horizontal="center" vertical="center" wrapText="1"/>
    </xf>
    <xf numFmtId="0" fontId="14" fillId="2" borderId="53" xfId="0" applyFont="1" applyFill="1" applyBorder="1" applyAlignment="1">
      <alignment horizontal="center"/>
    </xf>
    <xf numFmtId="0" fontId="3" fillId="2" borderId="53" xfId="0" applyFont="1" applyFill="1" applyBorder="1" applyAlignment="1">
      <alignment horizontal="center" vertical="center"/>
    </xf>
    <xf numFmtId="0" fontId="14" fillId="2" borderId="53" xfId="0" applyFont="1" applyFill="1" applyBorder="1" applyAlignment="1">
      <alignment horizontal="center" vertical="center"/>
    </xf>
    <xf numFmtId="0" fontId="3" fillId="2" borderId="35" xfId="0" applyFont="1" applyFill="1" applyBorder="1" applyAlignment="1">
      <alignment horizontal="center" vertical="center" wrapText="1"/>
    </xf>
    <xf numFmtId="0" fontId="13" fillId="0" borderId="0" xfId="0" applyFont="1" applyAlignment="1">
      <alignment horizontal="center" vertical="center"/>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7" fillId="2" borderId="84" xfId="0" applyFont="1" applyFill="1" applyBorder="1" applyAlignment="1">
      <alignment horizontal="center" vertical="center" wrapText="1" shrinkToFit="1"/>
    </xf>
    <xf numFmtId="0" fontId="17" fillId="2" borderId="63" xfId="0" applyFont="1" applyFill="1" applyBorder="1" applyAlignment="1">
      <alignment horizontal="center" vertical="center" wrapText="1" shrinkToFit="1"/>
    </xf>
    <xf numFmtId="0" fontId="17" fillId="2" borderId="73" xfId="0" applyFont="1" applyFill="1" applyBorder="1" applyAlignment="1">
      <alignment horizontal="center" vertical="center" wrapText="1" shrinkToFit="1"/>
    </xf>
    <xf numFmtId="0" fontId="17" fillId="2" borderId="23" xfId="0" applyFont="1" applyFill="1" applyBorder="1" applyAlignment="1">
      <alignment horizontal="center" vertical="center" wrapText="1" shrinkToFit="1"/>
    </xf>
    <xf numFmtId="0" fontId="17" fillId="2" borderId="65" xfId="0" applyFont="1" applyFill="1" applyBorder="1" applyAlignment="1">
      <alignment horizontal="center" vertical="center" wrapText="1" shrinkToFit="1"/>
    </xf>
    <xf numFmtId="0" fontId="17" fillId="2" borderId="13" xfId="0" applyFont="1" applyFill="1" applyBorder="1" applyAlignment="1">
      <alignment horizontal="center" vertical="center" wrapText="1" shrinkToFit="1"/>
    </xf>
    <xf numFmtId="0" fontId="18" fillId="2" borderId="10" xfId="0" applyFont="1" applyFill="1" applyBorder="1" applyAlignment="1">
      <alignment horizontal="center" vertical="center" wrapText="1" shrinkToFit="1"/>
    </xf>
    <xf numFmtId="0" fontId="13" fillId="2" borderId="85" xfId="0" applyFont="1" applyFill="1" applyBorder="1" applyAlignment="1">
      <alignment horizontal="center" vertical="center"/>
    </xf>
    <xf numFmtId="0" fontId="4" fillId="4" borderId="48" xfId="17" applyFill="1" applyBorder="1" applyAlignment="1">
      <alignment horizontal="center" vertical="center" wrapText="1"/>
    </xf>
    <xf numFmtId="0" fontId="4" fillId="4" borderId="19" xfId="17" applyFill="1" applyBorder="1" applyAlignment="1">
      <alignment horizontal="center" vertical="center" wrapText="1"/>
    </xf>
    <xf numFmtId="0" fontId="4" fillId="4" borderId="14" xfId="17" applyFill="1" applyBorder="1" applyAlignment="1">
      <alignment horizontal="center" vertical="center" wrapText="1"/>
    </xf>
    <xf numFmtId="0" fontId="2" fillId="0" borderId="73" xfId="17" applyFont="1" applyBorder="1" applyAlignment="1">
      <alignment horizontal="center" vertical="top" wrapText="1"/>
    </xf>
    <xf numFmtId="0" fontId="2" fillId="0" borderId="87" xfId="17" applyFont="1" applyBorder="1" applyAlignment="1">
      <alignment horizontal="center" vertical="top" wrapText="1"/>
    </xf>
    <xf numFmtId="0" fontId="2" fillId="0" borderId="83" xfId="17" applyFont="1" applyBorder="1" applyAlignment="1">
      <alignment horizontal="center" vertical="top" wrapText="1"/>
    </xf>
    <xf numFmtId="0" fontId="4" fillId="4" borderId="89" xfId="12" applyFill="1" applyBorder="1" applyAlignment="1">
      <alignment horizontal="center" vertical="center" wrapText="1"/>
    </xf>
    <xf numFmtId="0" fontId="4" fillId="4" borderId="5" xfId="12" applyFill="1" applyBorder="1" applyAlignment="1">
      <alignment horizontal="center" vertical="center" wrapText="1"/>
    </xf>
    <xf numFmtId="0" fontId="42" fillId="0" borderId="90" xfId="12" applyFont="1" applyBorder="1" applyAlignment="1">
      <alignment horizontal="center" vertical="center" wrapText="1"/>
    </xf>
    <xf numFmtId="0" fontId="4" fillId="0" borderId="40" xfId="12" applyBorder="1" applyAlignment="1">
      <alignment horizontal="center" vertical="center" wrapText="1"/>
    </xf>
    <xf numFmtId="0" fontId="4" fillId="7" borderId="88" xfId="17" applyFill="1" applyBorder="1" applyAlignment="1">
      <alignment horizontal="center" vertical="center"/>
    </xf>
    <xf numFmtId="0" fontId="4" fillId="7" borderId="39" xfId="17" applyFill="1" applyBorder="1" applyAlignment="1">
      <alignment horizontal="center" vertical="center"/>
    </xf>
    <xf numFmtId="0" fontId="4" fillId="0" borderId="19" xfId="17" applyBorder="1" applyAlignment="1"/>
    <xf numFmtId="0" fontId="4" fillId="0" borderId="0" xfId="17" applyAlignment="1"/>
    <xf numFmtId="0" fontId="4" fillId="4" borderId="85" xfId="12" applyFill="1" applyBorder="1" applyAlignment="1">
      <alignment horizontal="center" vertical="center"/>
    </xf>
    <xf numFmtId="0" fontId="4" fillId="4" borderId="47" xfId="12" applyFill="1" applyBorder="1" applyAlignment="1">
      <alignment horizontal="center" vertical="center"/>
    </xf>
    <xf numFmtId="0" fontId="39" fillId="2" borderId="89" xfId="0" applyFont="1" applyFill="1" applyBorder="1" applyAlignment="1">
      <alignment horizontal="center" vertical="center" wrapText="1"/>
    </xf>
    <xf numFmtId="0" fontId="39" fillId="2" borderId="37"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9" fillId="2" borderId="75" xfId="0" applyFont="1" applyFill="1" applyBorder="1" applyAlignment="1">
      <alignment vertical="center" wrapText="1"/>
    </xf>
  </cellXfs>
  <cellStyles count="23">
    <cellStyle name="Hiperłącze 2" xfId="22" xr:uid="{2B4EAE58-2D8E-4B6F-A0E2-96B093530ECF}"/>
    <cellStyle name="Hyperlink" xfId="14" builtinId="8"/>
    <cellStyle name="Įprastas 2" xfId="17" xr:uid="{DA0CA446-D7C5-47AA-B2F5-AC0A8337DC05}"/>
    <cellStyle name="Įprastas 3" xfId="15" xr:uid="{76884590-93CF-4C16-96E1-41FFA723B910}"/>
    <cellStyle name="Normal" xfId="0" builtinId="0"/>
    <cellStyle name="Normal 2 2" xfId="12" xr:uid="{FED47540-979E-4AB4-9F1C-DCBA4B94FCE1}"/>
    <cellStyle name="Normal 21" xfId="11" xr:uid="{00000000-0005-0000-0000-000001000000}"/>
    <cellStyle name="Normal 3 12" xfId="10" xr:uid="{00000000-0005-0000-0000-000002000000}"/>
    <cellStyle name="Normal 3 2" xfId="13" xr:uid="{17141457-C01A-47D7-AA1F-2903AD0CC77C}"/>
    <cellStyle name="Normal 4" xfId="9" xr:uid="{00000000-0005-0000-0000-000003000000}"/>
    <cellStyle name="Normale 2" xfId="6" xr:uid="{00000000-0005-0000-0000-000004000000}"/>
    <cellStyle name="Normale 2 2" xfId="8" xr:uid="{00000000-0005-0000-0000-000005000000}"/>
    <cellStyle name="Normale 2_DCF_Guidelines_Standard-Tables_Version-2009 2" xfId="2" xr:uid="{00000000-0005-0000-0000-000006000000}"/>
    <cellStyle name="Normale 2_DCF_Guidelines_Standard-Tables_Version-2009 2 2" xfId="16" xr:uid="{46F25F8B-997F-4286-A572-197074374B9D}"/>
    <cellStyle name="Normale 3 2" xfId="7" xr:uid="{00000000-0005-0000-0000-000007000000}"/>
    <cellStyle name="Normalny 10" xfId="21" xr:uid="{D443D1EF-2D3A-410F-B503-DC044067E206}"/>
    <cellStyle name="Normalny 14" xfId="20" xr:uid="{1CAC7A28-0C31-45E4-974E-56AEFDE7320A}"/>
    <cellStyle name="Percent" xfId="1" builtinId="5"/>
    <cellStyle name="Standard 11" xfId="18" xr:uid="{14D3324F-89B8-4719-931F-010168E6A187}"/>
    <cellStyle name="Standard 2 2 2" xfId="4" xr:uid="{00000000-0005-0000-0000-000009000000}"/>
    <cellStyle name="Standard 2 2 2 2" xfId="5" xr:uid="{00000000-0005-0000-0000-00000A000000}"/>
    <cellStyle name="Standard 2 2 2 2 2" xfId="19" xr:uid="{E0C8B6AA-023C-4F35-83E0-46261CA13D26}"/>
    <cellStyle name="Standard 2 3" xfId="3"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8" Type="http://schemas.openxmlformats.org/officeDocument/2006/relationships/hyperlink" Target="https://kult0.sharepoint.com/:f:/g/EhIEZKwSZe5MsTQNbCioZ5wBPUTCvd6fd9V99BG1kQjI4A?e=aRKDhS" TargetMode="External"/><Relationship Id="rId13" Type="http://schemas.openxmlformats.org/officeDocument/2006/relationships/hyperlink" Target="https://kult0.sharepoint.com/:f:/g/EhIEZKwSZe5MsTQNbCioZ5wBPUTCvd6fd9V99BG1kQjI4A?e=aRKDhS" TargetMode="External"/><Relationship Id="rId18" Type="http://schemas.openxmlformats.org/officeDocument/2006/relationships/hyperlink" Target="https://www.vic.lt/drp/" TargetMode="External"/><Relationship Id="rId26" Type="http://schemas.openxmlformats.org/officeDocument/2006/relationships/hyperlink" Target="https://www.vic.lt/drp/" TargetMode="External"/><Relationship Id="rId3" Type="http://schemas.openxmlformats.org/officeDocument/2006/relationships/hyperlink" Target="https://www.vic.lt/drp/" TargetMode="External"/><Relationship Id="rId21" Type="http://schemas.openxmlformats.org/officeDocument/2006/relationships/hyperlink" Target="https://www.vic.lt/drp/" TargetMode="External"/><Relationship Id="rId7" Type="http://schemas.openxmlformats.org/officeDocument/2006/relationships/hyperlink" Target="https://www.vic.lt/drp/apie-mus/" TargetMode="External"/><Relationship Id="rId12" Type="http://schemas.openxmlformats.org/officeDocument/2006/relationships/hyperlink" Target="https://kult0.sharepoint.com/:f:/g/EumlAQM35SxNg_6U2fBpMi4B5x5MCV5k9MzzDVUrB_lzPg?e=TiytRR" TargetMode="External"/><Relationship Id="rId17" Type="http://schemas.openxmlformats.org/officeDocument/2006/relationships/hyperlink" Target="https://www.vic.lt/drp/" TargetMode="External"/><Relationship Id="rId25" Type="http://schemas.openxmlformats.org/officeDocument/2006/relationships/hyperlink" Target="https://www.vic.lt/drp/" TargetMode="External"/><Relationship Id="rId2" Type="http://schemas.openxmlformats.org/officeDocument/2006/relationships/hyperlink" Target="https://www.vic.lt/drp/" TargetMode="External"/><Relationship Id="rId16" Type="http://schemas.openxmlformats.org/officeDocument/2006/relationships/hyperlink" Target="https://www.vic.lt/drp/" TargetMode="External"/><Relationship Id="rId20" Type="http://schemas.openxmlformats.org/officeDocument/2006/relationships/hyperlink" Target="https://www.vic.lt/drp/" TargetMode="External"/><Relationship Id="rId29" Type="http://schemas.openxmlformats.org/officeDocument/2006/relationships/hyperlink" Target="https://www.vic.lt/drp/" TargetMode="External"/><Relationship Id="rId1" Type="http://schemas.openxmlformats.org/officeDocument/2006/relationships/hyperlink" Target="https://www.vic.lt/drp/" TargetMode="External"/><Relationship Id="rId6" Type="http://schemas.openxmlformats.org/officeDocument/2006/relationships/hyperlink" Target="https://www.vic.lt/drp/apie-mus/" TargetMode="External"/><Relationship Id="rId11" Type="http://schemas.openxmlformats.org/officeDocument/2006/relationships/hyperlink" Target="https://kult0.sharepoint.com/:f:/g/EumlAQM35SxNg_6U2fBpMi4B5x5MCV5k9MzzDVUrB_lzPg?e=TiytRR" TargetMode="External"/><Relationship Id="rId24" Type="http://schemas.openxmlformats.org/officeDocument/2006/relationships/hyperlink" Target="https://www.vic.lt/drp/" TargetMode="External"/><Relationship Id="rId32" Type="http://schemas.openxmlformats.org/officeDocument/2006/relationships/printerSettings" Target="../printerSettings/printerSettings9.bin"/><Relationship Id="rId5" Type="http://schemas.openxmlformats.org/officeDocument/2006/relationships/hyperlink" Target="https://is.vic.lt/pls/vris/ris_start.loginVesti" TargetMode="External"/><Relationship Id="rId15" Type="http://schemas.openxmlformats.org/officeDocument/2006/relationships/hyperlink" Target="https://kult0.sharepoint.com/:f:/g/EhIEZKwSZe5MsTQNbCioZ5wBPUTCvd6fd9V99BG1kQjI4A?e=aRKDhS" TargetMode="External"/><Relationship Id="rId23" Type="http://schemas.openxmlformats.org/officeDocument/2006/relationships/hyperlink" Target="https://www.vic.lt/drp/" TargetMode="External"/><Relationship Id="rId28" Type="http://schemas.openxmlformats.org/officeDocument/2006/relationships/hyperlink" Target="https://www.vic.lt/drp/" TargetMode="External"/><Relationship Id="rId10" Type="http://schemas.openxmlformats.org/officeDocument/2006/relationships/hyperlink" Target="https://kult0.sharepoint.com/:f:/g/EumlAQM35SxNg_6U2fBpMi4B5x5MCV5k9MzzDVUrB_lzPg?e=TiytRR" TargetMode="External"/><Relationship Id="rId19" Type="http://schemas.openxmlformats.org/officeDocument/2006/relationships/hyperlink" Target="https://www.vic.lt/drp/" TargetMode="External"/><Relationship Id="rId31" Type="http://schemas.openxmlformats.org/officeDocument/2006/relationships/hyperlink" Target="https://www.vic.lt/drp/" TargetMode="External"/><Relationship Id="rId4" Type="http://schemas.openxmlformats.org/officeDocument/2006/relationships/hyperlink" Target="https://www.vic.lt/drp/" TargetMode="External"/><Relationship Id="rId9" Type="http://schemas.openxmlformats.org/officeDocument/2006/relationships/hyperlink" Target="https://kult0.sharepoint.com/:f:/g/EhIEZKwSZe5MsTQNbCioZ5wBPUTCvd6fd9V99BG1kQjI4A?e=aRKDhS" TargetMode="External"/><Relationship Id="rId14" Type="http://schemas.openxmlformats.org/officeDocument/2006/relationships/hyperlink" Target="https://kult0.sharepoint.com/:f:/g/EhIEZKwSZe5MsTQNbCioZ5wBPUTCvd6fd9V99BG1kQjI4A?e=aRKDhS" TargetMode="External"/><Relationship Id="rId22" Type="http://schemas.openxmlformats.org/officeDocument/2006/relationships/hyperlink" Target="https://www.vic.lt/drp/" TargetMode="External"/><Relationship Id="rId27" Type="http://schemas.openxmlformats.org/officeDocument/2006/relationships/hyperlink" Target="https://www.vic.lt/drp/" TargetMode="External"/><Relationship Id="rId30" Type="http://schemas.openxmlformats.org/officeDocument/2006/relationships/hyperlink" Target="https://www.vic.lt/drp/"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vic.lt/drp/"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workbookViewId="0">
      <pane ySplit="4" topLeftCell="A11" activePane="bottomLeft" state="frozen"/>
      <selection activeCell="E25" sqref="E25"/>
      <selection pane="bottomLeft" activeCell="G13" sqref="G13"/>
    </sheetView>
  </sheetViews>
  <sheetFormatPr defaultColWidth="8.85546875" defaultRowHeight="12.75" x14ac:dyDescent="0.2"/>
  <cols>
    <col min="1" max="1" width="8.7109375" style="63" customWidth="1"/>
    <col min="2" max="2" width="9.42578125" style="63" customWidth="1"/>
    <col min="3" max="3" width="14.28515625" style="63" customWidth="1"/>
    <col min="4" max="4" width="13.28515625" style="63" customWidth="1"/>
    <col min="5" max="5" width="8.7109375" style="63" customWidth="1"/>
    <col min="6" max="6" width="15.42578125" style="63" customWidth="1"/>
    <col min="7" max="7" width="10.42578125" style="64" customWidth="1"/>
    <col min="8" max="8" width="13.7109375" style="64" customWidth="1"/>
    <col min="9" max="10" width="8.7109375" style="63" customWidth="1"/>
    <col min="11" max="11" width="9.7109375" style="63" customWidth="1"/>
    <col min="12" max="12" width="19.7109375" style="65" customWidth="1"/>
    <col min="13" max="13" width="25.140625" style="63" customWidth="1"/>
    <col min="14" max="14" width="11.5703125" style="63" bestFit="1" customWidth="1"/>
    <col min="15" max="16384" width="8.85546875" style="63"/>
  </cols>
  <sheetData>
    <row r="1" spans="1:13" ht="13.5" thickBot="1" x14ac:dyDescent="0.25">
      <c r="A1" s="1" t="s">
        <v>0</v>
      </c>
    </row>
    <row r="2" spans="1:13" x14ac:dyDescent="0.2">
      <c r="A2" s="26"/>
      <c r="B2" s="26"/>
      <c r="C2" s="26"/>
      <c r="D2" s="26"/>
      <c r="E2" s="26"/>
      <c r="F2" s="26"/>
      <c r="G2" s="106"/>
      <c r="H2" s="26"/>
      <c r="I2" s="26"/>
      <c r="J2" s="66"/>
      <c r="K2" s="66"/>
      <c r="L2" s="292" t="s">
        <v>1</v>
      </c>
      <c r="M2" s="293" t="s">
        <v>2</v>
      </c>
    </row>
    <row r="3" spans="1:13" ht="13.5" thickBot="1" x14ac:dyDescent="0.25">
      <c r="A3" s="26"/>
      <c r="B3" s="26"/>
      <c r="C3" s="26"/>
      <c r="D3" s="26"/>
      <c r="E3" s="26"/>
      <c r="F3" s="26"/>
      <c r="G3" s="106"/>
      <c r="H3" s="26"/>
      <c r="I3" s="26"/>
      <c r="J3" s="67"/>
      <c r="K3" s="67"/>
      <c r="L3" s="294" t="s">
        <v>3</v>
      </c>
      <c r="M3" s="295">
        <v>2021</v>
      </c>
    </row>
    <row r="4" spans="1:13" s="68" customFormat="1" ht="51" x14ac:dyDescent="0.2">
      <c r="A4" s="69" t="s">
        <v>4</v>
      </c>
      <c r="B4" s="70" t="s">
        <v>5</v>
      </c>
      <c r="C4" s="71" t="s">
        <v>6</v>
      </c>
      <c r="D4" s="71" t="s">
        <v>7</v>
      </c>
      <c r="E4" s="71" t="s">
        <v>8</v>
      </c>
      <c r="F4" s="71" t="s">
        <v>9</v>
      </c>
      <c r="G4" s="71" t="s">
        <v>10</v>
      </c>
      <c r="H4" s="71" t="s">
        <v>11</v>
      </c>
      <c r="I4" s="71" t="s">
        <v>12</v>
      </c>
      <c r="J4" s="71" t="s">
        <v>13</v>
      </c>
      <c r="K4" s="71" t="s">
        <v>14</v>
      </c>
      <c r="L4" s="72" t="s">
        <v>15</v>
      </c>
      <c r="M4" s="73" t="s">
        <v>16</v>
      </c>
    </row>
    <row r="5" spans="1:13" ht="38.25" x14ac:dyDescent="0.2">
      <c r="A5" s="296" t="s">
        <v>17</v>
      </c>
      <c r="B5" s="297" t="s">
        <v>18</v>
      </c>
      <c r="C5" s="298" t="s">
        <v>19</v>
      </c>
      <c r="D5" s="297" t="s">
        <v>20</v>
      </c>
      <c r="E5" s="297" t="s">
        <v>21</v>
      </c>
      <c r="F5" s="297" t="s">
        <v>22</v>
      </c>
      <c r="G5" s="296" t="s">
        <v>23</v>
      </c>
      <c r="H5" s="297" t="s">
        <v>24</v>
      </c>
      <c r="I5" s="297" t="s">
        <v>25</v>
      </c>
      <c r="J5" s="296">
        <v>2E-3</v>
      </c>
      <c r="K5" s="297" t="s">
        <v>26</v>
      </c>
      <c r="L5" s="299" t="s">
        <v>27</v>
      </c>
      <c r="M5" s="300">
        <v>2E-3</v>
      </c>
    </row>
    <row r="6" spans="1:13" ht="38.25" x14ac:dyDescent="0.2">
      <c r="A6" s="296" t="s">
        <v>17</v>
      </c>
      <c r="B6" s="297" t="s">
        <v>18</v>
      </c>
      <c r="C6" s="298" t="s">
        <v>28</v>
      </c>
      <c r="D6" s="297" t="s">
        <v>20</v>
      </c>
      <c r="E6" s="297" t="s">
        <v>21</v>
      </c>
      <c r="F6" s="297" t="s">
        <v>29</v>
      </c>
      <c r="G6" s="296" t="s">
        <v>23</v>
      </c>
      <c r="H6" s="297">
        <v>5304</v>
      </c>
      <c r="I6" s="297">
        <v>1.8</v>
      </c>
      <c r="J6" s="296">
        <v>2.0699999999999998</v>
      </c>
      <c r="K6" s="297" t="s">
        <v>26</v>
      </c>
      <c r="L6" s="299" t="s">
        <v>30</v>
      </c>
      <c r="M6" s="300">
        <v>4338.5519999999997</v>
      </c>
    </row>
    <row r="7" spans="1:13" ht="38.25" x14ac:dyDescent="0.2">
      <c r="A7" s="296" t="s">
        <v>17</v>
      </c>
      <c r="B7" s="297" t="s">
        <v>18</v>
      </c>
      <c r="C7" s="298" t="s">
        <v>31</v>
      </c>
      <c r="D7" s="297" t="s">
        <v>20</v>
      </c>
      <c r="E7" s="297" t="s">
        <v>21</v>
      </c>
      <c r="F7" s="297" t="s">
        <v>32</v>
      </c>
      <c r="G7" s="296" t="s">
        <v>26</v>
      </c>
      <c r="H7" s="297" t="s">
        <v>24</v>
      </c>
      <c r="I7" s="297" t="s">
        <v>25</v>
      </c>
      <c r="J7" s="296">
        <v>0.01</v>
      </c>
      <c r="K7" s="297" t="s">
        <v>23</v>
      </c>
      <c r="L7" s="299"/>
      <c r="M7" s="300">
        <v>0.155</v>
      </c>
    </row>
    <row r="8" spans="1:13" ht="38.25" x14ac:dyDescent="0.2">
      <c r="A8" s="296" t="s">
        <v>17</v>
      </c>
      <c r="B8" s="297" t="s">
        <v>18</v>
      </c>
      <c r="C8" s="298" t="s">
        <v>33</v>
      </c>
      <c r="D8" s="297" t="s">
        <v>20</v>
      </c>
      <c r="E8" s="297" t="s">
        <v>21</v>
      </c>
      <c r="F8" s="297" t="s">
        <v>34</v>
      </c>
      <c r="G8" s="296" t="s">
        <v>23</v>
      </c>
      <c r="H8" s="297">
        <v>1391</v>
      </c>
      <c r="I8" s="297">
        <v>5.0999999999999996</v>
      </c>
      <c r="J8" s="296">
        <v>5.18</v>
      </c>
      <c r="K8" s="297" t="s">
        <v>26</v>
      </c>
      <c r="L8" s="299" t="s">
        <v>30</v>
      </c>
      <c r="M8" s="300">
        <v>1.6950000000000001</v>
      </c>
    </row>
    <row r="9" spans="1:13" ht="38.25" x14ac:dyDescent="0.2">
      <c r="A9" s="296" t="s">
        <v>17</v>
      </c>
      <c r="B9" s="297" t="s">
        <v>18</v>
      </c>
      <c r="C9" s="298" t="s">
        <v>35</v>
      </c>
      <c r="D9" s="297" t="s">
        <v>20</v>
      </c>
      <c r="E9" s="297" t="s">
        <v>21</v>
      </c>
      <c r="F9" s="297" t="s">
        <v>32</v>
      </c>
      <c r="G9" s="296" t="s">
        <v>23</v>
      </c>
      <c r="H9" s="297" t="s">
        <v>24</v>
      </c>
      <c r="I9" s="297" t="s">
        <v>25</v>
      </c>
      <c r="J9" s="296">
        <v>7.0000000000000007E-2</v>
      </c>
      <c r="K9" s="297" t="s">
        <v>26</v>
      </c>
      <c r="L9" s="301" t="s">
        <v>36</v>
      </c>
      <c r="M9" s="300">
        <v>0.376</v>
      </c>
    </row>
    <row r="10" spans="1:13" ht="38.25" x14ac:dyDescent="0.2">
      <c r="A10" s="296" t="s">
        <v>17</v>
      </c>
      <c r="B10" s="297" t="s">
        <v>18</v>
      </c>
      <c r="C10" s="298" t="s">
        <v>37</v>
      </c>
      <c r="D10" s="297" t="s">
        <v>20</v>
      </c>
      <c r="E10" s="297" t="s">
        <v>21</v>
      </c>
      <c r="F10" s="297" t="s">
        <v>22</v>
      </c>
      <c r="G10" s="296" t="s">
        <v>23</v>
      </c>
      <c r="H10" s="297">
        <v>309</v>
      </c>
      <c r="I10" s="297" t="s">
        <v>25</v>
      </c>
      <c r="J10" s="296">
        <v>1.73</v>
      </c>
      <c r="K10" s="297" t="s">
        <v>26</v>
      </c>
      <c r="L10" s="299" t="s">
        <v>30</v>
      </c>
      <c r="M10" s="300">
        <v>22.114000000000001</v>
      </c>
    </row>
    <row r="11" spans="1:13" ht="38.25" x14ac:dyDescent="0.2">
      <c r="A11" s="296" t="s">
        <v>17</v>
      </c>
      <c r="B11" s="297" t="s">
        <v>18</v>
      </c>
      <c r="C11" s="298" t="s">
        <v>38</v>
      </c>
      <c r="D11" s="297" t="s">
        <v>20</v>
      </c>
      <c r="E11" s="297" t="s">
        <v>21</v>
      </c>
      <c r="F11" s="297" t="s">
        <v>22</v>
      </c>
      <c r="G11" s="296" t="s">
        <v>23</v>
      </c>
      <c r="H11" s="297" t="s">
        <v>24</v>
      </c>
      <c r="I11" s="297" t="s">
        <v>25</v>
      </c>
      <c r="J11" s="296">
        <v>3.11</v>
      </c>
      <c r="K11" s="297" t="s">
        <v>26</v>
      </c>
      <c r="L11" s="299" t="s">
        <v>39</v>
      </c>
      <c r="M11" s="300">
        <v>4.0019999999999998</v>
      </c>
    </row>
    <row r="12" spans="1:13" ht="38.25" x14ac:dyDescent="0.2">
      <c r="A12" s="296" t="s">
        <v>17</v>
      </c>
      <c r="B12" s="297" t="s">
        <v>18</v>
      </c>
      <c r="C12" s="298" t="s">
        <v>40</v>
      </c>
      <c r="D12" s="297" t="s">
        <v>20</v>
      </c>
      <c r="E12" s="297" t="s">
        <v>21</v>
      </c>
      <c r="F12" s="297" t="s">
        <v>41</v>
      </c>
      <c r="G12" s="296" t="s">
        <v>23</v>
      </c>
      <c r="H12" s="297" t="s">
        <v>24</v>
      </c>
      <c r="I12" s="297">
        <v>1.4</v>
      </c>
      <c r="J12" s="296">
        <v>0.22</v>
      </c>
      <c r="K12" s="297" t="s">
        <v>26</v>
      </c>
      <c r="L12" s="299" t="s">
        <v>27</v>
      </c>
      <c r="M12" s="300">
        <v>1.454</v>
      </c>
    </row>
    <row r="13" spans="1:13" ht="38.25" x14ac:dyDescent="0.2">
      <c r="A13" s="296" t="s">
        <v>17</v>
      </c>
      <c r="B13" s="297" t="s">
        <v>18</v>
      </c>
      <c r="C13" s="298" t="s">
        <v>42</v>
      </c>
      <c r="D13" s="297" t="s">
        <v>20</v>
      </c>
      <c r="E13" s="297" t="s">
        <v>21</v>
      </c>
      <c r="F13" s="297" t="s">
        <v>22</v>
      </c>
      <c r="G13" s="296" t="s">
        <v>23</v>
      </c>
      <c r="H13" s="297" t="s">
        <v>24</v>
      </c>
      <c r="I13" s="297" t="s">
        <v>25</v>
      </c>
      <c r="J13" s="296">
        <v>0.19</v>
      </c>
      <c r="K13" s="297" t="s">
        <v>26</v>
      </c>
      <c r="L13" s="301" t="s">
        <v>27</v>
      </c>
      <c r="M13" s="300">
        <v>0.13600000000000001</v>
      </c>
    </row>
    <row r="14" spans="1:13" ht="38.25" x14ac:dyDescent="0.2">
      <c r="A14" s="296" t="s">
        <v>17</v>
      </c>
      <c r="B14" s="297" t="s">
        <v>18</v>
      </c>
      <c r="C14" s="298" t="s">
        <v>43</v>
      </c>
      <c r="D14" s="297" t="s">
        <v>20</v>
      </c>
      <c r="E14" s="297" t="s">
        <v>21</v>
      </c>
      <c r="F14" s="297" t="s">
        <v>32</v>
      </c>
      <c r="G14" s="296" t="s">
        <v>23</v>
      </c>
      <c r="H14" s="297" t="s">
        <v>24</v>
      </c>
      <c r="I14" s="297" t="s">
        <v>25</v>
      </c>
      <c r="J14" s="296">
        <v>0.46</v>
      </c>
      <c r="K14" s="297" t="s">
        <v>26</v>
      </c>
      <c r="L14" s="301" t="s">
        <v>44</v>
      </c>
      <c r="M14" s="300">
        <v>0.89</v>
      </c>
    </row>
    <row r="15" spans="1:13" ht="38.25" x14ac:dyDescent="0.2">
      <c r="A15" s="296" t="s">
        <v>17</v>
      </c>
      <c r="B15" s="297" t="s">
        <v>18</v>
      </c>
      <c r="C15" s="298" t="s">
        <v>45</v>
      </c>
      <c r="D15" s="297" t="s">
        <v>20</v>
      </c>
      <c r="E15" s="297" t="s">
        <v>21</v>
      </c>
      <c r="F15" s="297" t="s">
        <v>22</v>
      </c>
      <c r="G15" s="296" t="s">
        <v>23</v>
      </c>
      <c r="H15" s="297">
        <v>13509</v>
      </c>
      <c r="I15" s="297">
        <v>5</v>
      </c>
      <c r="J15" s="296">
        <v>2.42</v>
      </c>
      <c r="K15" s="297" t="s">
        <v>26</v>
      </c>
      <c r="L15" s="301" t="s">
        <v>46</v>
      </c>
      <c r="M15" s="300">
        <v>11369.388000000001</v>
      </c>
    </row>
    <row r="16" spans="1:13" ht="38.25" x14ac:dyDescent="0.2">
      <c r="A16" s="296" t="s">
        <v>17</v>
      </c>
      <c r="B16" s="297" t="s">
        <v>18</v>
      </c>
      <c r="C16" s="298" t="s">
        <v>33</v>
      </c>
      <c r="D16" s="297" t="s">
        <v>47</v>
      </c>
      <c r="E16" s="297" t="s">
        <v>21</v>
      </c>
      <c r="F16" s="297" t="s">
        <v>48</v>
      </c>
      <c r="G16" s="296" t="s">
        <v>26</v>
      </c>
      <c r="H16" s="297" t="s">
        <v>24</v>
      </c>
      <c r="I16" s="297" t="s">
        <v>25</v>
      </c>
      <c r="J16" s="296">
        <v>0.31</v>
      </c>
      <c r="K16" s="297" t="s">
        <v>23</v>
      </c>
      <c r="L16" s="299"/>
      <c r="M16" s="300">
        <v>303.79500000000002</v>
      </c>
    </row>
    <row r="17" spans="1:13" ht="38.25" x14ac:dyDescent="0.2">
      <c r="A17" s="302" t="s">
        <v>17</v>
      </c>
      <c r="B17" s="302" t="s">
        <v>18</v>
      </c>
      <c r="C17" s="302" t="s">
        <v>49</v>
      </c>
      <c r="D17" s="302" t="s">
        <v>47</v>
      </c>
      <c r="E17" s="302" t="s">
        <v>21</v>
      </c>
      <c r="F17" s="302" t="s">
        <v>50</v>
      </c>
      <c r="G17" s="296" t="s">
        <v>26</v>
      </c>
      <c r="H17" s="296">
        <v>376</v>
      </c>
      <c r="I17" s="302" t="s">
        <v>25</v>
      </c>
      <c r="J17" s="302">
        <v>5.42</v>
      </c>
      <c r="K17" s="302" t="s">
        <v>23</v>
      </c>
      <c r="L17" s="303" t="s">
        <v>51</v>
      </c>
      <c r="M17" s="300">
        <v>0</v>
      </c>
    </row>
    <row r="18" spans="1:13" ht="38.25" x14ac:dyDescent="0.2">
      <c r="A18" s="302" t="s">
        <v>17</v>
      </c>
      <c r="B18" s="302" t="s">
        <v>18</v>
      </c>
      <c r="C18" s="302" t="s">
        <v>52</v>
      </c>
      <c r="D18" s="302" t="s">
        <v>47</v>
      </c>
      <c r="E18" s="302" t="s">
        <v>21</v>
      </c>
      <c r="F18" s="302" t="s">
        <v>48</v>
      </c>
      <c r="G18" s="296" t="s">
        <v>23</v>
      </c>
      <c r="H18" s="296">
        <v>2489</v>
      </c>
      <c r="I18" s="302" t="s">
        <v>25</v>
      </c>
      <c r="J18" s="302">
        <v>21.12</v>
      </c>
      <c r="K18" s="302" t="s">
        <v>26</v>
      </c>
      <c r="L18" s="303"/>
      <c r="M18" s="300">
        <v>2950.0770000000002</v>
      </c>
    </row>
    <row r="19" spans="1:13" ht="38.25" x14ac:dyDescent="0.2">
      <c r="A19" s="302" t="s">
        <v>17</v>
      </c>
      <c r="B19" s="302" t="s">
        <v>18</v>
      </c>
      <c r="C19" s="302" t="s">
        <v>53</v>
      </c>
      <c r="D19" s="302" t="s">
        <v>47</v>
      </c>
      <c r="E19" s="302" t="s">
        <v>21</v>
      </c>
      <c r="F19" s="302" t="s">
        <v>48</v>
      </c>
      <c r="G19" s="296" t="s">
        <v>26</v>
      </c>
      <c r="H19" s="296" t="s">
        <v>24</v>
      </c>
      <c r="I19" s="302" t="s">
        <v>25</v>
      </c>
      <c r="J19" s="302">
        <v>0</v>
      </c>
      <c r="K19" s="302" t="s">
        <v>23</v>
      </c>
      <c r="L19" s="303"/>
      <c r="M19" s="300">
        <v>0</v>
      </c>
    </row>
    <row r="20" spans="1:13" ht="38.25" x14ac:dyDescent="0.2">
      <c r="A20" s="302" t="s">
        <v>17</v>
      </c>
      <c r="B20" s="302" t="s">
        <v>18</v>
      </c>
      <c r="C20" s="302" t="s">
        <v>54</v>
      </c>
      <c r="D20" s="302" t="s">
        <v>47</v>
      </c>
      <c r="E20" s="302" t="s">
        <v>21</v>
      </c>
      <c r="F20" s="302" t="s">
        <v>48</v>
      </c>
      <c r="G20" s="296" t="s">
        <v>26</v>
      </c>
      <c r="H20" s="296" t="s">
        <v>24</v>
      </c>
      <c r="I20" s="302" t="s">
        <v>25</v>
      </c>
      <c r="J20" s="302">
        <v>9.15</v>
      </c>
      <c r="K20" s="302" t="s">
        <v>23</v>
      </c>
      <c r="L20" s="303"/>
      <c r="M20" s="300">
        <v>159.589</v>
      </c>
    </row>
    <row r="21" spans="1:13" ht="38.25" x14ac:dyDescent="0.2">
      <c r="A21" s="302" t="s">
        <v>17</v>
      </c>
      <c r="B21" s="302" t="s">
        <v>18</v>
      </c>
      <c r="C21" s="302" t="s">
        <v>55</v>
      </c>
      <c r="D21" s="302" t="s">
        <v>47</v>
      </c>
      <c r="E21" s="302" t="s">
        <v>21</v>
      </c>
      <c r="F21" s="302" t="s">
        <v>56</v>
      </c>
      <c r="G21" s="296" t="s">
        <v>26</v>
      </c>
      <c r="H21" s="296">
        <v>644</v>
      </c>
      <c r="I21" s="302" t="s">
        <v>25</v>
      </c>
      <c r="J21" s="302">
        <v>3.42</v>
      </c>
      <c r="K21" s="302" t="s">
        <v>23</v>
      </c>
      <c r="L21" s="303" t="s">
        <v>51</v>
      </c>
      <c r="M21" s="300">
        <v>0</v>
      </c>
    </row>
    <row r="22" spans="1:13" ht="38.25" x14ac:dyDescent="0.2">
      <c r="A22" s="302" t="s">
        <v>17</v>
      </c>
      <c r="B22" s="302" t="s">
        <v>18</v>
      </c>
      <c r="C22" s="302" t="s">
        <v>57</v>
      </c>
      <c r="D22" s="302" t="s">
        <v>47</v>
      </c>
      <c r="E22" s="302" t="s">
        <v>21</v>
      </c>
      <c r="F22" s="302" t="s">
        <v>48</v>
      </c>
      <c r="G22" s="296" t="s">
        <v>26</v>
      </c>
      <c r="H22" s="296" t="s">
        <v>24</v>
      </c>
      <c r="I22" s="302" t="s">
        <v>25</v>
      </c>
      <c r="J22" s="302">
        <v>3.41</v>
      </c>
      <c r="K22" s="302" t="s">
        <v>23</v>
      </c>
      <c r="L22" s="303" t="s">
        <v>58</v>
      </c>
      <c r="M22" s="300">
        <v>0</v>
      </c>
    </row>
    <row r="23" spans="1:13" ht="38.25" x14ac:dyDescent="0.2">
      <c r="A23" s="302" t="s">
        <v>17</v>
      </c>
      <c r="B23" s="302" t="s">
        <v>18</v>
      </c>
      <c r="C23" s="302" t="s">
        <v>59</v>
      </c>
      <c r="D23" s="302" t="s">
        <v>47</v>
      </c>
      <c r="E23" s="302" t="s">
        <v>21</v>
      </c>
      <c r="F23" s="302" t="s">
        <v>48</v>
      </c>
      <c r="G23" s="296" t="s">
        <v>23</v>
      </c>
      <c r="H23" s="296">
        <v>955</v>
      </c>
      <c r="I23" s="302" t="s">
        <v>25</v>
      </c>
      <c r="J23" s="302">
        <v>2.7</v>
      </c>
      <c r="K23" s="302" t="s">
        <v>26</v>
      </c>
      <c r="L23" s="303"/>
      <c r="M23" s="300">
        <v>1379.0909999999999</v>
      </c>
    </row>
    <row r="24" spans="1:13" ht="63.75" x14ac:dyDescent="0.2">
      <c r="A24" s="302" t="s">
        <v>17</v>
      </c>
      <c r="B24" s="302" t="s">
        <v>18</v>
      </c>
      <c r="C24" s="302" t="s">
        <v>49</v>
      </c>
      <c r="D24" s="302" t="s">
        <v>60</v>
      </c>
      <c r="E24" s="302" t="s">
        <v>21</v>
      </c>
      <c r="F24" s="302" t="s">
        <v>61</v>
      </c>
      <c r="G24" s="296" t="s">
        <v>23</v>
      </c>
      <c r="H24" s="296">
        <v>1767</v>
      </c>
      <c r="I24" s="302" t="s">
        <v>25</v>
      </c>
      <c r="J24" s="302">
        <v>1.51</v>
      </c>
      <c r="K24" s="302" t="s">
        <v>26</v>
      </c>
      <c r="L24" s="303" t="s">
        <v>62</v>
      </c>
      <c r="M24" s="300">
        <v>22184.43</v>
      </c>
    </row>
    <row r="25" spans="1:13" ht="63.75" x14ac:dyDescent="0.2">
      <c r="A25" s="302" t="s">
        <v>17</v>
      </c>
      <c r="B25" s="302" t="s">
        <v>18</v>
      </c>
      <c r="C25" s="302" t="s">
        <v>63</v>
      </c>
      <c r="D25" s="302" t="s">
        <v>60</v>
      </c>
      <c r="E25" s="302" t="s">
        <v>21</v>
      </c>
      <c r="F25" s="302" t="s">
        <v>64</v>
      </c>
      <c r="G25" s="296" t="s">
        <v>26</v>
      </c>
      <c r="H25" s="296" t="s">
        <v>24</v>
      </c>
      <c r="I25" s="302" t="s">
        <v>25</v>
      </c>
      <c r="J25" s="302">
        <v>0</v>
      </c>
      <c r="K25" s="302" t="s">
        <v>23</v>
      </c>
      <c r="L25" s="303" t="s">
        <v>51</v>
      </c>
      <c r="M25" s="300">
        <v>0</v>
      </c>
    </row>
    <row r="26" spans="1:13" ht="63.75" x14ac:dyDescent="0.2">
      <c r="A26" s="302" t="s">
        <v>17</v>
      </c>
      <c r="B26" s="302" t="s">
        <v>18</v>
      </c>
      <c r="C26" s="302" t="s">
        <v>55</v>
      </c>
      <c r="D26" s="302" t="s">
        <v>60</v>
      </c>
      <c r="E26" s="302" t="s">
        <v>21</v>
      </c>
      <c r="F26" s="302" t="s">
        <v>65</v>
      </c>
      <c r="G26" s="296" t="s">
        <v>23</v>
      </c>
      <c r="H26" s="296">
        <v>206</v>
      </c>
      <c r="I26" s="302">
        <v>0.02</v>
      </c>
      <c r="J26" s="302">
        <v>0.09</v>
      </c>
      <c r="K26" s="302" t="s">
        <v>26</v>
      </c>
      <c r="L26" s="303" t="s">
        <v>51</v>
      </c>
      <c r="M26" s="300">
        <v>6653.5230000000001</v>
      </c>
    </row>
    <row r="27" spans="1:13" ht="63.75" x14ac:dyDescent="0.2">
      <c r="A27" s="302" t="s">
        <v>17</v>
      </c>
      <c r="B27" s="302" t="s">
        <v>18</v>
      </c>
      <c r="C27" s="302" t="s">
        <v>59</v>
      </c>
      <c r="D27" s="302" t="s">
        <v>60</v>
      </c>
      <c r="E27" s="302" t="s">
        <v>21</v>
      </c>
      <c r="F27" s="302" t="s">
        <v>66</v>
      </c>
      <c r="G27" s="296" t="s">
        <v>23</v>
      </c>
      <c r="H27" s="296">
        <v>872</v>
      </c>
      <c r="I27" s="302" t="s">
        <v>25</v>
      </c>
      <c r="J27" s="302">
        <v>56.19</v>
      </c>
      <c r="K27" s="302" t="s">
        <v>26</v>
      </c>
      <c r="L27" s="303"/>
      <c r="M27" s="300">
        <v>0</v>
      </c>
    </row>
    <row r="28" spans="1:13" ht="63.75" x14ac:dyDescent="0.2">
      <c r="A28" s="302" t="s">
        <v>17</v>
      </c>
      <c r="B28" s="302" t="s">
        <v>18</v>
      </c>
      <c r="C28" s="302" t="s">
        <v>67</v>
      </c>
      <c r="D28" s="302" t="s">
        <v>60</v>
      </c>
      <c r="E28" s="302" t="s">
        <v>21</v>
      </c>
      <c r="F28" s="302" t="s">
        <v>68</v>
      </c>
      <c r="G28" s="296" t="s">
        <v>26</v>
      </c>
      <c r="H28" s="296">
        <v>1620</v>
      </c>
      <c r="I28" s="302" t="s">
        <v>25</v>
      </c>
      <c r="J28" s="302">
        <v>5.73</v>
      </c>
      <c r="K28" s="302" t="s">
        <v>23</v>
      </c>
      <c r="L28" s="303" t="s">
        <v>51</v>
      </c>
      <c r="M28" s="300">
        <v>0</v>
      </c>
    </row>
    <row r="29" spans="1:13" ht="25.5" x14ac:dyDescent="0.2">
      <c r="A29" s="302" t="s">
        <v>17</v>
      </c>
      <c r="B29" s="302" t="s">
        <v>18</v>
      </c>
      <c r="C29" s="302" t="s">
        <v>69</v>
      </c>
      <c r="D29" s="302" t="s">
        <v>70</v>
      </c>
      <c r="E29" s="302" t="s">
        <v>71</v>
      </c>
      <c r="F29" s="302" t="s">
        <v>72</v>
      </c>
      <c r="G29" s="296" t="s">
        <v>26</v>
      </c>
      <c r="H29" s="296" t="s">
        <v>24</v>
      </c>
      <c r="I29" s="302" t="s">
        <v>25</v>
      </c>
      <c r="J29" s="302">
        <v>65.98</v>
      </c>
      <c r="K29" s="302" t="s">
        <v>23</v>
      </c>
      <c r="L29" s="303" t="s">
        <v>73</v>
      </c>
      <c r="M29" s="300">
        <v>195.62</v>
      </c>
    </row>
    <row r="30" spans="1:13" ht="25.5" x14ac:dyDescent="0.2">
      <c r="A30" s="302" t="s">
        <v>17</v>
      </c>
      <c r="B30" s="302" t="s">
        <v>18</v>
      </c>
      <c r="C30" s="302" t="s">
        <v>74</v>
      </c>
      <c r="D30" s="302" t="s">
        <v>70</v>
      </c>
      <c r="E30" s="302" t="s">
        <v>71</v>
      </c>
      <c r="F30" s="302" t="s">
        <v>72</v>
      </c>
      <c r="G30" s="296" t="s">
        <v>23</v>
      </c>
      <c r="H30" s="296">
        <v>219</v>
      </c>
      <c r="I30" s="302" t="s">
        <v>25</v>
      </c>
      <c r="J30" s="302">
        <v>21.65</v>
      </c>
      <c r="K30" s="302" t="s">
        <v>26</v>
      </c>
      <c r="L30" s="303" t="s">
        <v>75</v>
      </c>
      <c r="M30" s="300">
        <v>182.76</v>
      </c>
    </row>
    <row r="31" spans="1:13" ht="25.5" x14ac:dyDescent="0.2">
      <c r="A31" s="302" t="s">
        <v>17</v>
      </c>
      <c r="B31" s="302" t="s">
        <v>18</v>
      </c>
      <c r="C31" s="302" t="s">
        <v>76</v>
      </c>
      <c r="D31" s="302" t="s">
        <v>70</v>
      </c>
      <c r="E31" s="302" t="s">
        <v>71</v>
      </c>
      <c r="F31" s="302" t="s">
        <v>77</v>
      </c>
      <c r="G31" s="296" t="s">
        <v>26</v>
      </c>
      <c r="H31" s="296" t="s">
        <v>24</v>
      </c>
      <c r="I31" s="302" t="s">
        <v>25</v>
      </c>
      <c r="J31" s="302">
        <v>58.15</v>
      </c>
      <c r="K31" s="302" t="s">
        <v>23</v>
      </c>
      <c r="L31" s="303" t="s">
        <v>51</v>
      </c>
      <c r="M31" s="300">
        <v>8.5579999999999998</v>
      </c>
    </row>
    <row r="32" spans="1:13" ht="25.5" x14ac:dyDescent="0.2">
      <c r="A32" s="302" t="s">
        <v>17</v>
      </c>
      <c r="B32" s="302" t="s">
        <v>18</v>
      </c>
      <c r="C32" s="302" t="s">
        <v>63</v>
      </c>
      <c r="D32" s="302" t="s">
        <v>70</v>
      </c>
      <c r="E32" s="302" t="s">
        <v>71</v>
      </c>
      <c r="F32" s="302" t="s">
        <v>78</v>
      </c>
      <c r="G32" s="296" t="s">
        <v>26</v>
      </c>
      <c r="H32" s="296">
        <v>3522</v>
      </c>
      <c r="I32" s="302" t="s">
        <v>25</v>
      </c>
      <c r="J32" s="302">
        <v>6.93</v>
      </c>
      <c r="K32" s="302" t="s">
        <v>23</v>
      </c>
      <c r="L32" s="303"/>
      <c r="M32" s="300">
        <v>3631.6640000000002</v>
      </c>
    </row>
    <row r="33" spans="1:13" ht="25.5" x14ac:dyDescent="0.2">
      <c r="A33" s="302" t="s">
        <v>17</v>
      </c>
      <c r="B33" s="302" t="s">
        <v>18</v>
      </c>
      <c r="C33" s="302" t="s">
        <v>79</v>
      </c>
      <c r="D33" s="302" t="s">
        <v>70</v>
      </c>
      <c r="E33" s="302" t="s">
        <v>71</v>
      </c>
      <c r="F33" s="302" t="s">
        <v>72</v>
      </c>
      <c r="G33" s="296" t="s">
        <v>23</v>
      </c>
      <c r="H33" s="296">
        <v>1553</v>
      </c>
      <c r="I33" s="302" t="s">
        <v>25</v>
      </c>
      <c r="J33" s="302">
        <v>39.15</v>
      </c>
      <c r="K33" s="302" t="s">
        <v>26</v>
      </c>
      <c r="L33" s="303"/>
      <c r="M33" s="300">
        <v>0</v>
      </c>
    </row>
    <row r="34" spans="1:13" ht="25.5" x14ac:dyDescent="0.2">
      <c r="A34" s="302" t="s">
        <v>17</v>
      </c>
      <c r="B34" s="302" t="s">
        <v>18</v>
      </c>
      <c r="C34" s="302" t="s">
        <v>80</v>
      </c>
      <c r="D34" s="302" t="s">
        <v>70</v>
      </c>
      <c r="E34" s="302" t="s">
        <v>71</v>
      </c>
      <c r="F34" s="302" t="s">
        <v>72</v>
      </c>
      <c r="G34" s="296" t="s">
        <v>26</v>
      </c>
      <c r="H34" s="296" t="s">
        <v>24</v>
      </c>
      <c r="I34" s="302" t="s">
        <v>25</v>
      </c>
      <c r="J34" s="302">
        <v>12.33</v>
      </c>
      <c r="K34" s="302" t="s">
        <v>23</v>
      </c>
      <c r="L34" s="303"/>
      <c r="M34" s="300">
        <v>1.6</v>
      </c>
    </row>
    <row r="35" spans="1:13" ht="25.5" x14ac:dyDescent="0.2">
      <c r="A35" s="302" t="s">
        <v>17</v>
      </c>
      <c r="B35" s="302" t="s">
        <v>18</v>
      </c>
      <c r="C35" s="302" t="s">
        <v>81</v>
      </c>
      <c r="D35" s="302" t="s">
        <v>70</v>
      </c>
      <c r="E35" s="302" t="s">
        <v>71</v>
      </c>
      <c r="F35" s="302" t="s">
        <v>72</v>
      </c>
      <c r="G35" s="296" t="s">
        <v>23</v>
      </c>
      <c r="H35" s="296">
        <v>16470</v>
      </c>
      <c r="I35" s="302" t="s">
        <v>25</v>
      </c>
      <c r="J35" s="302">
        <v>71.709999999999994</v>
      </c>
      <c r="K35" s="302" t="s">
        <v>26</v>
      </c>
      <c r="L35" s="303" t="s">
        <v>82</v>
      </c>
      <c r="M35" s="300">
        <v>17229.383999999998</v>
      </c>
    </row>
    <row r="36" spans="1:13" ht="25.5" x14ac:dyDescent="0.2">
      <c r="A36" s="302" t="s">
        <v>17</v>
      </c>
      <c r="B36" s="302" t="s">
        <v>18</v>
      </c>
      <c r="C36" s="302" t="s">
        <v>83</v>
      </c>
      <c r="D36" s="302" t="s">
        <v>70</v>
      </c>
      <c r="E36" s="302" t="s">
        <v>71</v>
      </c>
      <c r="F36" s="302" t="s">
        <v>72</v>
      </c>
      <c r="G36" s="296" t="s">
        <v>26</v>
      </c>
      <c r="H36" s="296" t="s">
        <v>24</v>
      </c>
      <c r="I36" s="302" t="s">
        <v>25</v>
      </c>
      <c r="J36" s="302">
        <v>91.6</v>
      </c>
      <c r="K36" s="302" t="s">
        <v>23</v>
      </c>
      <c r="L36" s="303"/>
      <c r="M36" s="300">
        <v>0</v>
      </c>
    </row>
    <row r="37" spans="1:13" ht="25.5" x14ac:dyDescent="0.2">
      <c r="A37" s="302" t="s">
        <v>17</v>
      </c>
      <c r="B37" s="302" t="s">
        <v>18</v>
      </c>
      <c r="C37" s="302" t="s">
        <v>67</v>
      </c>
      <c r="D37" s="302" t="s">
        <v>70</v>
      </c>
      <c r="E37" s="302" t="s">
        <v>71</v>
      </c>
      <c r="F37" s="302" t="s">
        <v>72</v>
      </c>
      <c r="G37" s="296" t="s">
        <v>23</v>
      </c>
      <c r="H37" s="296">
        <v>23932</v>
      </c>
      <c r="I37" s="302" t="s">
        <v>25</v>
      </c>
      <c r="J37" s="302">
        <v>47.08</v>
      </c>
      <c r="K37" s="302" t="s">
        <v>26</v>
      </c>
      <c r="L37" s="303"/>
      <c r="M37" s="300">
        <v>14981.97</v>
      </c>
    </row>
    <row r="38" spans="1:13" ht="38.25" x14ac:dyDescent="0.2">
      <c r="A38" s="302" t="s">
        <v>17</v>
      </c>
      <c r="B38" s="302" t="s">
        <v>18</v>
      </c>
      <c r="C38" s="302" t="s">
        <v>84</v>
      </c>
      <c r="D38" s="302" t="s">
        <v>70</v>
      </c>
      <c r="E38" s="302" t="s">
        <v>85</v>
      </c>
      <c r="F38" s="302" t="s">
        <v>86</v>
      </c>
      <c r="G38" s="296" t="s">
        <v>26</v>
      </c>
      <c r="H38" s="296">
        <v>389</v>
      </c>
      <c r="I38" s="302" t="s">
        <v>25</v>
      </c>
      <c r="J38" s="302">
        <v>1.4</v>
      </c>
      <c r="K38" s="302" t="s">
        <v>23</v>
      </c>
      <c r="L38" s="303" t="s">
        <v>87</v>
      </c>
      <c r="M38" s="300">
        <v>0</v>
      </c>
    </row>
    <row r="39" spans="1:13" ht="38.25" x14ac:dyDescent="0.2">
      <c r="A39" s="302" t="s">
        <v>17</v>
      </c>
      <c r="B39" s="302" t="s">
        <v>18</v>
      </c>
      <c r="C39" s="302" t="s">
        <v>81</v>
      </c>
      <c r="D39" s="302" t="s">
        <v>70</v>
      </c>
      <c r="E39" s="302" t="s">
        <v>85</v>
      </c>
      <c r="F39" s="302" t="s">
        <v>86</v>
      </c>
      <c r="G39" s="296" t="s">
        <v>26</v>
      </c>
      <c r="H39" s="296" t="s">
        <v>24</v>
      </c>
      <c r="I39" s="302" t="s">
        <v>25</v>
      </c>
      <c r="J39" s="302">
        <v>7.73</v>
      </c>
      <c r="K39" s="302" t="s">
        <v>23</v>
      </c>
      <c r="L39" s="303" t="s">
        <v>88</v>
      </c>
      <c r="M39" s="300">
        <v>1203.2260000000001</v>
      </c>
    </row>
    <row r="40" spans="1:13" ht="38.25" x14ac:dyDescent="0.2">
      <c r="A40" s="302" t="s">
        <v>17</v>
      </c>
      <c r="B40" s="302" t="s">
        <v>18</v>
      </c>
      <c r="C40" s="302" t="s">
        <v>89</v>
      </c>
      <c r="D40" s="302" t="s">
        <v>70</v>
      </c>
      <c r="E40" s="302" t="s">
        <v>90</v>
      </c>
      <c r="F40" s="302" t="s">
        <v>91</v>
      </c>
      <c r="G40" s="296" t="s">
        <v>23</v>
      </c>
      <c r="H40" s="296">
        <v>4721</v>
      </c>
      <c r="I40" s="302">
        <v>17.5</v>
      </c>
      <c r="J40" s="302">
        <v>0</v>
      </c>
      <c r="K40" s="302" t="s">
        <v>26</v>
      </c>
      <c r="L40" s="303" t="s">
        <v>92</v>
      </c>
      <c r="M40" s="300">
        <v>7830.3549999999996</v>
      </c>
    </row>
    <row r="41" spans="1:13" ht="38.25" x14ac:dyDescent="0.2">
      <c r="A41" s="302" t="s">
        <v>17</v>
      </c>
      <c r="B41" s="302" t="s">
        <v>18</v>
      </c>
      <c r="C41" s="302" t="s">
        <v>93</v>
      </c>
      <c r="D41" s="302" t="s">
        <v>20</v>
      </c>
      <c r="E41" s="302" t="s">
        <v>21</v>
      </c>
      <c r="F41" s="302" t="s">
        <v>94</v>
      </c>
      <c r="G41" s="296" t="s">
        <v>23</v>
      </c>
      <c r="H41" s="296">
        <v>134</v>
      </c>
      <c r="I41" s="302" t="s">
        <v>25</v>
      </c>
      <c r="J41" s="302">
        <v>5.42</v>
      </c>
      <c r="K41" s="302" t="s">
        <v>26</v>
      </c>
      <c r="L41" s="675" t="s">
        <v>95</v>
      </c>
      <c r="M41" s="300">
        <v>105.777</v>
      </c>
    </row>
    <row r="42" spans="1:13" ht="38.25" x14ac:dyDescent="0.2">
      <c r="A42" s="302" t="s">
        <v>17</v>
      </c>
      <c r="B42" s="302" t="s">
        <v>18</v>
      </c>
      <c r="C42" s="302" t="s">
        <v>96</v>
      </c>
      <c r="D42" s="302" t="s">
        <v>20</v>
      </c>
      <c r="E42" s="302" t="s">
        <v>21</v>
      </c>
      <c r="F42" s="302" t="s">
        <v>94</v>
      </c>
      <c r="G42" s="296" t="s">
        <v>23</v>
      </c>
      <c r="H42" s="296">
        <v>7</v>
      </c>
      <c r="I42" s="302" t="s">
        <v>25</v>
      </c>
      <c r="J42" s="302">
        <v>5</v>
      </c>
      <c r="K42" s="302" t="s">
        <v>26</v>
      </c>
      <c r="L42" s="676"/>
      <c r="M42" s="300">
        <v>8.391</v>
      </c>
    </row>
  </sheetData>
  <mergeCells count="1">
    <mergeCell ref="L41:L4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592DF-4247-424E-9877-C3E3299B2639}">
  <dimension ref="A1:R367"/>
  <sheetViews>
    <sheetView topLeftCell="D1" zoomScale="85" zoomScaleNormal="85" workbookViewId="0">
      <selection activeCell="E25" sqref="E25"/>
    </sheetView>
  </sheetViews>
  <sheetFormatPr defaultColWidth="9.140625" defaultRowHeight="12.75" x14ac:dyDescent="0.2"/>
  <cols>
    <col min="1" max="1" width="6.7109375" style="22" customWidth="1"/>
    <col min="2" max="2" width="30" style="22" customWidth="1"/>
    <col min="3" max="3" width="29.28515625" style="22" customWidth="1"/>
    <col min="4" max="4" width="15.42578125" style="22" bestFit="1" customWidth="1"/>
    <col min="5" max="5" width="14.7109375" style="22" customWidth="1"/>
    <col min="6" max="6" width="5" style="22" customWidth="1"/>
    <col min="7" max="7" width="31" style="22" customWidth="1"/>
    <col min="8" max="8" width="29" style="22" customWidth="1"/>
    <col min="9" max="9" width="25.28515625" style="22" customWidth="1"/>
    <col min="10" max="10" width="14.7109375" style="22" customWidth="1"/>
    <col min="11" max="11" width="10.7109375" style="22" customWidth="1"/>
    <col min="12" max="12" width="11" style="22" customWidth="1"/>
    <col min="13" max="13" width="10.7109375" style="22" customWidth="1"/>
    <col min="14" max="16" width="9.140625" style="22"/>
    <col min="17" max="17" width="11.5703125" style="22" customWidth="1"/>
    <col min="18" max="18" width="21.7109375" style="22" customWidth="1"/>
    <col min="19" max="16384" width="9.140625" style="22"/>
  </cols>
  <sheetData>
    <row r="1" spans="1:18" ht="13.5" thickBot="1" x14ac:dyDescent="0.25">
      <c r="A1" s="218" t="s">
        <v>497</v>
      </c>
      <c r="B1" s="9"/>
      <c r="C1" s="9"/>
      <c r="D1" s="9"/>
      <c r="E1" s="9"/>
      <c r="F1" s="9"/>
      <c r="G1" s="9"/>
      <c r="H1" s="9"/>
      <c r="I1" s="9"/>
      <c r="J1" s="9"/>
      <c r="K1" s="9"/>
      <c r="L1" s="9"/>
      <c r="M1" s="9"/>
      <c r="N1" s="9"/>
      <c r="O1" s="9"/>
      <c r="P1" s="9"/>
      <c r="Q1" s="9"/>
      <c r="R1" s="9"/>
    </row>
    <row r="2" spans="1:18" x14ac:dyDescent="0.2">
      <c r="A2" s="13"/>
      <c r="B2" s="9"/>
      <c r="C2" s="9"/>
      <c r="D2" s="9"/>
      <c r="E2" s="9"/>
      <c r="F2" s="9"/>
      <c r="G2" s="9"/>
      <c r="H2" s="9"/>
      <c r="I2" s="9"/>
      <c r="J2" s="9"/>
      <c r="K2" s="9"/>
      <c r="L2" s="9"/>
      <c r="M2" s="9"/>
      <c r="N2" s="9"/>
      <c r="O2" s="9"/>
      <c r="P2" s="9"/>
      <c r="Q2" s="217" t="s">
        <v>1</v>
      </c>
      <c r="R2" s="216" t="s">
        <v>2</v>
      </c>
    </row>
    <row r="3" spans="1:18" ht="13.5" thickBot="1" x14ac:dyDescent="0.25">
      <c r="A3" s="13"/>
      <c r="B3" s="9"/>
      <c r="C3" s="9"/>
      <c r="D3" s="9"/>
      <c r="E3" s="9"/>
      <c r="F3" s="9"/>
      <c r="G3" s="9"/>
      <c r="H3" s="9"/>
      <c r="I3" s="9"/>
      <c r="J3" s="9"/>
      <c r="K3" s="9"/>
      <c r="L3" s="9"/>
      <c r="M3" s="9"/>
      <c r="N3" s="9"/>
      <c r="O3" s="9"/>
      <c r="P3" s="9"/>
      <c r="Q3" s="215" t="s">
        <v>3</v>
      </c>
      <c r="R3" s="214">
        <v>2021</v>
      </c>
    </row>
    <row r="4" spans="1:18" ht="90" thickBot="1" x14ac:dyDescent="0.25">
      <c r="A4" s="213" t="s">
        <v>4</v>
      </c>
      <c r="B4" s="206" t="s">
        <v>436</v>
      </c>
      <c r="C4" s="212" t="s">
        <v>439</v>
      </c>
      <c r="D4" s="211" t="s">
        <v>440</v>
      </c>
      <c r="E4" s="203" t="s">
        <v>498</v>
      </c>
      <c r="F4" s="210" t="s">
        <v>499</v>
      </c>
      <c r="G4" s="209" t="s">
        <v>438</v>
      </c>
      <c r="H4" s="206" t="s">
        <v>500</v>
      </c>
      <c r="I4" s="208" t="s">
        <v>501</v>
      </c>
      <c r="J4" s="208" t="s">
        <v>101</v>
      </c>
      <c r="K4" s="207" t="s">
        <v>502</v>
      </c>
      <c r="L4" s="206" t="s">
        <v>15</v>
      </c>
      <c r="M4" s="205" t="s">
        <v>503</v>
      </c>
      <c r="N4" s="205" t="s">
        <v>504</v>
      </c>
      <c r="O4" s="203" t="s">
        <v>505</v>
      </c>
      <c r="P4" s="203" t="s">
        <v>506</v>
      </c>
      <c r="Q4" s="204" t="s">
        <v>507</v>
      </c>
      <c r="R4" s="203" t="s">
        <v>254</v>
      </c>
    </row>
    <row r="5" spans="1:18" ht="15" x14ac:dyDescent="0.2">
      <c r="A5" s="202" t="s">
        <v>17</v>
      </c>
      <c r="B5" s="200" t="s">
        <v>452</v>
      </c>
      <c r="C5" s="200" t="s">
        <v>455</v>
      </c>
      <c r="D5" s="201" t="s">
        <v>456</v>
      </c>
      <c r="E5" s="132" t="s">
        <v>94</v>
      </c>
      <c r="F5" s="200" t="s">
        <v>508</v>
      </c>
      <c r="G5" s="200" t="s">
        <v>509</v>
      </c>
      <c r="H5" s="200" t="s">
        <v>510</v>
      </c>
      <c r="I5" s="200" t="s">
        <v>511</v>
      </c>
      <c r="J5" s="200" t="s">
        <v>512</v>
      </c>
      <c r="K5" s="200">
        <v>100</v>
      </c>
      <c r="L5" s="197"/>
      <c r="M5" s="196">
        <v>55</v>
      </c>
      <c r="N5" s="196">
        <v>50</v>
      </c>
      <c r="O5" s="468">
        <f t="shared" ref="O5:O12" si="0">N5/M5</f>
        <v>0.90909090909090906</v>
      </c>
      <c r="P5" s="468">
        <f t="shared" ref="P5:P12" si="1">N5/M5</f>
        <v>0.90909090909090906</v>
      </c>
      <c r="Q5" s="469">
        <f t="shared" ref="Q5:Q12" si="2">N5/(M5*K5/100)</f>
        <v>0.90909090909090906</v>
      </c>
      <c r="R5" s="195"/>
    </row>
    <row r="6" spans="1:18" ht="15" x14ac:dyDescent="0.2">
      <c r="A6" s="198" t="s">
        <v>17</v>
      </c>
      <c r="B6" s="470" t="s">
        <v>452</v>
      </c>
      <c r="C6" s="470" t="s">
        <v>513</v>
      </c>
      <c r="D6" s="470" t="s">
        <v>466</v>
      </c>
      <c r="E6" s="132" t="s">
        <v>94</v>
      </c>
      <c r="F6" s="470" t="s">
        <v>508</v>
      </c>
      <c r="G6" s="470" t="s">
        <v>509</v>
      </c>
      <c r="H6" s="470" t="s">
        <v>481</v>
      </c>
      <c r="I6" s="470" t="s">
        <v>511</v>
      </c>
      <c r="J6" s="470" t="s">
        <v>512</v>
      </c>
      <c r="K6" s="470">
        <v>100</v>
      </c>
      <c r="L6" s="197"/>
      <c r="M6" s="196">
        <v>3</v>
      </c>
      <c r="N6" s="196">
        <v>3</v>
      </c>
      <c r="O6" s="468">
        <f t="shared" si="0"/>
        <v>1</v>
      </c>
      <c r="P6" s="468">
        <f t="shared" si="1"/>
        <v>1</v>
      </c>
      <c r="Q6" s="469">
        <f t="shared" si="2"/>
        <v>1</v>
      </c>
      <c r="R6" s="195"/>
    </row>
    <row r="7" spans="1:18" ht="15" x14ac:dyDescent="0.2">
      <c r="A7" s="198" t="s">
        <v>17</v>
      </c>
      <c r="B7" s="470" t="s">
        <v>452</v>
      </c>
      <c r="C7" s="470" t="s">
        <v>469</v>
      </c>
      <c r="D7" s="470" t="s">
        <v>470</v>
      </c>
      <c r="E7" s="132" t="s">
        <v>94</v>
      </c>
      <c r="F7" s="470" t="s">
        <v>508</v>
      </c>
      <c r="G7" s="470" t="s">
        <v>509</v>
      </c>
      <c r="H7" s="470" t="s">
        <v>481</v>
      </c>
      <c r="I7" s="470" t="s">
        <v>511</v>
      </c>
      <c r="J7" s="470" t="s">
        <v>512</v>
      </c>
      <c r="K7" s="470">
        <v>100</v>
      </c>
      <c r="L7" s="197"/>
      <c r="M7" s="196">
        <v>2</v>
      </c>
      <c r="N7" s="196">
        <v>2</v>
      </c>
      <c r="O7" s="468">
        <f t="shared" si="0"/>
        <v>1</v>
      </c>
      <c r="P7" s="468">
        <f t="shared" si="1"/>
        <v>1</v>
      </c>
      <c r="Q7" s="469">
        <f t="shared" si="2"/>
        <v>1</v>
      </c>
      <c r="R7" s="195"/>
    </row>
    <row r="8" spans="1:18" ht="15" x14ac:dyDescent="0.2">
      <c r="A8" s="198" t="s">
        <v>17</v>
      </c>
      <c r="B8" s="470" t="s">
        <v>452</v>
      </c>
      <c r="C8" s="470" t="s">
        <v>469</v>
      </c>
      <c r="D8" s="470" t="s">
        <v>471</v>
      </c>
      <c r="E8" s="132" t="s">
        <v>94</v>
      </c>
      <c r="F8" s="470" t="s">
        <v>508</v>
      </c>
      <c r="G8" s="470" t="s">
        <v>509</v>
      </c>
      <c r="H8" s="470" t="s">
        <v>481</v>
      </c>
      <c r="I8" s="470" t="s">
        <v>511</v>
      </c>
      <c r="J8" s="470" t="s">
        <v>512</v>
      </c>
      <c r="K8" s="470">
        <v>100</v>
      </c>
      <c r="L8" s="197"/>
      <c r="M8" s="196">
        <v>11</v>
      </c>
      <c r="N8" s="196">
        <v>11</v>
      </c>
      <c r="O8" s="468">
        <f t="shared" si="0"/>
        <v>1</v>
      </c>
      <c r="P8" s="468">
        <f t="shared" si="1"/>
        <v>1</v>
      </c>
      <c r="Q8" s="469">
        <f t="shared" si="2"/>
        <v>1</v>
      </c>
      <c r="R8" s="195"/>
    </row>
    <row r="9" spans="1:18" ht="15" x14ac:dyDescent="0.2">
      <c r="A9" s="198" t="s">
        <v>17</v>
      </c>
      <c r="B9" s="470" t="s">
        <v>452</v>
      </c>
      <c r="C9" s="470" t="s">
        <v>513</v>
      </c>
      <c r="D9" s="470" t="s">
        <v>471</v>
      </c>
      <c r="E9" s="132" t="s">
        <v>94</v>
      </c>
      <c r="F9" s="470" t="s">
        <v>508</v>
      </c>
      <c r="G9" s="470" t="s">
        <v>509</v>
      </c>
      <c r="H9" s="470" t="s">
        <v>481</v>
      </c>
      <c r="I9" s="470" t="s">
        <v>511</v>
      </c>
      <c r="J9" s="470" t="s">
        <v>512</v>
      </c>
      <c r="K9" s="470">
        <v>100</v>
      </c>
      <c r="L9" s="197"/>
      <c r="M9" s="196">
        <v>1</v>
      </c>
      <c r="N9" s="196">
        <v>1</v>
      </c>
      <c r="O9" s="468">
        <f t="shared" si="0"/>
        <v>1</v>
      </c>
      <c r="P9" s="468">
        <f t="shared" si="1"/>
        <v>1</v>
      </c>
      <c r="Q9" s="469">
        <f t="shared" si="2"/>
        <v>1</v>
      </c>
      <c r="R9" s="195"/>
    </row>
    <row r="10" spans="1:18" ht="15" x14ac:dyDescent="0.2">
      <c r="A10" s="198" t="s">
        <v>17</v>
      </c>
      <c r="B10" s="470" t="s">
        <v>452</v>
      </c>
      <c r="C10" s="471" t="s">
        <v>496</v>
      </c>
      <c r="D10" s="472" t="s">
        <v>474</v>
      </c>
      <c r="E10" s="132" t="s">
        <v>94</v>
      </c>
      <c r="F10" s="470" t="s">
        <v>508</v>
      </c>
      <c r="G10" s="470" t="s">
        <v>509</v>
      </c>
      <c r="H10" s="470" t="s">
        <v>481</v>
      </c>
      <c r="I10" s="470" t="s">
        <v>511</v>
      </c>
      <c r="J10" s="470" t="s">
        <v>512</v>
      </c>
      <c r="K10" s="470">
        <v>100</v>
      </c>
      <c r="L10" s="197"/>
      <c r="M10" s="196">
        <v>1</v>
      </c>
      <c r="N10" s="196">
        <v>1</v>
      </c>
      <c r="O10" s="468">
        <f t="shared" si="0"/>
        <v>1</v>
      </c>
      <c r="P10" s="468">
        <f t="shared" si="1"/>
        <v>1</v>
      </c>
      <c r="Q10" s="469">
        <f t="shared" si="2"/>
        <v>1</v>
      </c>
      <c r="R10" s="195"/>
    </row>
    <row r="11" spans="1:18" ht="15" x14ac:dyDescent="0.2">
      <c r="A11" s="198" t="s">
        <v>17</v>
      </c>
      <c r="B11" s="470" t="s">
        <v>452</v>
      </c>
      <c r="C11" s="470" t="s">
        <v>469</v>
      </c>
      <c r="D11" s="472" t="s">
        <v>474</v>
      </c>
      <c r="E11" s="473" t="s">
        <v>514</v>
      </c>
      <c r="F11" s="470" t="s">
        <v>508</v>
      </c>
      <c r="G11" s="470" t="s">
        <v>509</v>
      </c>
      <c r="H11" s="470" t="s">
        <v>481</v>
      </c>
      <c r="I11" s="470" t="s">
        <v>511</v>
      </c>
      <c r="J11" s="470" t="s">
        <v>512</v>
      </c>
      <c r="K11" s="470">
        <v>100</v>
      </c>
      <c r="L11" s="197"/>
      <c r="M11" s="196">
        <v>2</v>
      </c>
      <c r="N11" s="196">
        <v>2</v>
      </c>
      <c r="O11" s="468">
        <f t="shared" si="0"/>
        <v>1</v>
      </c>
      <c r="P11" s="468">
        <f t="shared" si="1"/>
        <v>1</v>
      </c>
      <c r="Q11" s="469">
        <f t="shared" si="2"/>
        <v>1</v>
      </c>
      <c r="R11" s="195"/>
    </row>
    <row r="12" spans="1:18" ht="15" x14ac:dyDescent="0.2">
      <c r="A12" s="198" t="s">
        <v>17</v>
      </c>
      <c r="B12" s="470" t="s">
        <v>70</v>
      </c>
      <c r="C12" s="471" t="s">
        <v>496</v>
      </c>
      <c r="D12" s="472" t="s">
        <v>474</v>
      </c>
      <c r="E12" s="473" t="s">
        <v>514</v>
      </c>
      <c r="F12" s="470" t="s">
        <v>508</v>
      </c>
      <c r="G12" s="470" t="s">
        <v>509</v>
      </c>
      <c r="H12" s="470" t="s">
        <v>481</v>
      </c>
      <c r="I12" s="470" t="s">
        <v>511</v>
      </c>
      <c r="J12" s="470" t="s">
        <v>512</v>
      </c>
      <c r="K12" s="470">
        <v>100</v>
      </c>
      <c r="L12" s="197"/>
      <c r="M12" s="196">
        <v>4</v>
      </c>
      <c r="N12" s="196">
        <v>4</v>
      </c>
      <c r="O12" s="468">
        <f t="shared" si="0"/>
        <v>1</v>
      </c>
      <c r="P12" s="468">
        <f t="shared" si="1"/>
        <v>1</v>
      </c>
      <c r="Q12" s="469">
        <f t="shared" si="2"/>
        <v>1</v>
      </c>
      <c r="R12" s="195"/>
    </row>
    <row r="13" spans="1:18" ht="15" x14ac:dyDescent="0.2">
      <c r="A13" s="198" t="s">
        <v>17</v>
      </c>
      <c r="B13" s="470" t="s">
        <v>452</v>
      </c>
      <c r="C13" s="470" t="s">
        <v>489</v>
      </c>
      <c r="D13" s="470" t="s">
        <v>471</v>
      </c>
      <c r="E13" s="132" t="s">
        <v>94</v>
      </c>
      <c r="F13" s="470" t="s">
        <v>508</v>
      </c>
      <c r="G13" s="470" t="s">
        <v>509</v>
      </c>
      <c r="H13" s="470" t="s">
        <v>481</v>
      </c>
      <c r="I13" s="470" t="s">
        <v>511</v>
      </c>
      <c r="J13" s="470" t="s">
        <v>512</v>
      </c>
      <c r="K13" s="470">
        <v>100</v>
      </c>
      <c r="L13" s="197"/>
      <c r="M13" s="196">
        <v>0</v>
      </c>
      <c r="N13" s="196">
        <v>0</v>
      </c>
      <c r="O13" s="468">
        <v>1</v>
      </c>
      <c r="P13" s="468">
        <v>1</v>
      </c>
      <c r="Q13" s="469">
        <v>1</v>
      </c>
      <c r="R13" s="195" t="s">
        <v>515</v>
      </c>
    </row>
    <row r="14" spans="1:18" ht="15" x14ac:dyDescent="0.2">
      <c r="A14" s="198" t="s">
        <v>17</v>
      </c>
      <c r="B14" s="470" t="s">
        <v>452</v>
      </c>
      <c r="C14" s="470" t="s">
        <v>455</v>
      </c>
      <c r="D14" s="472" t="s">
        <v>456</v>
      </c>
      <c r="E14" s="132" t="s">
        <v>94</v>
      </c>
      <c r="F14" s="470" t="s">
        <v>508</v>
      </c>
      <c r="G14" s="470" t="s">
        <v>516</v>
      </c>
      <c r="H14" s="470" t="s">
        <v>517</v>
      </c>
      <c r="I14" s="470" t="s">
        <v>518</v>
      </c>
      <c r="J14" s="470" t="s">
        <v>512</v>
      </c>
      <c r="K14" s="470">
        <v>100</v>
      </c>
      <c r="L14" s="197"/>
      <c r="M14" s="196">
        <v>55</v>
      </c>
      <c r="N14" s="196">
        <v>50</v>
      </c>
      <c r="O14" s="468">
        <f t="shared" ref="O14:O26" si="3">N14/M14</f>
        <v>0.90909090909090906</v>
      </c>
      <c r="P14" s="468">
        <f t="shared" ref="P14:P26" si="4">N14/M14</f>
        <v>0.90909090909090906</v>
      </c>
      <c r="Q14" s="469">
        <f t="shared" ref="Q14:Q26" si="5">N14/(M14*K14/100)</f>
        <v>0.90909090909090906</v>
      </c>
      <c r="R14" s="195"/>
    </row>
    <row r="15" spans="1:18" ht="15" x14ac:dyDescent="0.2">
      <c r="A15" s="198" t="s">
        <v>17</v>
      </c>
      <c r="B15" s="470" t="s">
        <v>452</v>
      </c>
      <c r="C15" s="470" t="s">
        <v>513</v>
      </c>
      <c r="D15" s="470" t="s">
        <v>466</v>
      </c>
      <c r="E15" s="132" t="s">
        <v>94</v>
      </c>
      <c r="F15" s="470" t="s">
        <v>508</v>
      </c>
      <c r="G15" s="470" t="s">
        <v>516</v>
      </c>
      <c r="H15" s="470" t="s">
        <v>517</v>
      </c>
      <c r="I15" s="470" t="s">
        <v>518</v>
      </c>
      <c r="J15" s="470" t="s">
        <v>512</v>
      </c>
      <c r="K15" s="470">
        <v>100</v>
      </c>
      <c r="L15" s="197"/>
      <c r="M15" s="196">
        <v>3</v>
      </c>
      <c r="N15" s="196">
        <v>3</v>
      </c>
      <c r="O15" s="468">
        <f t="shared" si="3"/>
        <v>1</v>
      </c>
      <c r="P15" s="468">
        <f t="shared" si="4"/>
        <v>1</v>
      </c>
      <c r="Q15" s="469">
        <f t="shared" si="5"/>
        <v>1</v>
      </c>
      <c r="R15" s="195"/>
    </row>
    <row r="16" spans="1:18" ht="15" x14ac:dyDescent="0.2">
      <c r="A16" s="198" t="s">
        <v>17</v>
      </c>
      <c r="B16" s="470" t="s">
        <v>452</v>
      </c>
      <c r="C16" s="470" t="s">
        <v>469</v>
      </c>
      <c r="D16" s="470" t="s">
        <v>470</v>
      </c>
      <c r="E16" s="132" t="s">
        <v>94</v>
      </c>
      <c r="F16" s="470" t="s">
        <v>508</v>
      </c>
      <c r="G16" s="470" t="s">
        <v>516</v>
      </c>
      <c r="H16" s="470" t="s">
        <v>517</v>
      </c>
      <c r="I16" s="470" t="s">
        <v>518</v>
      </c>
      <c r="J16" s="470" t="s">
        <v>512</v>
      </c>
      <c r="K16" s="470">
        <v>100</v>
      </c>
      <c r="L16" s="197"/>
      <c r="M16" s="196">
        <v>2</v>
      </c>
      <c r="N16" s="196">
        <v>2</v>
      </c>
      <c r="O16" s="468">
        <f t="shared" si="3"/>
        <v>1</v>
      </c>
      <c r="P16" s="468">
        <f t="shared" si="4"/>
        <v>1</v>
      </c>
      <c r="Q16" s="469">
        <f t="shared" si="5"/>
        <v>1</v>
      </c>
      <c r="R16" s="195"/>
    </row>
    <row r="17" spans="1:18" ht="15" x14ac:dyDescent="0.2">
      <c r="A17" s="198" t="s">
        <v>17</v>
      </c>
      <c r="B17" s="470" t="s">
        <v>452</v>
      </c>
      <c r="C17" s="470" t="s">
        <v>469</v>
      </c>
      <c r="D17" s="470" t="s">
        <v>471</v>
      </c>
      <c r="E17" s="132" t="s">
        <v>94</v>
      </c>
      <c r="F17" s="470" t="s">
        <v>508</v>
      </c>
      <c r="G17" s="470" t="s">
        <v>516</v>
      </c>
      <c r="H17" s="470" t="s">
        <v>517</v>
      </c>
      <c r="I17" s="470" t="s">
        <v>518</v>
      </c>
      <c r="J17" s="470" t="s">
        <v>512</v>
      </c>
      <c r="K17" s="470">
        <v>100</v>
      </c>
      <c r="L17" s="197"/>
      <c r="M17" s="196">
        <v>11</v>
      </c>
      <c r="N17" s="196">
        <v>11</v>
      </c>
      <c r="O17" s="468">
        <f t="shared" si="3"/>
        <v>1</v>
      </c>
      <c r="P17" s="468">
        <f t="shared" si="4"/>
        <v>1</v>
      </c>
      <c r="Q17" s="469">
        <f t="shared" si="5"/>
        <v>1</v>
      </c>
      <c r="R17" s="195"/>
    </row>
    <row r="18" spans="1:18" ht="15" x14ac:dyDescent="0.2">
      <c r="A18" s="198" t="s">
        <v>17</v>
      </c>
      <c r="B18" s="470" t="s">
        <v>452</v>
      </c>
      <c r="C18" s="470" t="s">
        <v>513</v>
      </c>
      <c r="D18" s="470" t="s">
        <v>471</v>
      </c>
      <c r="E18" s="132" t="s">
        <v>94</v>
      </c>
      <c r="F18" s="470" t="s">
        <v>508</v>
      </c>
      <c r="G18" s="470" t="s">
        <v>516</v>
      </c>
      <c r="H18" s="470" t="s">
        <v>517</v>
      </c>
      <c r="I18" s="470" t="s">
        <v>518</v>
      </c>
      <c r="J18" s="470" t="s">
        <v>512</v>
      </c>
      <c r="K18" s="470">
        <v>100</v>
      </c>
      <c r="L18" s="197"/>
      <c r="M18" s="196">
        <v>1</v>
      </c>
      <c r="N18" s="196">
        <v>1</v>
      </c>
      <c r="O18" s="468">
        <f t="shared" si="3"/>
        <v>1</v>
      </c>
      <c r="P18" s="468">
        <f t="shared" si="4"/>
        <v>1</v>
      </c>
      <c r="Q18" s="469">
        <f t="shared" si="5"/>
        <v>1</v>
      </c>
      <c r="R18" s="195"/>
    </row>
    <row r="19" spans="1:18" ht="15" x14ac:dyDescent="0.2">
      <c r="A19" s="198" t="s">
        <v>17</v>
      </c>
      <c r="B19" s="470" t="s">
        <v>452</v>
      </c>
      <c r="C19" s="471" t="s">
        <v>496</v>
      </c>
      <c r="D19" s="472" t="s">
        <v>474</v>
      </c>
      <c r="E19" s="132" t="s">
        <v>94</v>
      </c>
      <c r="F19" s="470" t="s">
        <v>508</v>
      </c>
      <c r="G19" s="470" t="s">
        <v>516</v>
      </c>
      <c r="H19" s="470" t="s">
        <v>517</v>
      </c>
      <c r="I19" s="470" t="s">
        <v>518</v>
      </c>
      <c r="J19" s="470" t="s">
        <v>512</v>
      </c>
      <c r="K19" s="470">
        <v>100</v>
      </c>
      <c r="L19" s="197"/>
      <c r="M19" s="196">
        <v>1</v>
      </c>
      <c r="N19" s="196">
        <v>1</v>
      </c>
      <c r="O19" s="468">
        <f t="shared" si="3"/>
        <v>1</v>
      </c>
      <c r="P19" s="468">
        <f t="shared" si="4"/>
        <v>1</v>
      </c>
      <c r="Q19" s="469">
        <f t="shared" si="5"/>
        <v>1</v>
      </c>
      <c r="R19" s="195"/>
    </row>
    <row r="20" spans="1:18" ht="15" x14ac:dyDescent="0.2">
      <c r="A20" s="198" t="s">
        <v>17</v>
      </c>
      <c r="B20" s="470" t="s">
        <v>452</v>
      </c>
      <c r="C20" s="470" t="s">
        <v>469</v>
      </c>
      <c r="D20" s="472" t="s">
        <v>474</v>
      </c>
      <c r="E20" s="473" t="s">
        <v>514</v>
      </c>
      <c r="F20" s="470" t="s">
        <v>508</v>
      </c>
      <c r="G20" s="470" t="s">
        <v>516</v>
      </c>
      <c r="H20" s="470" t="s">
        <v>517</v>
      </c>
      <c r="I20" s="470" t="s">
        <v>518</v>
      </c>
      <c r="J20" s="470" t="s">
        <v>512</v>
      </c>
      <c r="K20" s="470">
        <v>100</v>
      </c>
      <c r="L20" s="197"/>
      <c r="M20" s="196">
        <v>2</v>
      </c>
      <c r="N20" s="196">
        <v>2</v>
      </c>
      <c r="O20" s="468">
        <f t="shared" si="3"/>
        <v>1</v>
      </c>
      <c r="P20" s="468">
        <f t="shared" si="4"/>
        <v>1</v>
      </c>
      <c r="Q20" s="469">
        <f t="shared" si="5"/>
        <v>1</v>
      </c>
      <c r="R20" s="195"/>
    </row>
    <row r="21" spans="1:18" ht="15" x14ac:dyDescent="0.2">
      <c r="A21" s="198" t="s">
        <v>17</v>
      </c>
      <c r="B21" s="470" t="s">
        <v>70</v>
      </c>
      <c r="C21" s="471" t="s">
        <v>496</v>
      </c>
      <c r="D21" s="472" t="s">
        <v>474</v>
      </c>
      <c r="E21" s="473" t="s">
        <v>514</v>
      </c>
      <c r="F21" s="470" t="s">
        <v>508</v>
      </c>
      <c r="G21" s="470" t="s">
        <v>516</v>
      </c>
      <c r="H21" s="470" t="s">
        <v>517</v>
      </c>
      <c r="I21" s="470" t="s">
        <v>518</v>
      </c>
      <c r="J21" s="470" t="s">
        <v>512</v>
      </c>
      <c r="K21" s="470">
        <v>100</v>
      </c>
      <c r="L21" s="197"/>
      <c r="M21" s="196">
        <v>4</v>
      </c>
      <c r="N21" s="196">
        <v>4</v>
      </c>
      <c r="O21" s="468">
        <f t="shared" si="3"/>
        <v>1</v>
      </c>
      <c r="P21" s="468">
        <f t="shared" si="4"/>
        <v>1</v>
      </c>
      <c r="Q21" s="469">
        <f t="shared" si="5"/>
        <v>1</v>
      </c>
      <c r="R21" s="195"/>
    </row>
    <row r="22" spans="1:18" ht="15" x14ac:dyDescent="0.2">
      <c r="A22" s="198" t="s">
        <v>17</v>
      </c>
      <c r="B22" s="470" t="s">
        <v>452</v>
      </c>
      <c r="C22" s="470" t="s">
        <v>475</v>
      </c>
      <c r="D22" s="472" t="s">
        <v>456</v>
      </c>
      <c r="E22" s="132" t="s">
        <v>94</v>
      </c>
      <c r="F22" s="470" t="s">
        <v>508</v>
      </c>
      <c r="G22" s="470" t="s">
        <v>516</v>
      </c>
      <c r="H22" s="470" t="s">
        <v>517</v>
      </c>
      <c r="I22" s="470" t="s">
        <v>518</v>
      </c>
      <c r="J22" s="470" t="s">
        <v>512</v>
      </c>
      <c r="K22" s="470">
        <v>100</v>
      </c>
      <c r="L22" s="197"/>
      <c r="M22" s="196">
        <v>41</v>
      </c>
      <c r="N22" s="196">
        <v>41</v>
      </c>
      <c r="O22" s="468">
        <f t="shared" si="3"/>
        <v>1</v>
      </c>
      <c r="P22" s="468">
        <f t="shared" si="4"/>
        <v>1</v>
      </c>
      <c r="Q22" s="469">
        <f t="shared" si="5"/>
        <v>1</v>
      </c>
      <c r="R22" s="195"/>
    </row>
    <row r="23" spans="1:18" ht="15" x14ac:dyDescent="0.2">
      <c r="A23" s="198" t="s">
        <v>17</v>
      </c>
      <c r="B23" s="470" t="s">
        <v>452</v>
      </c>
      <c r="C23" s="470" t="s">
        <v>475</v>
      </c>
      <c r="D23" s="470" t="s">
        <v>466</v>
      </c>
      <c r="E23" s="132" t="s">
        <v>94</v>
      </c>
      <c r="F23" s="470" t="s">
        <v>508</v>
      </c>
      <c r="G23" s="470" t="s">
        <v>516</v>
      </c>
      <c r="H23" s="470" t="s">
        <v>517</v>
      </c>
      <c r="I23" s="470" t="s">
        <v>518</v>
      </c>
      <c r="J23" s="470" t="s">
        <v>512</v>
      </c>
      <c r="K23" s="470">
        <v>100</v>
      </c>
      <c r="L23" s="197"/>
      <c r="M23" s="196">
        <v>6</v>
      </c>
      <c r="N23" s="196">
        <v>6</v>
      </c>
      <c r="O23" s="468">
        <f t="shared" si="3"/>
        <v>1</v>
      </c>
      <c r="P23" s="468">
        <f t="shared" si="4"/>
        <v>1</v>
      </c>
      <c r="Q23" s="469">
        <f t="shared" si="5"/>
        <v>1</v>
      </c>
      <c r="R23" s="195"/>
    </row>
    <row r="24" spans="1:18" ht="15" x14ac:dyDescent="0.2">
      <c r="A24" s="198" t="s">
        <v>17</v>
      </c>
      <c r="B24" s="470" t="s">
        <v>452</v>
      </c>
      <c r="C24" s="470" t="s">
        <v>475</v>
      </c>
      <c r="D24" s="470" t="s">
        <v>519</v>
      </c>
      <c r="E24" s="132" t="s">
        <v>94</v>
      </c>
      <c r="F24" s="470" t="s">
        <v>508</v>
      </c>
      <c r="G24" s="470" t="s">
        <v>516</v>
      </c>
      <c r="H24" s="470" t="s">
        <v>517</v>
      </c>
      <c r="I24" s="470" t="s">
        <v>518</v>
      </c>
      <c r="J24" s="470" t="s">
        <v>512</v>
      </c>
      <c r="K24" s="470">
        <v>100</v>
      </c>
      <c r="L24" s="197"/>
      <c r="M24" s="196">
        <v>1</v>
      </c>
      <c r="N24" s="196">
        <v>1</v>
      </c>
      <c r="O24" s="468">
        <f t="shared" si="3"/>
        <v>1</v>
      </c>
      <c r="P24" s="468">
        <f t="shared" si="4"/>
        <v>1</v>
      </c>
      <c r="Q24" s="469">
        <f t="shared" si="5"/>
        <v>1</v>
      </c>
      <c r="R24" s="195"/>
    </row>
    <row r="25" spans="1:18" ht="15" x14ac:dyDescent="0.2">
      <c r="A25" s="198" t="s">
        <v>17</v>
      </c>
      <c r="B25" s="470" t="s">
        <v>452</v>
      </c>
      <c r="C25" s="470" t="s">
        <v>475</v>
      </c>
      <c r="D25" s="470" t="s">
        <v>470</v>
      </c>
      <c r="E25" s="132" t="s">
        <v>94</v>
      </c>
      <c r="F25" s="470" t="s">
        <v>508</v>
      </c>
      <c r="G25" s="470" t="s">
        <v>516</v>
      </c>
      <c r="H25" s="470" t="s">
        <v>517</v>
      </c>
      <c r="I25" s="470" t="s">
        <v>518</v>
      </c>
      <c r="J25" s="470" t="s">
        <v>512</v>
      </c>
      <c r="K25" s="470">
        <v>100</v>
      </c>
      <c r="L25" s="197"/>
      <c r="M25" s="196">
        <v>2</v>
      </c>
      <c r="N25" s="196">
        <v>2</v>
      </c>
      <c r="O25" s="468">
        <f t="shared" si="3"/>
        <v>1</v>
      </c>
      <c r="P25" s="468">
        <f t="shared" si="4"/>
        <v>1</v>
      </c>
      <c r="Q25" s="469">
        <f t="shared" si="5"/>
        <v>1</v>
      </c>
      <c r="R25" s="195"/>
    </row>
    <row r="26" spans="1:18" ht="15" x14ac:dyDescent="0.2">
      <c r="A26" s="198" t="s">
        <v>17</v>
      </c>
      <c r="B26" s="470" t="s">
        <v>452</v>
      </c>
      <c r="C26" s="470" t="s">
        <v>475</v>
      </c>
      <c r="D26" s="470" t="s">
        <v>471</v>
      </c>
      <c r="E26" s="132" t="s">
        <v>94</v>
      </c>
      <c r="F26" s="470" t="s">
        <v>508</v>
      </c>
      <c r="G26" s="470" t="s">
        <v>516</v>
      </c>
      <c r="H26" s="470" t="s">
        <v>517</v>
      </c>
      <c r="I26" s="470" t="s">
        <v>518</v>
      </c>
      <c r="J26" s="470" t="s">
        <v>512</v>
      </c>
      <c r="K26" s="470">
        <v>100</v>
      </c>
      <c r="L26" s="197"/>
      <c r="M26" s="196">
        <v>12</v>
      </c>
      <c r="N26" s="196">
        <v>12</v>
      </c>
      <c r="O26" s="468">
        <f t="shared" si="3"/>
        <v>1</v>
      </c>
      <c r="P26" s="468">
        <f t="shared" si="4"/>
        <v>1</v>
      </c>
      <c r="Q26" s="469">
        <f t="shared" si="5"/>
        <v>1</v>
      </c>
      <c r="R26" s="195"/>
    </row>
    <row r="27" spans="1:18" ht="15" x14ac:dyDescent="0.2">
      <c r="A27" s="198" t="s">
        <v>17</v>
      </c>
      <c r="B27" s="470" t="s">
        <v>452</v>
      </c>
      <c r="C27" s="470" t="s">
        <v>475</v>
      </c>
      <c r="D27" s="470" t="s">
        <v>484</v>
      </c>
      <c r="E27" s="132" t="s">
        <v>94</v>
      </c>
      <c r="F27" s="470" t="s">
        <v>508</v>
      </c>
      <c r="G27" s="470" t="s">
        <v>516</v>
      </c>
      <c r="H27" s="470" t="s">
        <v>517</v>
      </c>
      <c r="I27" s="470" t="s">
        <v>518</v>
      </c>
      <c r="J27" s="470" t="s">
        <v>512</v>
      </c>
      <c r="K27" s="470">
        <v>100</v>
      </c>
      <c r="L27" s="197"/>
      <c r="M27" s="196">
        <v>0</v>
      </c>
      <c r="N27" s="196">
        <v>0</v>
      </c>
      <c r="O27" s="468">
        <v>1</v>
      </c>
      <c r="P27" s="468">
        <v>1</v>
      </c>
      <c r="Q27" s="469">
        <v>1</v>
      </c>
      <c r="R27" s="195" t="s">
        <v>520</v>
      </c>
    </row>
    <row r="28" spans="1:18" ht="15" x14ac:dyDescent="0.2">
      <c r="A28" s="198" t="s">
        <v>17</v>
      </c>
      <c r="B28" s="470" t="s">
        <v>452</v>
      </c>
      <c r="C28" s="470" t="s">
        <v>489</v>
      </c>
      <c r="D28" s="470" t="s">
        <v>471</v>
      </c>
      <c r="E28" s="132" t="s">
        <v>94</v>
      </c>
      <c r="F28" s="470" t="s">
        <v>508</v>
      </c>
      <c r="G28" s="470" t="s">
        <v>516</v>
      </c>
      <c r="H28" s="470" t="s">
        <v>517</v>
      </c>
      <c r="I28" s="470" t="s">
        <v>518</v>
      </c>
      <c r="J28" s="470" t="s">
        <v>512</v>
      </c>
      <c r="K28" s="470">
        <v>100</v>
      </c>
      <c r="L28" s="197"/>
      <c r="M28" s="196">
        <v>0</v>
      </c>
      <c r="N28" s="196">
        <v>0</v>
      </c>
      <c r="O28" s="468">
        <v>1</v>
      </c>
      <c r="P28" s="468">
        <v>1</v>
      </c>
      <c r="Q28" s="469">
        <v>1</v>
      </c>
      <c r="R28" s="195" t="s">
        <v>515</v>
      </c>
    </row>
    <row r="29" spans="1:18" ht="15" x14ac:dyDescent="0.2">
      <c r="A29" s="198" t="s">
        <v>17</v>
      </c>
      <c r="B29" s="470" t="s">
        <v>452</v>
      </c>
      <c r="C29" s="470" t="s">
        <v>455</v>
      </c>
      <c r="D29" s="472" t="s">
        <v>456</v>
      </c>
      <c r="E29" s="132" t="s">
        <v>94</v>
      </c>
      <c r="F29" s="470" t="s">
        <v>508</v>
      </c>
      <c r="G29" s="470" t="s">
        <v>521</v>
      </c>
      <c r="H29" s="470" t="s">
        <v>522</v>
      </c>
      <c r="I29" s="470" t="s">
        <v>511</v>
      </c>
      <c r="J29" s="470" t="s">
        <v>512</v>
      </c>
      <c r="K29" s="470">
        <v>100</v>
      </c>
      <c r="L29" s="197"/>
      <c r="M29" s="196">
        <v>55</v>
      </c>
      <c r="N29" s="196">
        <v>50</v>
      </c>
      <c r="O29" s="468">
        <f t="shared" ref="O29:O36" si="6">N29/M29</f>
        <v>0.90909090909090906</v>
      </c>
      <c r="P29" s="468">
        <f t="shared" ref="P29:P36" si="7">N29/M29</f>
        <v>0.90909090909090906</v>
      </c>
      <c r="Q29" s="469">
        <f t="shared" ref="Q29:Q36" si="8">N29/(M29*K29/100)</f>
        <v>0.90909090909090906</v>
      </c>
      <c r="R29" s="195"/>
    </row>
    <row r="30" spans="1:18" ht="15" x14ac:dyDescent="0.2">
      <c r="A30" s="198" t="s">
        <v>17</v>
      </c>
      <c r="B30" s="470" t="s">
        <v>452</v>
      </c>
      <c r="C30" s="470" t="s">
        <v>513</v>
      </c>
      <c r="D30" s="470" t="s">
        <v>466</v>
      </c>
      <c r="E30" s="132" t="s">
        <v>94</v>
      </c>
      <c r="F30" s="470" t="s">
        <v>508</v>
      </c>
      <c r="G30" s="470" t="s">
        <v>521</v>
      </c>
      <c r="H30" s="470" t="s">
        <v>522</v>
      </c>
      <c r="I30" s="470" t="s">
        <v>511</v>
      </c>
      <c r="J30" s="470" t="s">
        <v>512</v>
      </c>
      <c r="K30" s="470">
        <v>100</v>
      </c>
      <c r="L30" s="197"/>
      <c r="M30" s="196">
        <v>3</v>
      </c>
      <c r="N30" s="196">
        <v>3</v>
      </c>
      <c r="O30" s="468">
        <f t="shared" si="6"/>
        <v>1</v>
      </c>
      <c r="P30" s="468">
        <f t="shared" si="7"/>
        <v>1</v>
      </c>
      <c r="Q30" s="469">
        <f t="shared" si="8"/>
        <v>1</v>
      </c>
      <c r="R30" s="195"/>
    </row>
    <row r="31" spans="1:18" ht="15" x14ac:dyDescent="0.2">
      <c r="A31" s="198" t="s">
        <v>17</v>
      </c>
      <c r="B31" s="470" t="s">
        <v>452</v>
      </c>
      <c r="C31" s="470" t="s">
        <v>469</v>
      </c>
      <c r="D31" s="470" t="s">
        <v>470</v>
      </c>
      <c r="E31" s="132" t="s">
        <v>94</v>
      </c>
      <c r="F31" s="470" t="s">
        <v>508</v>
      </c>
      <c r="G31" s="470" t="s">
        <v>521</v>
      </c>
      <c r="H31" s="470" t="s">
        <v>522</v>
      </c>
      <c r="I31" s="470" t="s">
        <v>511</v>
      </c>
      <c r="J31" s="470" t="s">
        <v>512</v>
      </c>
      <c r="K31" s="470">
        <v>100</v>
      </c>
      <c r="L31" s="197"/>
      <c r="M31" s="196">
        <v>2</v>
      </c>
      <c r="N31" s="196">
        <v>2</v>
      </c>
      <c r="O31" s="468">
        <f t="shared" si="6"/>
        <v>1</v>
      </c>
      <c r="P31" s="468">
        <f t="shared" si="7"/>
        <v>1</v>
      </c>
      <c r="Q31" s="469">
        <f t="shared" si="8"/>
        <v>1</v>
      </c>
      <c r="R31" s="195"/>
    </row>
    <row r="32" spans="1:18" ht="15" x14ac:dyDescent="0.2">
      <c r="A32" s="198" t="s">
        <v>17</v>
      </c>
      <c r="B32" s="470" t="s">
        <v>452</v>
      </c>
      <c r="C32" s="470" t="s">
        <v>469</v>
      </c>
      <c r="D32" s="470" t="s">
        <v>471</v>
      </c>
      <c r="E32" s="132" t="s">
        <v>94</v>
      </c>
      <c r="F32" s="470" t="s">
        <v>508</v>
      </c>
      <c r="G32" s="470" t="s">
        <v>521</v>
      </c>
      <c r="H32" s="470" t="s">
        <v>522</v>
      </c>
      <c r="I32" s="470" t="s">
        <v>511</v>
      </c>
      <c r="J32" s="470" t="s">
        <v>512</v>
      </c>
      <c r="K32" s="470">
        <v>100</v>
      </c>
      <c r="L32" s="197"/>
      <c r="M32" s="196">
        <v>11</v>
      </c>
      <c r="N32" s="196">
        <v>11</v>
      </c>
      <c r="O32" s="468">
        <f t="shared" si="6"/>
        <v>1</v>
      </c>
      <c r="P32" s="468">
        <f t="shared" si="7"/>
        <v>1</v>
      </c>
      <c r="Q32" s="469">
        <f t="shared" si="8"/>
        <v>1</v>
      </c>
      <c r="R32" s="195"/>
    </row>
    <row r="33" spans="1:18" ht="15" x14ac:dyDescent="0.2">
      <c r="A33" s="198" t="s">
        <v>17</v>
      </c>
      <c r="B33" s="470" t="s">
        <v>452</v>
      </c>
      <c r="C33" s="470" t="s">
        <v>513</v>
      </c>
      <c r="D33" s="470" t="s">
        <v>471</v>
      </c>
      <c r="E33" s="132" t="s">
        <v>94</v>
      </c>
      <c r="F33" s="470" t="s">
        <v>508</v>
      </c>
      <c r="G33" s="470" t="s">
        <v>521</v>
      </c>
      <c r="H33" s="470" t="s">
        <v>522</v>
      </c>
      <c r="I33" s="470" t="s">
        <v>511</v>
      </c>
      <c r="J33" s="470" t="s">
        <v>512</v>
      </c>
      <c r="K33" s="470">
        <v>100</v>
      </c>
      <c r="L33" s="197"/>
      <c r="M33" s="196">
        <v>1</v>
      </c>
      <c r="N33" s="196">
        <v>1</v>
      </c>
      <c r="O33" s="468">
        <f t="shared" si="6"/>
        <v>1</v>
      </c>
      <c r="P33" s="468">
        <f t="shared" si="7"/>
        <v>1</v>
      </c>
      <c r="Q33" s="469">
        <f t="shared" si="8"/>
        <v>1</v>
      </c>
      <c r="R33" s="195"/>
    </row>
    <row r="34" spans="1:18" ht="15" x14ac:dyDescent="0.2">
      <c r="A34" s="198" t="s">
        <v>17</v>
      </c>
      <c r="B34" s="470" t="s">
        <v>452</v>
      </c>
      <c r="C34" s="471" t="s">
        <v>496</v>
      </c>
      <c r="D34" s="472" t="s">
        <v>474</v>
      </c>
      <c r="E34" s="132" t="s">
        <v>94</v>
      </c>
      <c r="F34" s="470" t="s">
        <v>508</v>
      </c>
      <c r="G34" s="470" t="s">
        <v>521</v>
      </c>
      <c r="H34" s="470" t="s">
        <v>522</v>
      </c>
      <c r="I34" s="470" t="s">
        <v>511</v>
      </c>
      <c r="J34" s="470" t="s">
        <v>512</v>
      </c>
      <c r="K34" s="470">
        <v>100</v>
      </c>
      <c r="L34" s="197"/>
      <c r="M34" s="196">
        <v>1</v>
      </c>
      <c r="N34" s="196">
        <v>1</v>
      </c>
      <c r="O34" s="468">
        <f t="shared" si="6"/>
        <v>1</v>
      </c>
      <c r="P34" s="468">
        <f t="shared" si="7"/>
        <v>1</v>
      </c>
      <c r="Q34" s="469">
        <f t="shared" si="8"/>
        <v>1</v>
      </c>
      <c r="R34" s="195"/>
    </row>
    <row r="35" spans="1:18" ht="15" x14ac:dyDescent="0.2">
      <c r="A35" s="198" t="s">
        <v>17</v>
      </c>
      <c r="B35" s="470" t="s">
        <v>452</v>
      </c>
      <c r="C35" s="470" t="s">
        <v>469</v>
      </c>
      <c r="D35" s="472" t="s">
        <v>474</v>
      </c>
      <c r="E35" s="473" t="s">
        <v>514</v>
      </c>
      <c r="F35" s="470" t="s">
        <v>508</v>
      </c>
      <c r="G35" s="470" t="s">
        <v>521</v>
      </c>
      <c r="H35" s="470" t="s">
        <v>522</v>
      </c>
      <c r="I35" s="470" t="s">
        <v>511</v>
      </c>
      <c r="J35" s="470" t="s">
        <v>512</v>
      </c>
      <c r="K35" s="470">
        <v>100</v>
      </c>
      <c r="L35" s="197"/>
      <c r="M35" s="196">
        <v>2</v>
      </c>
      <c r="N35" s="196">
        <v>2</v>
      </c>
      <c r="O35" s="468">
        <f t="shared" si="6"/>
        <v>1</v>
      </c>
      <c r="P35" s="468">
        <f t="shared" si="7"/>
        <v>1</v>
      </c>
      <c r="Q35" s="469">
        <f t="shared" si="8"/>
        <v>1</v>
      </c>
      <c r="R35" s="195"/>
    </row>
    <row r="36" spans="1:18" ht="15" x14ac:dyDescent="0.2">
      <c r="A36" s="198" t="s">
        <v>17</v>
      </c>
      <c r="B36" s="470" t="s">
        <v>70</v>
      </c>
      <c r="C36" s="471" t="s">
        <v>496</v>
      </c>
      <c r="D36" s="472" t="s">
        <v>474</v>
      </c>
      <c r="E36" s="473" t="s">
        <v>514</v>
      </c>
      <c r="F36" s="470" t="s">
        <v>508</v>
      </c>
      <c r="G36" s="470" t="s">
        <v>521</v>
      </c>
      <c r="H36" s="470" t="s">
        <v>522</v>
      </c>
      <c r="I36" s="470" t="s">
        <v>511</v>
      </c>
      <c r="J36" s="470" t="s">
        <v>512</v>
      </c>
      <c r="K36" s="470">
        <v>100</v>
      </c>
      <c r="L36" s="197"/>
      <c r="M36" s="196">
        <v>4</v>
      </c>
      <c r="N36" s="196">
        <v>4</v>
      </c>
      <c r="O36" s="468">
        <f t="shared" si="6"/>
        <v>1</v>
      </c>
      <c r="P36" s="468">
        <f t="shared" si="7"/>
        <v>1</v>
      </c>
      <c r="Q36" s="469">
        <f t="shared" si="8"/>
        <v>1</v>
      </c>
      <c r="R36" s="195"/>
    </row>
    <row r="37" spans="1:18" ht="15" x14ac:dyDescent="0.2">
      <c r="A37" s="198" t="s">
        <v>17</v>
      </c>
      <c r="B37" s="470" t="s">
        <v>452</v>
      </c>
      <c r="C37" s="470" t="s">
        <v>489</v>
      </c>
      <c r="D37" s="470" t="s">
        <v>471</v>
      </c>
      <c r="E37" s="132" t="s">
        <v>94</v>
      </c>
      <c r="F37" s="470" t="s">
        <v>508</v>
      </c>
      <c r="G37" s="470" t="s">
        <v>521</v>
      </c>
      <c r="H37" s="470" t="s">
        <v>522</v>
      </c>
      <c r="I37" s="470" t="s">
        <v>511</v>
      </c>
      <c r="J37" s="470" t="s">
        <v>512</v>
      </c>
      <c r="K37" s="470">
        <v>100</v>
      </c>
      <c r="L37" s="197"/>
      <c r="M37" s="196">
        <v>0</v>
      </c>
      <c r="N37" s="196">
        <v>0</v>
      </c>
      <c r="O37" s="468">
        <v>1</v>
      </c>
      <c r="P37" s="468">
        <v>1</v>
      </c>
      <c r="Q37" s="469">
        <v>1</v>
      </c>
      <c r="R37" s="195" t="s">
        <v>515</v>
      </c>
    </row>
    <row r="38" spans="1:18" ht="15" x14ac:dyDescent="0.2">
      <c r="A38" s="198" t="s">
        <v>17</v>
      </c>
      <c r="B38" s="470" t="s">
        <v>452</v>
      </c>
      <c r="C38" s="470" t="s">
        <v>455</v>
      </c>
      <c r="D38" s="472" t="s">
        <v>456</v>
      </c>
      <c r="E38" s="132" t="s">
        <v>94</v>
      </c>
      <c r="F38" s="470" t="s">
        <v>523</v>
      </c>
      <c r="G38" s="470" t="s">
        <v>524</v>
      </c>
      <c r="H38" s="470" t="s">
        <v>525</v>
      </c>
      <c r="I38" s="470" t="s">
        <v>511</v>
      </c>
      <c r="J38" s="470" t="s">
        <v>512</v>
      </c>
      <c r="K38" s="470">
        <v>100</v>
      </c>
      <c r="L38" s="197"/>
      <c r="M38" s="196">
        <v>55</v>
      </c>
      <c r="N38" s="196">
        <f>M38*0.91</f>
        <v>50.050000000000004</v>
      </c>
      <c r="O38" s="468">
        <f t="shared" ref="O38:O45" si="9">N38/M38</f>
        <v>0.91</v>
      </c>
      <c r="P38" s="468">
        <f t="shared" ref="P38:P45" si="10">N38/M38</f>
        <v>0.91</v>
      </c>
      <c r="Q38" s="469">
        <f t="shared" ref="Q38:Q45" si="11">N38/(M38*K38/100)</f>
        <v>0.91</v>
      </c>
      <c r="R38" s="195"/>
    </row>
    <row r="39" spans="1:18" ht="15" x14ac:dyDescent="0.2">
      <c r="A39" s="198" t="s">
        <v>17</v>
      </c>
      <c r="B39" s="470" t="s">
        <v>452</v>
      </c>
      <c r="C39" s="470" t="s">
        <v>513</v>
      </c>
      <c r="D39" s="470" t="s">
        <v>466</v>
      </c>
      <c r="E39" s="132" t="s">
        <v>94</v>
      </c>
      <c r="F39" s="470" t="s">
        <v>523</v>
      </c>
      <c r="G39" s="470" t="s">
        <v>524</v>
      </c>
      <c r="H39" s="470" t="s">
        <v>525</v>
      </c>
      <c r="I39" s="470" t="s">
        <v>511</v>
      </c>
      <c r="J39" s="470" t="s">
        <v>512</v>
      </c>
      <c r="K39" s="470">
        <v>100</v>
      </c>
      <c r="L39" s="197"/>
      <c r="M39" s="196">
        <v>3</v>
      </c>
      <c r="N39" s="196">
        <v>3</v>
      </c>
      <c r="O39" s="468">
        <f t="shared" si="9"/>
        <v>1</v>
      </c>
      <c r="P39" s="468">
        <f t="shared" si="10"/>
        <v>1</v>
      </c>
      <c r="Q39" s="469">
        <f t="shared" si="11"/>
        <v>1</v>
      </c>
      <c r="R39" s="195"/>
    </row>
    <row r="40" spans="1:18" ht="15" x14ac:dyDescent="0.2">
      <c r="A40" s="198" t="s">
        <v>17</v>
      </c>
      <c r="B40" s="470" t="s">
        <v>452</v>
      </c>
      <c r="C40" s="470" t="s">
        <v>469</v>
      </c>
      <c r="D40" s="470" t="s">
        <v>470</v>
      </c>
      <c r="E40" s="132" t="s">
        <v>94</v>
      </c>
      <c r="F40" s="470" t="s">
        <v>523</v>
      </c>
      <c r="G40" s="470" t="s">
        <v>524</v>
      </c>
      <c r="H40" s="470" t="s">
        <v>525</v>
      </c>
      <c r="I40" s="470" t="s">
        <v>511</v>
      </c>
      <c r="J40" s="470" t="s">
        <v>512</v>
      </c>
      <c r="K40" s="470">
        <v>100</v>
      </c>
      <c r="L40" s="197"/>
      <c r="M40" s="196">
        <v>2</v>
      </c>
      <c r="N40" s="196">
        <v>2</v>
      </c>
      <c r="O40" s="468">
        <f t="shared" si="9"/>
        <v>1</v>
      </c>
      <c r="P40" s="468">
        <f t="shared" si="10"/>
        <v>1</v>
      </c>
      <c r="Q40" s="469">
        <f t="shared" si="11"/>
        <v>1</v>
      </c>
      <c r="R40" s="195"/>
    </row>
    <row r="41" spans="1:18" ht="15" x14ac:dyDescent="0.2">
      <c r="A41" s="198" t="s">
        <v>17</v>
      </c>
      <c r="B41" s="470" t="s">
        <v>452</v>
      </c>
      <c r="C41" s="470" t="s">
        <v>469</v>
      </c>
      <c r="D41" s="470" t="s">
        <v>471</v>
      </c>
      <c r="E41" s="132" t="s">
        <v>94</v>
      </c>
      <c r="F41" s="470" t="s">
        <v>523</v>
      </c>
      <c r="G41" s="470" t="s">
        <v>524</v>
      </c>
      <c r="H41" s="470" t="s">
        <v>525</v>
      </c>
      <c r="I41" s="470" t="s">
        <v>511</v>
      </c>
      <c r="J41" s="470" t="s">
        <v>512</v>
      </c>
      <c r="K41" s="470">
        <v>100</v>
      </c>
      <c r="L41" s="197"/>
      <c r="M41" s="196">
        <v>11</v>
      </c>
      <c r="N41" s="196">
        <v>11</v>
      </c>
      <c r="O41" s="468">
        <f t="shared" si="9"/>
        <v>1</v>
      </c>
      <c r="P41" s="468">
        <f t="shared" si="10"/>
        <v>1</v>
      </c>
      <c r="Q41" s="469">
        <f t="shared" si="11"/>
        <v>1</v>
      </c>
      <c r="R41" s="195"/>
    </row>
    <row r="42" spans="1:18" ht="15" x14ac:dyDescent="0.2">
      <c r="A42" s="198" t="s">
        <v>17</v>
      </c>
      <c r="B42" s="470" t="s">
        <v>452</v>
      </c>
      <c r="C42" s="470" t="s">
        <v>513</v>
      </c>
      <c r="D42" s="470" t="s">
        <v>471</v>
      </c>
      <c r="E42" s="132" t="s">
        <v>94</v>
      </c>
      <c r="F42" s="470" t="s">
        <v>523</v>
      </c>
      <c r="G42" s="470" t="s">
        <v>524</v>
      </c>
      <c r="H42" s="470" t="s">
        <v>525</v>
      </c>
      <c r="I42" s="470" t="s">
        <v>511</v>
      </c>
      <c r="J42" s="470" t="s">
        <v>512</v>
      </c>
      <c r="K42" s="470">
        <v>100</v>
      </c>
      <c r="L42" s="197"/>
      <c r="M42" s="196">
        <v>1</v>
      </c>
      <c r="N42" s="196">
        <v>1</v>
      </c>
      <c r="O42" s="468">
        <f t="shared" si="9"/>
        <v>1</v>
      </c>
      <c r="P42" s="468">
        <f t="shared" si="10"/>
        <v>1</v>
      </c>
      <c r="Q42" s="469">
        <f t="shared" si="11"/>
        <v>1</v>
      </c>
      <c r="R42" s="195"/>
    </row>
    <row r="43" spans="1:18" ht="15" x14ac:dyDescent="0.2">
      <c r="A43" s="198" t="s">
        <v>17</v>
      </c>
      <c r="B43" s="470" t="s">
        <v>452</v>
      </c>
      <c r="C43" s="471" t="s">
        <v>496</v>
      </c>
      <c r="D43" s="472" t="s">
        <v>474</v>
      </c>
      <c r="E43" s="132" t="s">
        <v>94</v>
      </c>
      <c r="F43" s="470" t="s">
        <v>523</v>
      </c>
      <c r="G43" s="470" t="s">
        <v>524</v>
      </c>
      <c r="H43" s="470" t="s">
        <v>525</v>
      </c>
      <c r="I43" s="470" t="s">
        <v>511</v>
      </c>
      <c r="J43" s="470" t="s">
        <v>512</v>
      </c>
      <c r="K43" s="470">
        <v>100</v>
      </c>
      <c r="L43" s="197"/>
      <c r="M43" s="196">
        <v>1</v>
      </c>
      <c r="N43" s="196">
        <v>1</v>
      </c>
      <c r="O43" s="468">
        <f t="shared" si="9"/>
        <v>1</v>
      </c>
      <c r="P43" s="468">
        <f t="shared" si="10"/>
        <v>1</v>
      </c>
      <c r="Q43" s="469">
        <f t="shared" si="11"/>
        <v>1</v>
      </c>
      <c r="R43" s="195"/>
    </row>
    <row r="44" spans="1:18" ht="15" x14ac:dyDescent="0.2">
      <c r="A44" s="198" t="s">
        <v>17</v>
      </c>
      <c r="B44" s="470" t="s">
        <v>452</v>
      </c>
      <c r="C44" s="470" t="s">
        <v>469</v>
      </c>
      <c r="D44" s="472" t="s">
        <v>474</v>
      </c>
      <c r="E44" s="473" t="s">
        <v>514</v>
      </c>
      <c r="F44" s="470" t="s">
        <v>523</v>
      </c>
      <c r="G44" s="470" t="s">
        <v>524</v>
      </c>
      <c r="H44" s="470" t="s">
        <v>525</v>
      </c>
      <c r="I44" s="470" t="s">
        <v>511</v>
      </c>
      <c r="J44" s="470" t="s">
        <v>512</v>
      </c>
      <c r="K44" s="470">
        <v>100</v>
      </c>
      <c r="L44" s="197"/>
      <c r="M44" s="196">
        <v>2</v>
      </c>
      <c r="N44" s="196">
        <v>2</v>
      </c>
      <c r="O44" s="468">
        <f t="shared" si="9"/>
        <v>1</v>
      </c>
      <c r="P44" s="468">
        <f t="shared" si="10"/>
        <v>1</v>
      </c>
      <c r="Q44" s="469">
        <f t="shared" si="11"/>
        <v>1</v>
      </c>
      <c r="R44" s="195"/>
    </row>
    <row r="45" spans="1:18" ht="15" x14ac:dyDescent="0.2">
      <c r="A45" s="198" t="s">
        <v>17</v>
      </c>
      <c r="B45" s="470" t="s">
        <v>70</v>
      </c>
      <c r="C45" s="471" t="s">
        <v>496</v>
      </c>
      <c r="D45" s="472" t="s">
        <v>474</v>
      </c>
      <c r="E45" s="473" t="s">
        <v>514</v>
      </c>
      <c r="F45" s="470" t="s">
        <v>523</v>
      </c>
      <c r="G45" s="470" t="s">
        <v>524</v>
      </c>
      <c r="H45" s="470" t="s">
        <v>525</v>
      </c>
      <c r="I45" s="470" t="s">
        <v>511</v>
      </c>
      <c r="J45" s="470" t="s">
        <v>512</v>
      </c>
      <c r="K45" s="470">
        <v>100</v>
      </c>
      <c r="L45" s="197"/>
      <c r="M45" s="196">
        <v>4</v>
      </c>
      <c r="N45" s="196">
        <v>4</v>
      </c>
      <c r="O45" s="468">
        <f t="shared" si="9"/>
        <v>1</v>
      </c>
      <c r="P45" s="468">
        <f t="shared" si="10"/>
        <v>1</v>
      </c>
      <c r="Q45" s="469">
        <f t="shared" si="11"/>
        <v>1</v>
      </c>
      <c r="R45" s="195"/>
    </row>
    <row r="46" spans="1:18" ht="15" x14ac:dyDescent="0.2">
      <c r="A46" s="198" t="s">
        <v>17</v>
      </c>
      <c r="B46" s="470" t="s">
        <v>452</v>
      </c>
      <c r="C46" s="470" t="s">
        <v>489</v>
      </c>
      <c r="D46" s="470" t="s">
        <v>471</v>
      </c>
      <c r="E46" s="132" t="s">
        <v>94</v>
      </c>
      <c r="F46" s="470" t="s">
        <v>523</v>
      </c>
      <c r="G46" s="470" t="s">
        <v>524</v>
      </c>
      <c r="H46" s="474" t="s">
        <v>525</v>
      </c>
      <c r="I46" s="470" t="s">
        <v>511</v>
      </c>
      <c r="J46" s="470" t="s">
        <v>512</v>
      </c>
      <c r="K46" s="470">
        <v>100</v>
      </c>
      <c r="L46" s="197"/>
      <c r="M46" s="196">
        <v>0</v>
      </c>
      <c r="N46" s="196">
        <v>0</v>
      </c>
      <c r="O46" s="468">
        <v>1</v>
      </c>
      <c r="P46" s="468">
        <v>1</v>
      </c>
      <c r="Q46" s="469">
        <v>1</v>
      </c>
      <c r="R46" s="195" t="s">
        <v>515</v>
      </c>
    </row>
    <row r="47" spans="1:18" ht="15" x14ac:dyDescent="0.2">
      <c r="A47" s="198" t="s">
        <v>17</v>
      </c>
      <c r="B47" s="470" t="s">
        <v>452</v>
      </c>
      <c r="C47" s="470" t="s">
        <v>455</v>
      </c>
      <c r="D47" s="472" t="s">
        <v>456</v>
      </c>
      <c r="E47" s="132" t="s">
        <v>94</v>
      </c>
      <c r="F47" s="470" t="s">
        <v>523</v>
      </c>
      <c r="G47" s="470" t="s">
        <v>526</v>
      </c>
      <c r="H47" s="474" t="s">
        <v>527</v>
      </c>
      <c r="I47" s="470" t="s">
        <v>511</v>
      </c>
      <c r="J47" s="470" t="s">
        <v>528</v>
      </c>
      <c r="K47" s="470">
        <v>100</v>
      </c>
      <c r="L47" s="197"/>
      <c r="M47" s="196">
        <v>55</v>
      </c>
      <c r="N47" s="196">
        <v>24</v>
      </c>
      <c r="O47" s="468">
        <f t="shared" ref="O47:O54" si="12">N47/M47</f>
        <v>0.43636363636363634</v>
      </c>
      <c r="P47" s="468">
        <f t="shared" ref="P47:P54" si="13">N47/M47</f>
        <v>0.43636363636363634</v>
      </c>
      <c r="Q47" s="469">
        <f t="shared" ref="Q47:Q54" si="14">N47/(M47*K47/100)</f>
        <v>0.43636363636363634</v>
      </c>
      <c r="R47" s="195"/>
    </row>
    <row r="48" spans="1:18" ht="15" x14ac:dyDescent="0.2">
      <c r="A48" s="198" t="s">
        <v>17</v>
      </c>
      <c r="B48" s="470" t="s">
        <v>452</v>
      </c>
      <c r="C48" s="470" t="s">
        <v>513</v>
      </c>
      <c r="D48" s="470" t="s">
        <v>466</v>
      </c>
      <c r="E48" s="132" t="s">
        <v>94</v>
      </c>
      <c r="F48" s="470" t="s">
        <v>523</v>
      </c>
      <c r="G48" s="470" t="s">
        <v>526</v>
      </c>
      <c r="H48" s="474" t="s">
        <v>527</v>
      </c>
      <c r="I48" s="470" t="s">
        <v>511</v>
      </c>
      <c r="J48" s="470" t="s">
        <v>528</v>
      </c>
      <c r="K48" s="470">
        <v>100</v>
      </c>
      <c r="L48" s="197"/>
      <c r="M48" s="196">
        <v>3</v>
      </c>
      <c r="N48" s="196">
        <v>3</v>
      </c>
      <c r="O48" s="468">
        <f t="shared" si="12"/>
        <v>1</v>
      </c>
      <c r="P48" s="468">
        <f t="shared" si="13"/>
        <v>1</v>
      </c>
      <c r="Q48" s="469">
        <f t="shared" si="14"/>
        <v>1</v>
      </c>
      <c r="R48" s="195"/>
    </row>
    <row r="49" spans="1:18" ht="15" x14ac:dyDescent="0.2">
      <c r="A49" s="198" t="s">
        <v>17</v>
      </c>
      <c r="B49" s="470" t="s">
        <v>452</v>
      </c>
      <c r="C49" s="470" t="s">
        <v>469</v>
      </c>
      <c r="D49" s="470" t="s">
        <v>470</v>
      </c>
      <c r="E49" s="132" t="s">
        <v>94</v>
      </c>
      <c r="F49" s="470" t="s">
        <v>523</v>
      </c>
      <c r="G49" s="470" t="s">
        <v>526</v>
      </c>
      <c r="H49" s="474" t="s">
        <v>527</v>
      </c>
      <c r="I49" s="470" t="s">
        <v>511</v>
      </c>
      <c r="J49" s="470" t="s">
        <v>528</v>
      </c>
      <c r="K49" s="470">
        <v>100</v>
      </c>
      <c r="L49" s="197"/>
      <c r="M49" s="196">
        <v>2</v>
      </c>
      <c r="N49" s="196">
        <v>2</v>
      </c>
      <c r="O49" s="468">
        <f t="shared" si="12"/>
        <v>1</v>
      </c>
      <c r="P49" s="468">
        <f t="shared" si="13"/>
        <v>1</v>
      </c>
      <c r="Q49" s="469">
        <f t="shared" si="14"/>
        <v>1</v>
      </c>
      <c r="R49" s="195"/>
    </row>
    <row r="50" spans="1:18" ht="15" x14ac:dyDescent="0.2">
      <c r="A50" s="198" t="s">
        <v>17</v>
      </c>
      <c r="B50" s="470" t="s">
        <v>452</v>
      </c>
      <c r="C50" s="470" t="s">
        <v>469</v>
      </c>
      <c r="D50" s="470" t="s">
        <v>471</v>
      </c>
      <c r="E50" s="132" t="s">
        <v>94</v>
      </c>
      <c r="F50" s="470" t="s">
        <v>523</v>
      </c>
      <c r="G50" s="470" t="s">
        <v>526</v>
      </c>
      <c r="H50" s="474" t="s">
        <v>527</v>
      </c>
      <c r="I50" s="470" t="s">
        <v>511</v>
      </c>
      <c r="J50" s="470" t="s">
        <v>528</v>
      </c>
      <c r="K50" s="470">
        <v>100</v>
      </c>
      <c r="L50" s="197"/>
      <c r="M50" s="196">
        <v>11</v>
      </c>
      <c r="N50" s="196">
        <v>8</v>
      </c>
      <c r="O50" s="468">
        <f t="shared" si="12"/>
        <v>0.72727272727272729</v>
      </c>
      <c r="P50" s="468">
        <f t="shared" si="13"/>
        <v>0.72727272727272729</v>
      </c>
      <c r="Q50" s="469">
        <f t="shared" si="14"/>
        <v>0.72727272727272729</v>
      </c>
      <c r="R50" s="195"/>
    </row>
    <row r="51" spans="1:18" ht="15" x14ac:dyDescent="0.2">
      <c r="A51" s="198" t="s">
        <v>17</v>
      </c>
      <c r="B51" s="470" t="s">
        <v>452</v>
      </c>
      <c r="C51" s="470" t="s">
        <v>513</v>
      </c>
      <c r="D51" s="470" t="s">
        <v>471</v>
      </c>
      <c r="E51" s="132" t="s">
        <v>94</v>
      </c>
      <c r="F51" s="470" t="s">
        <v>523</v>
      </c>
      <c r="G51" s="470" t="s">
        <v>526</v>
      </c>
      <c r="H51" s="474" t="s">
        <v>527</v>
      </c>
      <c r="I51" s="470" t="s">
        <v>511</v>
      </c>
      <c r="J51" s="470" t="s">
        <v>528</v>
      </c>
      <c r="K51" s="470">
        <v>100</v>
      </c>
      <c r="L51" s="197"/>
      <c r="M51" s="196">
        <v>1</v>
      </c>
      <c r="N51" s="196">
        <v>1</v>
      </c>
      <c r="O51" s="468">
        <f t="shared" si="12"/>
        <v>1</v>
      </c>
      <c r="P51" s="468">
        <f t="shared" si="13"/>
        <v>1</v>
      </c>
      <c r="Q51" s="469">
        <f t="shared" si="14"/>
        <v>1</v>
      </c>
      <c r="R51" s="195"/>
    </row>
    <row r="52" spans="1:18" ht="15" x14ac:dyDescent="0.2">
      <c r="A52" s="198" t="s">
        <v>17</v>
      </c>
      <c r="B52" s="470" t="s">
        <v>452</v>
      </c>
      <c r="C52" s="471" t="s">
        <v>496</v>
      </c>
      <c r="D52" s="472" t="s">
        <v>474</v>
      </c>
      <c r="E52" s="132" t="s">
        <v>94</v>
      </c>
      <c r="F52" s="470" t="s">
        <v>523</v>
      </c>
      <c r="G52" s="470" t="s">
        <v>526</v>
      </c>
      <c r="H52" s="474" t="s">
        <v>527</v>
      </c>
      <c r="I52" s="470" t="s">
        <v>511</v>
      </c>
      <c r="J52" s="470" t="s">
        <v>528</v>
      </c>
      <c r="K52" s="470">
        <v>100</v>
      </c>
      <c r="L52" s="197"/>
      <c r="M52" s="196">
        <v>1</v>
      </c>
      <c r="N52" s="196">
        <v>1</v>
      </c>
      <c r="O52" s="468">
        <f t="shared" si="12"/>
        <v>1</v>
      </c>
      <c r="P52" s="468">
        <f t="shared" si="13"/>
        <v>1</v>
      </c>
      <c r="Q52" s="469">
        <f t="shared" si="14"/>
        <v>1</v>
      </c>
      <c r="R52" s="195"/>
    </row>
    <row r="53" spans="1:18" ht="15" x14ac:dyDescent="0.2">
      <c r="A53" s="198" t="s">
        <v>17</v>
      </c>
      <c r="B53" s="470" t="s">
        <v>452</v>
      </c>
      <c r="C53" s="470" t="s">
        <v>469</v>
      </c>
      <c r="D53" s="472" t="s">
        <v>474</v>
      </c>
      <c r="E53" s="473" t="s">
        <v>514</v>
      </c>
      <c r="F53" s="470" t="s">
        <v>523</v>
      </c>
      <c r="G53" s="470" t="s">
        <v>526</v>
      </c>
      <c r="H53" s="474" t="s">
        <v>527</v>
      </c>
      <c r="I53" s="470" t="s">
        <v>511</v>
      </c>
      <c r="J53" s="470" t="s">
        <v>528</v>
      </c>
      <c r="K53" s="470">
        <v>100</v>
      </c>
      <c r="L53" s="197"/>
      <c r="M53" s="196">
        <v>2</v>
      </c>
      <c r="N53" s="196">
        <v>2</v>
      </c>
      <c r="O53" s="468">
        <f t="shared" si="12"/>
        <v>1</v>
      </c>
      <c r="P53" s="468">
        <f t="shared" si="13"/>
        <v>1</v>
      </c>
      <c r="Q53" s="469">
        <f t="shared" si="14"/>
        <v>1</v>
      </c>
      <c r="R53" s="195"/>
    </row>
    <row r="54" spans="1:18" ht="15" x14ac:dyDescent="0.2">
      <c r="A54" s="198" t="s">
        <v>17</v>
      </c>
      <c r="B54" s="470" t="s">
        <v>70</v>
      </c>
      <c r="C54" s="471" t="s">
        <v>496</v>
      </c>
      <c r="D54" s="472" t="s">
        <v>474</v>
      </c>
      <c r="E54" s="473" t="s">
        <v>514</v>
      </c>
      <c r="F54" s="470" t="s">
        <v>523</v>
      </c>
      <c r="G54" s="470" t="s">
        <v>526</v>
      </c>
      <c r="H54" s="474" t="s">
        <v>527</v>
      </c>
      <c r="I54" s="470" t="s">
        <v>511</v>
      </c>
      <c r="J54" s="470" t="s">
        <v>528</v>
      </c>
      <c r="K54" s="470">
        <v>100</v>
      </c>
      <c r="L54" s="197"/>
      <c r="M54" s="196">
        <v>4</v>
      </c>
      <c r="N54" s="196">
        <v>4</v>
      </c>
      <c r="O54" s="468">
        <f t="shared" si="12"/>
        <v>1</v>
      </c>
      <c r="P54" s="468">
        <f t="shared" si="13"/>
        <v>1</v>
      </c>
      <c r="Q54" s="469">
        <f t="shared" si="14"/>
        <v>1</v>
      </c>
      <c r="R54" s="195"/>
    </row>
    <row r="55" spans="1:18" ht="15" x14ac:dyDescent="0.2">
      <c r="A55" s="198" t="s">
        <v>17</v>
      </c>
      <c r="B55" s="470" t="s">
        <v>452</v>
      </c>
      <c r="C55" s="470" t="s">
        <v>489</v>
      </c>
      <c r="D55" s="470" t="s">
        <v>471</v>
      </c>
      <c r="E55" s="132" t="s">
        <v>94</v>
      </c>
      <c r="F55" s="470" t="s">
        <v>523</v>
      </c>
      <c r="G55" s="470" t="s">
        <v>526</v>
      </c>
      <c r="H55" s="474" t="s">
        <v>527</v>
      </c>
      <c r="I55" s="470" t="s">
        <v>511</v>
      </c>
      <c r="J55" s="470" t="s">
        <v>528</v>
      </c>
      <c r="K55" s="470">
        <v>100</v>
      </c>
      <c r="L55" s="197"/>
      <c r="M55" s="196">
        <v>0</v>
      </c>
      <c r="N55" s="196">
        <v>0</v>
      </c>
      <c r="O55" s="468">
        <v>1</v>
      </c>
      <c r="P55" s="468">
        <v>1</v>
      </c>
      <c r="Q55" s="469">
        <v>1</v>
      </c>
      <c r="R55" s="195" t="s">
        <v>515</v>
      </c>
    </row>
    <row r="56" spans="1:18" ht="15" x14ac:dyDescent="0.2">
      <c r="A56" s="198" t="s">
        <v>17</v>
      </c>
      <c r="B56" s="470" t="s">
        <v>452</v>
      </c>
      <c r="C56" s="470" t="s">
        <v>455</v>
      </c>
      <c r="D56" s="472" t="s">
        <v>456</v>
      </c>
      <c r="E56" s="132" t="s">
        <v>94</v>
      </c>
      <c r="F56" s="470" t="s">
        <v>523</v>
      </c>
      <c r="G56" s="470" t="s">
        <v>529</v>
      </c>
      <c r="H56" s="470" t="s">
        <v>525</v>
      </c>
      <c r="I56" s="470" t="s">
        <v>511</v>
      </c>
      <c r="J56" s="470" t="s">
        <v>512</v>
      </c>
      <c r="K56" s="470">
        <v>100</v>
      </c>
      <c r="L56" s="197"/>
      <c r="M56" s="196">
        <v>55</v>
      </c>
      <c r="N56" s="196">
        <f>M56*0.91</f>
        <v>50.050000000000004</v>
      </c>
      <c r="O56" s="468">
        <f t="shared" ref="O56:O64" si="15">N56/M56</f>
        <v>0.91</v>
      </c>
      <c r="P56" s="468">
        <f t="shared" ref="P56:P64" si="16">N56/M56</f>
        <v>0.91</v>
      </c>
      <c r="Q56" s="469">
        <f t="shared" ref="Q56:Q64" si="17">N56/(M56*K56/100)</f>
        <v>0.91</v>
      </c>
      <c r="R56" s="195"/>
    </row>
    <row r="57" spans="1:18" ht="15" x14ac:dyDescent="0.2">
      <c r="A57" s="198" t="s">
        <v>17</v>
      </c>
      <c r="B57" s="470" t="s">
        <v>452</v>
      </c>
      <c r="C57" s="470" t="s">
        <v>513</v>
      </c>
      <c r="D57" s="470" t="s">
        <v>466</v>
      </c>
      <c r="E57" s="132" t="s">
        <v>94</v>
      </c>
      <c r="F57" s="470" t="s">
        <v>523</v>
      </c>
      <c r="G57" s="470" t="s">
        <v>529</v>
      </c>
      <c r="H57" s="470" t="s">
        <v>525</v>
      </c>
      <c r="I57" s="470" t="s">
        <v>511</v>
      </c>
      <c r="J57" s="470" t="s">
        <v>512</v>
      </c>
      <c r="K57" s="470">
        <v>100</v>
      </c>
      <c r="L57" s="197"/>
      <c r="M57" s="196">
        <v>3</v>
      </c>
      <c r="N57" s="196">
        <v>3</v>
      </c>
      <c r="O57" s="468">
        <f t="shared" si="15"/>
        <v>1</v>
      </c>
      <c r="P57" s="468">
        <f t="shared" si="16"/>
        <v>1</v>
      </c>
      <c r="Q57" s="469">
        <f t="shared" si="17"/>
        <v>1</v>
      </c>
      <c r="R57" s="195"/>
    </row>
    <row r="58" spans="1:18" ht="15" x14ac:dyDescent="0.2">
      <c r="A58" s="198" t="s">
        <v>17</v>
      </c>
      <c r="B58" s="470" t="s">
        <v>452</v>
      </c>
      <c r="C58" s="470" t="s">
        <v>469</v>
      </c>
      <c r="D58" s="470" t="s">
        <v>470</v>
      </c>
      <c r="E58" s="132" t="s">
        <v>94</v>
      </c>
      <c r="F58" s="470" t="s">
        <v>523</v>
      </c>
      <c r="G58" s="470" t="s">
        <v>529</v>
      </c>
      <c r="H58" s="470" t="s">
        <v>525</v>
      </c>
      <c r="I58" s="470" t="s">
        <v>511</v>
      </c>
      <c r="J58" s="470" t="s">
        <v>512</v>
      </c>
      <c r="K58" s="470">
        <v>100</v>
      </c>
      <c r="L58" s="197"/>
      <c r="M58" s="196">
        <v>2</v>
      </c>
      <c r="N58" s="196">
        <v>2</v>
      </c>
      <c r="O58" s="468">
        <f t="shared" si="15"/>
        <v>1</v>
      </c>
      <c r="P58" s="468">
        <f t="shared" si="16"/>
        <v>1</v>
      </c>
      <c r="Q58" s="469">
        <f t="shared" si="17"/>
        <v>1</v>
      </c>
      <c r="R58" s="195"/>
    </row>
    <row r="59" spans="1:18" ht="15" x14ac:dyDescent="0.2">
      <c r="A59" s="198" t="s">
        <v>17</v>
      </c>
      <c r="B59" s="470" t="s">
        <v>452</v>
      </c>
      <c r="C59" s="470" t="s">
        <v>469</v>
      </c>
      <c r="D59" s="470" t="s">
        <v>471</v>
      </c>
      <c r="E59" s="132" t="s">
        <v>94</v>
      </c>
      <c r="F59" s="470" t="s">
        <v>523</v>
      </c>
      <c r="G59" s="470" t="s">
        <v>529</v>
      </c>
      <c r="H59" s="470" t="s">
        <v>525</v>
      </c>
      <c r="I59" s="470" t="s">
        <v>511</v>
      </c>
      <c r="J59" s="470" t="s">
        <v>512</v>
      </c>
      <c r="K59" s="470">
        <v>100</v>
      </c>
      <c r="L59" s="197"/>
      <c r="M59" s="196">
        <v>11</v>
      </c>
      <c r="N59" s="196">
        <v>11</v>
      </c>
      <c r="O59" s="468">
        <f t="shared" si="15"/>
        <v>1</v>
      </c>
      <c r="P59" s="468">
        <f t="shared" si="16"/>
        <v>1</v>
      </c>
      <c r="Q59" s="469">
        <f t="shared" si="17"/>
        <v>1</v>
      </c>
      <c r="R59" s="195"/>
    </row>
    <row r="60" spans="1:18" ht="15" x14ac:dyDescent="0.2">
      <c r="A60" s="198" t="s">
        <v>17</v>
      </c>
      <c r="B60" s="470" t="s">
        <v>452</v>
      </c>
      <c r="C60" s="470" t="s">
        <v>513</v>
      </c>
      <c r="D60" s="470" t="s">
        <v>471</v>
      </c>
      <c r="E60" s="132" t="s">
        <v>94</v>
      </c>
      <c r="F60" s="470" t="s">
        <v>523</v>
      </c>
      <c r="G60" s="470" t="s">
        <v>529</v>
      </c>
      <c r="H60" s="470" t="s">
        <v>525</v>
      </c>
      <c r="I60" s="470" t="s">
        <v>511</v>
      </c>
      <c r="J60" s="470" t="s">
        <v>512</v>
      </c>
      <c r="K60" s="470">
        <v>100</v>
      </c>
      <c r="L60" s="197"/>
      <c r="M60" s="196">
        <v>1</v>
      </c>
      <c r="N60" s="196">
        <v>1</v>
      </c>
      <c r="O60" s="468">
        <f t="shared" si="15"/>
        <v>1</v>
      </c>
      <c r="P60" s="468">
        <f t="shared" si="16"/>
        <v>1</v>
      </c>
      <c r="Q60" s="469">
        <f t="shared" si="17"/>
        <v>1</v>
      </c>
      <c r="R60" s="195"/>
    </row>
    <row r="61" spans="1:18" ht="15" x14ac:dyDescent="0.2">
      <c r="A61" s="198" t="s">
        <v>17</v>
      </c>
      <c r="B61" s="470" t="s">
        <v>452</v>
      </c>
      <c r="C61" s="471" t="s">
        <v>496</v>
      </c>
      <c r="D61" s="472" t="s">
        <v>474</v>
      </c>
      <c r="E61" s="132" t="s">
        <v>94</v>
      </c>
      <c r="F61" s="470" t="s">
        <v>523</v>
      </c>
      <c r="G61" s="470" t="s">
        <v>529</v>
      </c>
      <c r="H61" s="470" t="s">
        <v>525</v>
      </c>
      <c r="I61" s="470" t="s">
        <v>511</v>
      </c>
      <c r="J61" s="470" t="s">
        <v>512</v>
      </c>
      <c r="K61" s="470">
        <v>100</v>
      </c>
      <c r="L61" s="197"/>
      <c r="M61" s="196">
        <v>1</v>
      </c>
      <c r="N61" s="196">
        <v>1</v>
      </c>
      <c r="O61" s="468">
        <f t="shared" si="15"/>
        <v>1</v>
      </c>
      <c r="P61" s="468">
        <f t="shared" si="16"/>
        <v>1</v>
      </c>
      <c r="Q61" s="469">
        <f t="shared" si="17"/>
        <v>1</v>
      </c>
      <c r="R61" s="195"/>
    </row>
    <row r="62" spans="1:18" ht="15" x14ac:dyDescent="0.2">
      <c r="A62" s="198" t="s">
        <v>17</v>
      </c>
      <c r="B62" s="470" t="s">
        <v>452</v>
      </c>
      <c r="C62" s="470" t="s">
        <v>469</v>
      </c>
      <c r="D62" s="472" t="s">
        <v>474</v>
      </c>
      <c r="E62" s="473" t="s">
        <v>514</v>
      </c>
      <c r="F62" s="470" t="s">
        <v>523</v>
      </c>
      <c r="G62" s="470" t="s">
        <v>529</v>
      </c>
      <c r="H62" s="470" t="s">
        <v>525</v>
      </c>
      <c r="I62" s="470" t="s">
        <v>511</v>
      </c>
      <c r="J62" s="470" t="s">
        <v>512</v>
      </c>
      <c r="K62" s="470">
        <v>100</v>
      </c>
      <c r="L62" s="197"/>
      <c r="M62" s="196">
        <v>2</v>
      </c>
      <c r="N62" s="196">
        <v>2</v>
      </c>
      <c r="O62" s="468">
        <f t="shared" si="15"/>
        <v>1</v>
      </c>
      <c r="P62" s="468">
        <f t="shared" si="16"/>
        <v>1</v>
      </c>
      <c r="Q62" s="469">
        <f t="shared" si="17"/>
        <v>1</v>
      </c>
      <c r="R62" s="195"/>
    </row>
    <row r="63" spans="1:18" ht="15" x14ac:dyDescent="0.2">
      <c r="A63" s="198" t="s">
        <v>17</v>
      </c>
      <c r="B63" s="470" t="s">
        <v>70</v>
      </c>
      <c r="C63" s="471" t="s">
        <v>496</v>
      </c>
      <c r="D63" s="472" t="s">
        <v>474</v>
      </c>
      <c r="E63" s="473" t="s">
        <v>514</v>
      </c>
      <c r="F63" s="470" t="s">
        <v>523</v>
      </c>
      <c r="G63" s="470" t="s">
        <v>529</v>
      </c>
      <c r="H63" s="470" t="s">
        <v>525</v>
      </c>
      <c r="I63" s="470" t="s">
        <v>511</v>
      </c>
      <c r="J63" s="470" t="s">
        <v>512</v>
      </c>
      <c r="K63" s="470">
        <v>100</v>
      </c>
      <c r="L63" s="197"/>
      <c r="M63" s="196">
        <v>4</v>
      </c>
      <c r="N63" s="196">
        <v>4</v>
      </c>
      <c r="O63" s="468">
        <f t="shared" si="15"/>
        <v>1</v>
      </c>
      <c r="P63" s="468">
        <f t="shared" si="16"/>
        <v>1</v>
      </c>
      <c r="Q63" s="469">
        <f t="shared" si="17"/>
        <v>1</v>
      </c>
      <c r="R63" s="195"/>
    </row>
    <row r="64" spans="1:18" ht="15" x14ac:dyDescent="0.2">
      <c r="A64" s="199" t="s">
        <v>17</v>
      </c>
      <c r="B64" s="470" t="s">
        <v>452</v>
      </c>
      <c r="C64" s="470" t="s">
        <v>469</v>
      </c>
      <c r="D64" s="472" t="s">
        <v>474</v>
      </c>
      <c r="E64" s="473" t="s">
        <v>514</v>
      </c>
      <c r="F64" s="470" t="s">
        <v>523</v>
      </c>
      <c r="G64" s="470" t="s">
        <v>529</v>
      </c>
      <c r="H64" s="470" t="s">
        <v>525</v>
      </c>
      <c r="I64" s="470" t="s">
        <v>511</v>
      </c>
      <c r="J64" s="470" t="s">
        <v>512</v>
      </c>
      <c r="K64" s="470">
        <v>100</v>
      </c>
      <c r="L64" s="197"/>
      <c r="M64" s="196">
        <v>2</v>
      </c>
      <c r="N64" s="196">
        <v>2</v>
      </c>
      <c r="O64" s="468">
        <f t="shared" si="15"/>
        <v>1</v>
      </c>
      <c r="P64" s="468">
        <f t="shared" si="16"/>
        <v>1</v>
      </c>
      <c r="Q64" s="469">
        <f t="shared" si="17"/>
        <v>1</v>
      </c>
      <c r="R64" s="195"/>
    </row>
    <row r="65" spans="1:18" ht="15" x14ac:dyDescent="0.2">
      <c r="A65" s="198" t="s">
        <v>17</v>
      </c>
      <c r="B65" s="470" t="s">
        <v>452</v>
      </c>
      <c r="C65" s="470" t="s">
        <v>489</v>
      </c>
      <c r="D65" s="470" t="s">
        <v>471</v>
      </c>
      <c r="E65" s="132" t="s">
        <v>94</v>
      </c>
      <c r="F65" s="470" t="s">
        <v>523</v>
      </c>
      <c r="G65" s="470" t="s">
        <v>529</v>
      </c>
      <c r="H65" s="470" t="s">
        <v>525</v>
      </c>
      <c r="I65" s="470" t="s">
        <v>511</v>
      </c>
      <c r="J65" s="470" t="s">
        <v>512</v>
      </c>
      <c r="K65" s="470">
        <v>100</v>
      </c>
      <c r="L65" s="197"/>
      <c r="M65" s="196">
        <v>0</v>
      </c>
      <c r="N65" s="196">
        <v>0</v>
      </c>
      <c r="O65" s="468">
        <v>1</v>
      </c>
      <c r="P65" s="468">
        <v>1</v>
      </c>
      <c r="Q65" s="469">
        <v>1</v>
      </c>
      <c r="R65" s="195" t="s">
        <v>515</v>
      </c>
    </row>
    <row r="66" spans="1:18" ht="15" x14ac:dyDescent="0.2">
      <c r="A66" s="198" t="s">
        <v>17</v>
      </c>
      <c r="B66" s="470" t="s">
        <v>452</v>
      </c>
      <c r="C66" s="470" t="s">
        <v>455</v>
      </c>
      <c r="D66" s="472" t="s">
        <v>456</v>
      </c>
      <c r="E66" s="132" t="s">
        <v>94</v>
      </c>
      <c r="F66" s="470" t="s">
        <v>523</v>
      </c>
      <c r="G66" s="470" t="s">
        <v>530</v>
      </c>
      <c r="H66" s="470" t="s">
        <v>525</v>
      </c>
      <c r="I66" s="470" t="s">
        <v>511</v>
      </c>
      <c r="J66" s="470" t="s">
        <v>512</v>
      </c>
      <c r="K66" s="470">
        <v>100</v>
      </c>
      <c r="L66" s="197"/>
      <c r="M66" s="196">
        <v>55</v>
      </c>
      <c r="N66" s="196">
        <f>M66*0.91</f>
        <v>50.050000000000004</v>
      </c>
      <c r="O66" s="468">
        <f t="shared" ref="O66:O73" si="18">N66/M66</f>
        <v>0.91</v>
      </c>
      <c r="P66" s="468">
        <f t="shared" ref="P66:P73" si="19">N66/M66</f>
        <v>0.91</v>
      </c>
      <c r="Q66" s="469">
        <f t="shared" ref="Q66:Q73" si="20">N66/(M66*K66/100)</f>
        <v>0.91</v>
      </c>
      <c r="R66" s="195"/>
    </row>
    <row r="67" spans="1:18" ht="15" x14ac:dyDescent="0.2">
      <c r="A67" s="198" t="s">
        <v>17</v>
      </c>
      <c r="B67" s="470" t="s">
        <v>452</v>
      </c>
      <c r="C67" s="470" t="s">
        <v>513</v>
      </c>
      <c r="D67" s="470" t="s">
        <v>466</v>
      </c>
      <c r="E67" s="132" t="s">
        <v>94</v>
      </c>
      <c r="F67" s="470" t="s">
        <v>523</v>
      </c>
      <c r="G67" s="470" t="s">
        <v>530</v>
      </c>
      <c r="H67" s="470" t="s">
        <v>525</v>
      </c>
      <c r="I67" s="470" t="s">
        <v>511</v>
      </c>
      <c r="J67" s="470" t="s">
        <v>512</v>
      </c>
      <c r="K67" s="470">
        <v>100</v>
      </c>
      <c r="L67" s="197"/>
      <c r="M67" s="196">
        <v>3</v>
      </c>
      <c r="N67" s="196">
        <v>3</v>
      </c>
      <c r="O67" s="468">
        <f t="shared" si="18"/>
        <v>1</v>
      </c>
      <c r="P67" s="468">
        <f t="shared" si="19"/>
        <v>1</v>
      </c>
      <c r="Q67" s="469">
        <f t="shared" si="20"/>
        <v>1</v>
      </c>
      <c r="R67" s="195"/>
    </row>
    <row r="68" spans="1:18" ht="15" x14ac:dyDescent="0.2">
      <c r="A68" s="198" t="s">
        <v>17</v>
      </c>
      <c r="B68" s="470" t="s">
        <v>452</v>
      </c>
      <c r="C68" s="470" t="s">
        <v>469</v>
      </c>
      <c r="D68" s="470" t="s">
        <v>470</v>
      </c>
      <c r="E68" s="132" t="s">
        <v>94</v>
      </c>
      <c r="F68" s="470" t="s">
        <v>523</v>
      </c>
      <c r="G68" s="470" t="s">
        <v>530</v>
      </c>
      <c r="H68" s="470" t="s">
        <v>525</v>
      </c>
      <c r="I68" s="470" t="s">
        <v>511</v>
      </c>
      <c r="J68" s="470" t="s">
        <v>512</v>
      </c>
      <c r="K68" s="470">
        <v>100</v>
      </c>
      <c r="L68" s="197"/>
      <c r="M68" s="196">
        <v>2</v>
      </c>
      <c r="N68" s="196">
        <v>2</v>
      </c>
      <c r="O68" s="468">
        <f t="shared" si="18"/>
        <v>1</v>
      </c>
      <c r="P68" s="468">
        <f t="shared" si="19"/>
        <v>1</v>
      </c>
      <c r="Q68" s="469">
        <f t="shared" si="20"/>
        <v>1</v>
      </c>
      <c r="R68" s="195"/>
    </row>
    <row r="69" spans="1:18" ht="15" x14ac:dyDescent="0.2">
      <c r="A69" s="198" t="s">
        <v>17</v>
      </c>
      <c r="B69" s="470" t="s">
        <v>452</v>
      </c>
      <c r="C69" s="470" t="s">
        <v>469</v>
      </c>
      <c r="D69" s="470" t="s">
        <v>471</v>
      </c>
      <c r="E69" s="132" t="s">
        <v>94</v>
      </c>
      <c r="F69" s="470" t="s">
        <v>523</v>
      </c>
      <c r="G69" s="470" t="s">
        <v>530</v>
      </c>
      <c r="H69" s="470" t="s">
        <v>525</v>
      </c>
      <c r="I69" s="470" t="s">
        <v>511</v>
      </c>
      <c r="J69" s="470" t="s">
        <v>512</v>
      </c>
      <c r="K69" s="470">
        <v>100</v>
      </c>
      <c r="L69" s="197"/>
      <c r="M69" s="196">
        <v>11</v>
      </c>
      <c r="N69" s="196">
        <v>11</v>
      </c>
      <c r="O69" s="468">
        <f t="shared" si="18"/>
        <v>1</v>
      </c>
      <c r="P69" s="468">
        <f t="shared" si="19"/>
        <v>1</v>
      </c>
      <c r="Q69" s="469">
        <f t="shared" si="20"/>
        <v>1</v>
      </c>
      <c r="R69" s="195"/>
    </row>
    <row r="70" spans="1:18" ht="15" x14ac:dyDescent="0.2">
      <c r="A70" s="198" t="s">
        <v>17</v>
      </c>
      <c r="B70" s="470" t="s">
        <v>452</v>
      </c>
      <c r="C70" s="470" t="s">
        <v>513</v>
      </c>
      <c r="D70" s="470" t="s">
        <v>471</v>
      </c>
      <c r="E70" s="132" t="s">
        <v>94</v>
      </c>
      <c r="F70" s="470" t="s">
        <v>523</v>
      </c>
      <c r="G70" s="470" t="s">
        <v>530</v>
      </c>
      <c r="H70" s="470" t="s">
        <v>525</v>
      </c>
      <c r="I70" s="470" t="s">
        <v>511</v>
      </c>
      <c r="J70" s="470" t="s">
        <v>512</v>
      </c>
      <c r="K70" s="470">
        <v>100</v>
      </c>
      <c r="L70" s="197"/>
      <c r="M70" s="196">
        <v>1</v>
      </c>
      <c r="N70" s="196">
        <v>1</v>
      </c>
      <c r="O70" s="468">
        <f t="shared" si="18"/>
        <v>1</v>
      </c>
      <c r="P70" s="468">
        <f t="shared" si="19"/>
        <v>1</v>
      </c>
      <c r="Q70" s="469">
        <f t="shared" si="20"/>
        <v>1</v>
      </c>
      <c r="R70" s="195"/>
    </row>
    <row r="71" spans="1:18" ht="15" x14ac:dyDescent="0.2">
      <c r="A71" s="198" t="s">
        <v>17</v>
      </c>
      <c r="B71" s="470" t="s">
        <v>452</v>
      </c>
      <c r="C71" s="471" t="s">
        <v>496</v>
      </c>
      <c r="D71" s="472" t="s">
        <v>474</v>
      </c>
      <c r="E71" s="132" t="s">
        <v>94</v>
      </c>
      <c r="F71" s="470" t="s">
        <v>523</v>
      </c>
      <c r="G71" s="470" t="s">
        <v>530</v>
      </c>
      <c r="H71" s="470" t="s">
        <v>525</v>
      </c>
      <c r="I71" s="470" t="s">
        <v>511</v>
      </c>
      <c r="J71" s="470" t="s">
        <v>512</v>
      </c>
      <c r="K71" s="470">
        <v>100</v>
      </c>
      <c r="L71" s="197"/>
      <c r="M71" s="196">
        <v>1</v>
      </c>
      <c r="N71" s="196">
        <v>1</v>
      </c>
      <c r="O71" s="468">
        <f t="shared" si="18"/>
        <v>1</v>
      </c>
      <c r="P71" s="468">
        <f t="shared" si="19"/>
        <v>1</v>
      </c>
      <c r="Q71" s="469">
        <f t="shared" si="20"/>
        <v>1</v>
      </c>
      <c r="R71" s="195"/>
    </row>
    <row r="72" spans="1:18" ht="15" x14ac:dyDescent="0.2">
      <c r="A72" s="198" t="s">
        <v>17</v>
      </c>
      <c r="B72" s="470" t="s">
        <v>452</v>
      </c>
      <c r="C72" s="470" t="s">
        <v>469</v>
      </c>
      <c r="D72" s="472" t="s">
        <v>474</v>
      </c>
      <c r="E72" s="473" t="s">
        <v>514</v>
      </c>
      <c r="F72" s="470" t="s">
        <v>523</v>
      </c>
      <c r="G72" s="470" t="s">
        <v>530</v>
      </c>
      <c r="H72" s="470" t="s">
        <v>525</v>
      </c>
      <c r="I72" s="470" t="s">
        <v>511</v>
      </c>
      <c r="J72" s="470" t="s">
        <v>512</v>
      </c>
      <c r="K72" s="470">
        <v>100</v>
      </c>
      <c r="L72" s="197"/>
      <c r="M72" s="196">
        <v>2</v>
      </c>
      <c r="N72" s="196">
        <v>2</v>
      </c>
      <c r="O72" s="468">
        <f t="shared" si="18"/>
        <v>1</v>
      </c>
      <c r="P72" s="468">
        <f t="shared" si="19"/>
        <v>1</v>
      </c>
      <c r="Q72" s="469">
        <f t="shared" si="20"/>
        <v>1</v>
      </c>
      <c r="R72" s="195"/>
    </row>
    <row r="73" spans="1:18" ht="15" x14ac:dyDescent="0.2">
      <c r="A73" s="198" t="s">
        <v>17</v>
      </c>
      <c r="B73" s="470" t="s">
        <v>70</v>
      </c>
      <c r="C73" s="471" t="s">
        <v>496</v>
      </c>
      <c r="D73" s="472" t="s">
        <v>474</v>
      </c>
      <c r="E73" s="473" t="s">
        <v>514</v>
      </c>
      <c r="F73" s="470" t="s">
        <v>523</v>
      </c>
      <c r="G73" s="470" t="s">
        <v>530</v>
      </c>
      <c r="H73" s="470" t="s">
        <v>525</v>
      </c>
      <c r="I73" s="470" t="s">
        <v>511</v>
      </c>
      <c r="J73" s="470" t="s">
        <v>512</v>
      </c>
      <c r="K73" s="470">
        <v>100</v>
      </c>
      <c r="L73" s="197"/>
      <c r="M73" s="196">
        <v>4</v>
      </c>
      <c r="N73" s="196">
        <v>4</v>
      </c>
      <c r="O73" s="468">
        <f t="shared" si="18"/>
        <v>1</v>
      </c>
      <c r="P73" s="468">
        <f t="shared" si="19"/>
        <v>1</v>
      </c>
      <c r="Q73" s="469">
        <f t="shared" si="20"/>
        <v>1</v>
      </c>
      <c r="R73" s="195"/>
    </row>
    <row r="74" spans="1:18" ht="15" x14ac:dyDescent="0.2">
      <c r="A74" s="198" t="s">
        <v>17</v>
      </c>
      <c r="B74" s="470" t="s">
        <v>452</v>
      </c>
      <c r="C74" s="470" t="s">
        <v>489</v>
      </c>
      <c r="D74" s="470" t="s">
        <v>471</v>
      </c>
      <c r="E74" s="132" t="s">
        <v>94</v>
      </c>
      <c r="F74" s="470" t="s">
        <v>523</v>
      </c>
      <c r="G74" s="470" t="s">
        <v>530</v>
      </c>
      <c r="H74" s="470" t="s">
        <v>525</v>
      </c>
      <c r="I74" s="470" t="s">
        <v>511</v>
      </c>
      <c r="J74" s="470" t="s">
        <v>512</v>
      </c>
      <c r="K74" s="470">
        <v>100</v>
      </c>
      <c r="L74" s="197"/>
      <c r="M74" s="196">
        <v>0</v>
      </c>
      <c r="N74" s="196">
        <v>0</v>
      </c>
      <c r="O74" s="468">
        <v>1</v>
      </c>
      <c r="P74" s="468">
        <v>1</v>
      </c>
      <c r="Q74" s="469">
        <v>1</v>
      </c>
      <c r="R74" s="195" t="s">
        <v>515</v>
      </c>
    </row>
    <row r="75" spans="1:18" ht="15" x14ac:dyDescent="0.2">
      <c r="A75" s="198" t="s">
        <v>17</v>
      </c>
      <c r="B75" s="470" t="s">
        <v>452</v>
      </c>
      <c r="C75" s="470" t="s">
        <v>455</v>
      </c>
      <c r="D75" s="472" t="s">
        <v>456</v>
      </c>
      <c r="E75" s="132" t="s">
        <v>94</v>
      </c>
      <c r="F75" s="470" t="s">
        <v>523</v>
      </c>
      <c r="G75" s="470" t="s">
        <v>531</v>
      </c>
      <c r="H75" s="474" t="s">
        <v>527</v>
      </c>
      <c r="I75" s="470" t="s">
        <v>511</v>
      </c>
      <c r="J75" s="470" t="s">
        <v>528</v>
      </c>
      <c r="K75" s="470">
        <v>100</v>
      </c>
      <c r="L75" s="197"/>
      <c r="M75" s="196">
        <v>55</v>
      </c>
      <c r="N75" s="196">
        <v>50</v>
      </c>
      <c r="O75" s="468">
        <f t="shared" ref="O75:O82" si="21">N75/M75</f>
        <v>0.90909090909090906</v>
      </c>
      <c r="P75" s="468">
        <f t="shared" ref="P75:P82" si="22">N75/M75</f>
        <v>0.90909090909090906</v>
      </c>
      <c r="Q75" s="469">
        <f t="shared" ref="Q75:Q82" si="23">N75/(M75*K75/100)</f>
        <v>0.90909090909090906</v>
      </c>
      <c r="R75" s="195"/>
    </row>
    <row r="76" spans="1:18" ht="15" x14ac:dyDescent="0.2">
      <c r="A76" s="198" t="s">
        <v>17</v>
      </c>
      <c r="B76" s="470" t="s">
        <v>452</v>
      </c>
      <c r="C76" s="470" t="s">
        <v>513</v>
      </c>
      <c r="D76" s="470" t="s">
        <v>466</v>
      </c>
      <c r="E76" s="132" t="s">
        <v>94</v>
      </c>
      <c r="F76" s="470" t="s">
        <v>523</v>
      </c>
      <c r="G76" s="470" t="s">
        <v>531</v>
      </c>
      <c r="H76" s="474" t="s">
        <v>527</v>
      </c>
      <c r="I76" s="470" t="s">
        <v>511</v>
      </c>
      <c r="J76" s="470" t="s">
        <v>528</v>
      </c>
      <c r="K76" s="470">
        <v>100</v>
      </c>
      <c r="L76" s="197"/>
      <c r="M76" s="196">
        <v>3</v>
      </c>
      <c r="N76" s="196">
        <v>3</v>
      </c>
      <c r="O76" s="468">
        <f t="shared" si="21"/>
        <v>1</v>
      </c>
      <c r="P76" s="468">
        <f t="shared" si="22"/>
        <v>1</v>
      </c>
      <c r="Q76" s="469">
        <f t="shared" si="23"/>
        <v>1</v>
      </c>
      <c r="R76" s="195"/>
    </row>
    <row r="77" spans="1:18" ht="15" x14ac:dyDescent="0.2">
      <c r="A77" s="198" t="s">
        <v>17</v>
      </c>
      <c r="B77" s="470" t="s">
        <v>452</v>
      </c>
      <c r="C77" s="470" t="s">
        <v>469</v>
      </c>
      <c r="D77" s="470" t="s">
        <v>470</v>
      </c>
      <c r="E77" s="132" t="s">
        <v>94</v>
      </c>
      <c r="F77" s="470" t="s">
        <v>523</v>
      </c>
      <c r="G77" s="470" t="s">
        <v>531</v>
      </c>
      <c r="H77" s="474" t="s">
        <v>527</v>
      </c>
      <c r="I77" s="470" t="s">
        <v>511</v>
      </c>
      <c r="J77" s="470" t="s">
        <v>528</v>
      </c>
      <c r="K77" s="470">
        <v>100</v>
      </c>
      <c r="L77" s="197"/>
      <c r="M77" s="196">
        <v>2</v>
      </c>
      <c r="N77" s="196">
        <v>2</v>
      </c>
      <c r="O77" s="468">
        <f t="shared" si="21"/>
        <v>1</v>
      </c>
      <c r="P77" s="468">
        <f t="shared" si="22"/>
        <v>1</v>
      </c>
      <c r="Q77" s="469">
        <f t="shared" si="23"/>
        <v>1</v>
      </c>
      <c r="R77" s="195"/>
    </row>
    <row r="78" spans="1:18" ht="15" x14ac:dyDescent="0.2">
      <c r="A78" s="198" t="s">
        <v>17</v>
      </c>
      <c r="B78" s="470" t="s">
        <v>452</v>
      </c>
      <c r="C78" s="470" t="s">
        <v>469</v>
      </c>
      <c r="D78" s="470" t="s">
        <v>471</v>
      </c>
      <c r="E78" s="132" t="s">
        <v>94</v>
      </c>
      <c r="F78" s="470" t="s">
        <v>523</v>
      </c>
      <c r="G78" s="470" t="s">
        <v>531</v>
      </c>
      <c r="H78" s="474" t="s">
        <v>527</v>
      </c>
      <c r="I78" s="470" t="s">
        <v>511</v>
      </c>
      <c r="J78" s="470" t="s">
        <v>528</v>
      </c>
      <c r="K78" s="470">
        <v>100</v>
      </c>
      <c r="L78" s="197"/>
      <c r="M78" s="196">
        <v>11</v>
      </c>
      <c r="N78" s="196">
        <v>8</v>
      </c>
      <c r="O78" s="468">
        <f t="shared" si="21"/>
        <v>0.72727272727272729</v>
      </c>
      <c r="P78" s="468">
        <f t="shared" si="22"/>
        <v>0.72727272727272729</v>
      </c>
      <c r="Q78" s="469">
        <f t="shared" si="23"/>
        <v>0.72727272727272729</v>
      </c>
      <c r="R78" s="195"/>
    </row>
    <row r="79" spans="1:18" ht="15" x14ac:dyDescent="0.2">
      <c r="A79" s="198" t="s">
        <v>17</v>
      </c>
      <c r="B79" s="470" t="s">
        <v>452</v>
      </c>
      <c r="C79" s="470" t="s">
        <v>513</v>
      </c>
      <c r="D79" s="470" t="s">
        <v>471</v>
      </c>
      <c r="E79" s="132" t="s">
        <v>94</v>
      </c>
      <c r="F79" s="470" t="s">
        <v>523</v>
      </c>
      <c r="G79" s="470" t="s">
        <v>531</v>
      </c>
      <c r="H79" s="474" t="s">
        <v>527</v>
      </c>
      <c r="I79" s="470" t="s">
        <v>511</v>
      </c>
      <c r="J79" s="470" t="s">
        <v>528</v>
      </c>
      <c r="K79" s="470">
        <v>100</v>
      </c>
      <c r="L79" s="197"/>
      <c r="M79" s="196">
        <v>1</v>
      </c>
      <c r="N79" s="196">
        <v>1</v>
      </c>
      <c r="O79" s="468">
        <f t="shared" si="21"/>
        <v>1</v>
      </c>
      <c r="P79" s="468">
        <f t="shared" si="22"/>
        <v>1</v>
      </c>
      <c r="Q79" s="469">
        <f t="shared" si="23"/>
        <v>1</v>
      </c>
      <c r="R79" s="195"/>
    </row>
    <row r="80" spans="1:18" ht="15" x14ac:dyDescent="0.2">
      <c r="A80" s="198" t="s">
        <v>17</v>
      </c>
      <c r="B80" s="470" t="s">
        <v>452</v>
      </c>
      <c r="C80" s="471" t="s">
        <v>496</v>
      </c>
      <c r="D80" s="472" t="s">
        <v>474</v>
      </c>
      <c r="E80" s="132" t="s">
        <v>94</v>
      </c>
      <c r="F80" s="470" t="s">
        <v>523</v>
      </c>
      <c r="G80" s="470" t="s">
        <v>531</v>
      </c>
      <c r="H80" s="474" t="s">
        <v>527</v>
      </c>
      <c r="I80" s="470" t="s">
        <v>511</v>
      </c>
      <c r="J80" s="470" t="s">
        <v>528</v>
      </c>
      <c r="K80" s="470">
        <v>100</v>
      </c>
      <c r="L80" s="197"/>
      <c r="M80" s="196">
        <v>1</v>
      </c>
      <c r="N80" s="196">
        <v>1</v>
      </c>
      <c r="O80" s="468">
        <f t="shared" si="21"/>
        <v>1</v>
      </c>
      <c r="P80" s="468">
        <f t="shared" si="22"/>
        <v>1</v>
      </c>
      <c r="Q80" s="469">
        <f t="shared" si="23"/>
        <v>1</v>
      </c>
      <c r="R80" s="195"/>
    </row>
    <row r="81" spans="1:18" ht="15" x14ac:dyDescent="0.2">
      <c r="A81" s="198" t="s">
        <v>17</v>
      </c>
      <c r="B81" s="470" t="s">
        <v>452</v>
      </c>
      <c r="C81" s="470" t="s">
        <v>469</v>
      </c>
      <c r="D81" s="472" t="s">
        <v>474</v>
      </c>
      <c r="E81" s="473" t="s">
        <v>514</v>
      </c>
      <c r="F81" s="470" t="s">
        <v>523</v>
      </c>
      <c r="G81" s="470" t="s">
        <v>531</v>
      </c>
      <c r="H81" s="474" t="s">
        <v>527</v>
      </c>
      <c r="I81" s="470" t="s">
        <v>511</v>
      </c>
      <c r="J81" s="470" t="s">
        <v>528</v>
      </c>
      <c r="K81" s="470">
        <v>100</v>
      </c>
      <c r="L81" s="197"/>
      <c r="M81" s="196">
        <v>2</v>
      </c>
      <c r="N81" s="196">
        <v>2</v>
      </c>
      <c r="O81" s="468">
        <f t="shared" si="21"/>
        <v>1</v>
      </c>
      <c r="P81" s="468">
        <f t="shared" si="22"/>
        <v>1</v>
      </c>
      <c r="Q81" s="469">
        <f t="shared" si="23"/>
        <v>1</v>
      </c>
      <c r="R81" s="195"/>
    </row>
    <row r="82" spans="1:18" ht="15" x14ac:dyDescent="0.2">
      <c r="A82" s="198" t="s">
        <v>17</v>
      </c>
      <c r="B82" s="470" t="s">
        <v>70</v>
      </c>
      <c r="C82" s="471" t="s">
        <v>496</v>
      </c>
      <c r="D82" s="472" t="s">
        <v>474</v>
      </c>
      <c r="E82" s="473" t="s">
        <v>514</v>
      </c>
      <c r="F82" s="470" t="s">
        <v>523</v>
      </c>
      <c r="G82" s="470" t="s">
        <v>531</v>
      </c>
      <c r="H82" s="474" t="s">
        <v>527</v>
      </c>
      <c r="I82" s="470" t="s">
        <v>511</v>
      </c>
      <c r="J82" s="470" t="s">
        <v>528</v>
      </c>
      <c r="K82" s="470">
        <v>100</v>
      </c>
      <c r="L82" s="197"/>
      <c r="M82" s="196">
        <v>4</v>
      </c>
      <c r="N82" s="196">
        <v>4</v>
      </c>
      <c r="O82" s="468">
        <f t="shared" si="21"/>
        <v>1</v>
      </c>
      <c r="P82" s="468">
        <f t="shared" si="22"/>
        <v>1</v>
      </c>
      <c r="Q82" s="469">
        <f t="shared" si="23"/>
        <v>1</v>
      </c>
      <c r="R82" s="195"/>
    </row>
    <row r="83" spans="1:18" ht="15" x14ac:dyDescent="0.2">
      <c r="A83" s="198" t="s">
        <v>17</v>
      </c>
      <c r="B83" s="470" t="s">
        <v>452</v>
      </c>
      <c r="C83" s="470" t="s">
        <v>489</v>
      </c>
      <c r="D83" s="470" t="s">
        <v>471</v>
      </c>
      <c r="E83" s="132" t="s">
        <v>94</v>
      </c>
      <c r="F83" s="470" t="s">
        <v>523</v>
      </c>
      <c r="G83" s="470" t="s">
        <v>531</v>
      </c>
      <c r="H83" s="474" t="s">
        <v>527</v>
      </c>
      <c r="I83" s="470" t="s">
        <v>511</v>
      </c>
      <c r="J83" s="470" t="s">
        <v>528</v>
      </c>
      <c r="K83" s="470">
        <v>100</v>
      </c>
      <c r="L83" s="197"/>
      <c r="M83" s="196">
        <v>0</v>
      </c>
      <c r="N83" s="196">
        <v>0</v>
      </c>
      <c r="O83" s="468">
        <v>1</v>
      </c>
      <c r="P83" s="468">
        <v>1</v>
      </c>
      <c r="Q83" s="469">
        <v>1</v>
      </c>
      <c r="R83" s="195" t="s">
        <v>515</v>
      </c>
    </row>
    <row r="84" spans="1:18" ht="15" x14ac:dyDescent="0.2">
      <c r="A84" s="198" t="s">
        <v>17</v>
      </c>
      <c r="B84" s="470" t="s">
        <v>452</v>
      </c>
      <c r="C84" s="470" t="s">
        <v>455</v>
      </c>
      <c r="D84" s="472" t="s">
        <v>456</v>
      </c>
      <c r="E84" s="132" t="s">
        <v>94</v>
      </c>
      <c r="F84" s="470" t="s">
        <v>508</v>
      </c>
      <c r="G84" s="470" t="s">
        <v>532</v>
      </c>
      <c r="H84" s="474" t="s">
        <v>525</v>
      </c>
      <c r="I84" s="470" t="s">
        <v>511</v>
      </c>
      <c r="J84" s="470" t="s">
        <v>512</v>
      </c>
      <c r="K84" s="470">
        <v>100</v>
      </c>
      <c r="L84" s="197"/>
      <c r="M84" s="196">
        <v>55</v>
      </c>
      <c r="N84" s="196">
        <v>50</v>
      </c>
      <c r="O84" s="468">
        <f t="shared" ref="O84:O91" si="24">N84/M84</f>
        <v>0.90909090909090906</v>
      </c>
      <c r="P84" s="468">
        <f t="shared" ref="P84:P91" si="25">N84/M84</f>
        <v>0.90909090909090906</v>
      </c>
      <c r="Q84" s="469">
        <f t="shared" ref="Q84:Q91" si="26">N84/(M84*K84/100)</f>
        <v>0.90909090909090906</v>
      </c>
      <c r="R84" s="195"/>
    </row>
    <row r="85" spans="1:18" ht="15" x14ac:dyDescent="0.2">
      <c r="A85" s="198" t="s">
        <v>17</v>
      </c>
      <c r="B85" s="470" t="s">
        <v>452</v>
      </c>
      <c r="C85" s="470" t="s">
        <v>513</v>
      </c>
      <c r="D85" s="470" t="s">
        <v>466</v>
      </c>
      <c r="E85" s="132" t="s">
        <v>94</v>
      </c>
      <c r="F85" s="470" t="s">
        <v>508</v>
      </c>
      <c r="G85" s="470" t="s">
        <v>532</v>
      </c>
      <c r="H85" s="470" t="s">
        <v>525</v>
      </c>
      <c r="I85" s="470" t="s">
        <v>511</v>
      </c>
      <c r="J85" s="470" t="s">
        <v>512</v>
      </c>
      <c r="K85" s="470">
        <v>100</v>
      </c>
      <c r="L85" s="197"/>
      <c r="M85" s="196">
        <v>3</v>
      </c>
      <c r="N85" s="196">
        <v>3</v>
      </c>
      <c r="O85" s="468">
        <f t="shared" si="24"/>
        <v>1</v>
      </c>
      <c r="P85" s="468">
        <f t="shared" si="25"/>
        <v>1</v>
      </c>
      <c r="Q85" s="469">
        <f t="shared" si="26"/>
        <v>1</v>
      </c>
      <c r="R85" s="195"/>
    </row>
    <row r="86" spans="1:18" ht="15" x14ac:dyDescent="0.2">
      <c r="A86" s="198" t="s">
        <v>17</v>
      </c>
      <c r="B86" s="470" t="s">
        <v>452</v>
      </c>
      <c r="C86" s="470" t="s">
        <v>469</v>
      </c>
      <c r="D86" s="470" t="s">
        <v>470</v>
      </c>
      <c r="E86" s="132" t="s">
        <v>94</v>
      </c>
      <c r="F86" s="470" t="s">
        <v>508</v>
      </c>
      <c r="G86" s="470" t="s">
        <v>532</v>
      </c>
      <c r="H86" s="470" t="s">
        <v>525</v>
      </c>
      <c r="I86" s="470" t="s">
        <v>511</v>
      </c>
      <c r="J86" s="470" t="s">
        <v>512</v>
      </c>
      <c r="K86" s="470">
        <v>100</v>
      </c>
      <c r="L86" s="197"/>
      <c r="M86" s="196">
        <v>2</v>
      </c>
      <c r="N86" s="196">
        <v>2</v>
      </c>
      <c r="O86" s="468">
        <f t="shared" si="24"/>
        <v>1</v>
      </c>
      <c r="P86" s="468">
        <f t="shared" si="25"/>
        <v>1</v>
      </c>
      <c r="Q86" s="469">
        <f t="shared" si="26"/>
        <v>1</v>
      </c>
      <c r="R86" s="195"/>
    </row>
    <row r="87" spans="1:18" ht="15" x14ac:dyDescent="0.2">
      <c r="A87" s="198" t="s">
        <v>17</v>
      </c>
      <c r="B87" s="470" t="s">
        <v>452</v>
      </c>
      <c r="C87" s="470" t="s">
        <v>469</v>
      </c>
      <c r="D87" s="470" t="s">
        <v>471</v>
      </c>
      <c r="E87" s="132" t="s">
        <v>94</v>
      </c>
      <c r="F87" s="470" t="s">
        <v>508</v>
      </c>
      <c r="G87" s="470" t="s">
        <v>532</v>
      </c>
      <c r="H87" s="470" t="s">
        <v>525</v>
      </c>
      <c r="I87" s="470" t="s">
        <v>511</v>
      </c>
      <c r="J87" s="470" t="s">
        <v>512</v>
      </c>
      <c r="K87" s="470">
        <v>100</v>
      </c>
      <c r="L87" s="197"/>
      <c r="M87" s="196">
        <v>11</v>
      </c>
      <c r="N87" s="196">
        <v>11</v>
      </c>
      <c r="O87" s="468">
        <f t="shared" si="24"/>
        <v>1</v>
      </c>
      <c r="P87" s="468">
        <f t="shared" si="25"/>
        <v>1</v>
      </c>
      <c r="Q87" s="469">
        <f t="shared" si="26"/>
        <v>1</v>
      </c>
      <c r="R87" s="195"/>
    </row>
    <row r="88" spans="1:18" ht="15" x14ac:dyDescent="0.2">
      <c r="A88" s="198" t="s">
        <v>17</v>
      </c>
      <c r="B88" s="470" t="s">
        <v>452</v>
      </c>
      <c r="C88" s="470" t="s">
        <v>513</v>
      </c>
      <c r="D88" s="470" t="s">
        <v>471</v>
      </c>
      <c r="E88" s="132" t="s">
        <v>94</v>
      </c>
      <c r="F88" s="470" t="s">
        <v>508</v>
      </c>
      <c r="G88" s="470" t="s">
        <v>532</v>
      </c>
      <c r="H88" s="470" t="s">
        <v>525</v>
      </c>
      <c r="I88" s="470" t="s">
        <v>511</v>
      </c>
      <c r="J88" s="470" t="s">
        <v>512</v>
      </c>
      <c r="K88" s="470">
        <v>100</v>
      </c>
      <c r="L88" s="197"/>
      <c r="M88" s="196">
        <v>1</v>
      </c>
      <c r="N88" s="196">
        <v>1</v>
      </c>
      <c r="O88" s="468">
        <f t="shared" si="24"/>
        <v>1</v>
      </c>
      <c r="P88" s="468">
        <f t="shared" si="25"/>
        <v>1</v>
      </c>
      <c r="Q88" s="469">
        <f t="shared" si="26"/>
        <v>1</v>
      </c>
      <c r="R88" s="195"/>
    </row>
    <row r="89" spans="1:18" ht="15" x14ac:dyDescent="0.2">
      <c r="A89" s="198" t="s">
        <v>17</v>
      </c>
      <c r="B89" s="470" t="s">
        <v>452</v>
      </c>
      <c r="C89" s="471" t="s">
        <v>496</v>
      </c>
      <c r="D89" s="472" t="s">
        <v>474</v>
      </c>
      <c r="E89" s="132" t="s">
        <v>94</v>
      </c>
      <c r="F89" s="470" t="s">
        <v>508</v>
      </c>
      <c r="G89" s="470" t="s">
        <v>532</v>
      </c>
      <c r="H89" s="470" t="s">
        <v>525</v>
      </c>
      <c r="I89" s="470" t="s">
        <v>511</v>
      </c>
      <c r="J89" s="470" t="s">
        <v>512</v>
      </c>
      <c r="K89" s="470">
        <v>100</v>
      </c>
      <c r="L89" s="197"/>
      <c r="M89" s="196">
        <v>1</v>
      </c>
      <c r="N89" s="196">
        <v>1</v>
      </c>
      <c r="O89" s="468">
        <f t="shared" si="24"/>
        <v>1</v>
      </c>
      <c r="P89" s="468">
        <f t="shared" si="25"/>
        <v>1</v>
      </c>
      <c r="Q89" s="469">
        <f t="shared" si="26"/>
        <v>1</v>
      </c>
      <c r="R89" s="195"/>
    </row>
    <row r="90" spans="1:18" ht="15" x14ac:dyDescent="0.2">
      <c r="A90" s="198" t="s">
        <v>17</v>
      </c>
      <c r="B90" s="470" t="s">
        <v>452</v>
      </c>
      <c r="C90" s="470" t="s">
        <v>469</v>
      </c>
      <c r="D90" s="472" t="s">
        <v>474</v>
      </c>
      <c r="E90" s="473" t="s">
        <v>514</v>
      </c>
      <c r="F90" s="470" t="s">
        <v>508</v>
      </c>
      <c r="G90" s="470" t="s">
        <v>532</v>
      </c>
      <c r="H90" s="470" t="s">
        <v>525</v>
      </c>
      <c r="I90" s="470" t="s">
        <v>511</v>
      </c>
      <c r="J90" s="470" t="s">
        <v>512</v>
      </c>
      <c r="K90" s="470">
        <v>100</v>
      </c>
      <c r="L90" s="197"/>
      <c r="M90" s="196">
        <v>2</v>
      </c>
      <c r="N90" s="196">
        <v>2</v>
      </c>
      <c r="O90" s="468">
        <f t="shared" si="24"/>
        <v>1</v>
      </c>
      <c r="P90" s="468">
        <f t="shared" si="25"/>
        <v>1</v>
      </c>
      <c r="Q90" s="469">
        <f t="shared" si="26"/>
        <v>1</v>
      </c>
      <c r="R90" s="195"/>
    </row>
    <row r="91" spans="1:18" ht="15" x14ac:dyDescent="0.2">
      <c r="A91" s="198" t="s">
        <v>17</v>
      </c>
      <c r="B91" s="470" t="s">
        <v>70</v>
      </c>
      <c r="C91" s="471" t="s">
        <v>496</v>
      </c>
      <c r="D91" s="472" t="s">
        <v>474</v>
      </c>
      <c r="E91" s="473" t="s">
        <v>514</v>
      </c>
      <c r="F91" s="470" t="s">
        <v>508</v>
      </c>
      <c r="G91" s="470" t="s">
        <v>532</v>
      </c>
      <c r="H91" s="470" t="s">
        <v>525</v>
      </c>
      <c r="I91" s="470" t="s">
        <v>511</v>
      </c>
      <c r="J91" s="470" t="s">
        <v>512</v>
      </c>
      <c r="K91" s="470">
        <v>100</v>
      </c>
      <c r="L91" s="197"/>
      <c r="M91" s="196">
        <v>4</v>
      </c>
      <c r="N91" s="196">
        <v>4</v>
      </c>
      <c r="O91" s="468">
        <f t="shared" si="24"/>
        <v>1</v>
      </c>
      <c r="P91" s="468">
        <f t="shared" si="25"/>
        <v>1</v>
      </c>
      <c r="Q91" s="469">
        <f t="shared" si="26"/>
        <v>1</v>
      </c>
      <c r="R91" s="195"/>
    </row>
    <row r="92" spans="1:18" ht="15" x14ac:dyDescent="0.2">
      <c r="A92" s="198" t="s">
        <v>17</v>
      </c>
      <c r="B92" s="470" t="s">
        <v>452</v>
      </c>
      <c r="C92" s="470" t="s">
        <v>489</v>
      </c>
      <c r="D92" s="470" t="s">
        <v>471</v>
      </c>
      <c r="E92" s="132" t="s">
        <v>94</v>
      </c>
      <c r="F92" s="470" t="s">
        <v>508</v>
      </c>
      <c r="G92" s="470" t="s">
        <v>532</v>
      </c>
      <c r="H92" s="470" t="s">
        <v>525</v>
      </c>
      <c r="I92" s="470" t="s">
        <v>511</v>
      </c>
      <c r="J92" s="470" t="s">
        <v>512</v>
      </c>
      <c r="K92" s="470">
        <v>100</v>
      </c>
      <c r="L92" s="197"/>
      <c r="M92" s="196">
        <v>0</v>
      </c>
      <c r="N92" s="196">
        <v>0</v>
      </c>
      <c r="O92" s="468">
        <v>1</v>
      </c>
      <c r="P92" s="468">
        <v>1</v>
      </c>
      <c r="Q92" s="469">
        <v>1</v>
      </c>
      <c r="R92" s="195" t="s">
        <v>515</v>
      </c>
    </row>
    <row r="93" spans="1:18" ht="15" x14ac:dyDescent="0.2">
      <c r="A93" s="198" t="s">
        <v>17</v>
      </c>
      <c r="B93" s="470" t="s">
        <v>452</v>
      </c>
      <c r="C93" s="470" t="s">
        <v>455</v>
      </c>
      <c r="D93" s="472" t="s">
        <v>456</v>
      </c>
      <c r="E93" s="132" t="s">
        <v>94</v>
      </c>
      <c r="F93" s="470" t="s">
        <v>508</v>
      </c>
      <c r="G93" s="470" t="s">
        <v>533</v>
      </c>
      <c r="H93" s="470" t="s">
        <v>525</v>
      </c>
      <c r="I93" s="470" t="s">
        <v>511</v>
      </c>
      <c r="J93" s="470" t="s">
        <v>512</v>
      </c>
      <c r="K93" s="470">
        <v>100</v>
      </c>
      <c r="L93" s="197"/>
      <c r="M93" s="196">
        <v>55</v>
      </c>
      <c r="N93" s="196">
        <v>50</v>
      </c>
      <c r="O93" s="468">
        <f t="shared" ref="O93:O100" si="27">N93/M93</f>
        <v>0.90909090909090906</v>
      </c>
      <c r="P93" s="468">
        <f t="shared" ref="P93:P100" si="28">N93/M93</f>
        <v>0.90909090909090906</v>
      </c>
      <c r="Q93" s="469">
        <f t="shared" ref="Q93:Q100" si="29">N93/(M93*K93/100)</f>
        <v>0.90909090909090906</v>
      </c>
      <c r="R93" s="195"/>
    </row>
    <row r="94" spans="1:18" ht="15" x14ac:dyDescent="0.2">
      <c r="A94" s="198" t="s">
        <v>17</v>
      </c>
      <c r="B94" s="470" t="s">
        <v>452</v>
      </c>
      <c r="C94" s="470" t="s">
        <v>513</v>
      </c>
      <c r="D94" s="470" t="s">
        <v>466</v>
      </c>
      <c r="E94" s="132" t="s">
        <v>94</v>
      </c>
      <c r="F94" s="470" t="s">
        <v>508</v>
      </c>
      <c r="G94" s="470" t="s">
        <v>533</v>
      </c>
      <c r="H94" s="470" t="s">
        <v>525</v>
      </c>
      <c r="I94" s="470" t="s">
        <v>511</v>
      </c>
      <c r="J94" s="470" t="s">
        <v>512</v>
      </c>
      <c r="K94" s="470">
        <v>100</v>
      </c>
      <c r="L94" s="197"/>
      <c r="M94" s="196">
        <v>3</v>
      </c>
      <c r="N94" s="196">
        <v>3</v>
      </c>
      <c r="O94" s="468">
        <f t="shared" si="27"/>
        <v>1</v>
      </c>
      <c r="P94" s="468">
        <f t="shared" si="28"/>
        <v>1</v>
      </c>
      <c r="Q94" s="469">
        <f t="shared" si="29"/>
        <v>1</v>
      </c>
      <c r="R94" s="195"/>
    </row>
    <row r="95" spans="1:18" ht="15" x14ac:dyDescent="0.2">
      <c r="A95" s="198" t="s">
        <v>17</v>
      </c>
      <c r="B95" s="470" t="s">
        <v>452</v>
      </c>
      <c r="C95" s="470" t="s">
        <v>469</v>
      </c>
      <c r="D95" s="470" t="s">
        <v>470</v>
      </c>
      <c r="E95" s="132" t="s">
        <v>94</v>
      </c>
      <c r="F95" s="470" t="s">
        <v>508</v>
      </c>
      <c r="G95" s="470" t="s">
        <v>533</v>
      </c>
      <c r="H95" s="470" t="s">
        <v>525</v>
      </c>
      <c r="I95" s="470" t="s">
        <v>511</v>
      </c>
      <c r="J95" s="470" t="s">
        <v>512</v>
      </c>
      <c r="K95" s="470">
        <v>100</v>
      </c>
      <c r="L95" s="197"/>
      <c r="M95" s="196">
        <v>2</v>
      </c>
      <c r="N95" s="196">
        <v>2</v>
      </c>
      <c r="O95" s="468">
        <f t="shared" si="27"/>
        <v>1</v>
      </c>
      <c r="P95" s="468">
        <f t="shared" si="28"/>
        <v>1</v>
      </c>
      <c r="Q95" s="469">
        <f t="shared" si="29"/>
        <v>1</v>
      </c>
      <c r="R95" s="195"/>
    </row>
    <row r="96" spans="1:18" ht="15" x14ac:dyDescent="0.2">
      <c r="A96" s="198" t="s">
        <v>17</v>
      </c>
      <c r="B96" s="470" t="s">
        <v>452</v>
      </c>
      <c r="C96" s="470" t="s">
        <v>469</v>
      </c>
      <c r="D96" s="470" t="s">
        <v>471</v>
      </c>
      <c r="E96" s="132" t="s">
        <v>94</v>
      </c>
      <c r="F96" s="470" t="s">
        <v>508</v>
      </c>
      <c r="G96" s="470" t="s">
        <v>533</v>
      </c>
      <c r="H96" s="470" t="s">
        <v>525</v>
      </c>
      <c r="I96" s="470" t="s">
        <v>511</v>
      </c>
      <c r="J96" s="470" t="s">
        <v>512</v>
      </c>
      <c r="K96" s="470">
        <v>100</v>
      </c>
      <c r="L96" s="197"/>
      <c r="M96" s="196">
        <v>11</v>
      </c>
      <c r="N96" s="196">
        <v>11</v>
      </c>
      <c r="O96" s="468">
        <f t="shared" si="27"/>
        <v>1</v>
      </c>
      <c r="P96" s="468">
        <f t="shared" si="28"/>
        <v>1</v>
      </c>
      <c r="Q96" s="469">
        <f t="shared" si="29"/>
        <v>1</v>
      </c>
      <c r="R96" s="195"/>
    </row>
    <row r="97" spans="1:18" ht="15" x14ac:dyDescent="0.2">
      <c r="A97" s="198" t="s">
        <v>17</v>
      </c>
      <c r="B97" s="470" t="s">
        <v>452</v>
      </c>
      <c r="C97" s="470" t="s">
        <v>513</v>
      </c>
      <c r="D97" s="470" t="s">
        <v>471</v>
      </c>
      <c r="E97" s="132" t="s">
        <v>94</v>
      </c>
      <c r="F97" s="470" t="s">
        <v>508</v>
      </c>
      <c r="G97" s="470" t="s">
        <v>533</v>
      </c>
      <c r="H97" s="470" t="s">
        <v>525</v>
      </c>
      <c r="I97" s="470" t="s">
        <v>511</v>
      </c>
      <c r="J97" s="470" t="s">
        <v>512</v>
      </c>
      <c r="K97" s="470">
        <v>100</v>
      </c>
      <c r="L97" s="197"/>
      <c r="M97" s="196">
        <v>1</v>
      </c>
      <c r="N97" s="196">
        <v>1</v>
      </c>
      <c r="O97" s="468">
        <f t="shared" si="27"/>
        <v>1</v>
      </c>
      <c r="P97" s="468">
        <f t="shared" si="28"/>
        <v>1</v>
      </c>
      <c r="Q97" s="469">
        <f t="shared" si="29"/>
        <v>1</v>
      </c>
      <c r="R97" s="195"/>
    </row>
    <row r="98" spans="1:18" ht="15" x14ac:dyDescent="0.2">
      <c r="A98" s="198" t="s">
        <v>17</v>
      </c>
      <c r="B98" s="470" t="s">
        <v>452</v>
      </c>
      <c r="C98" s="471" t="s">
        <v>496</v>
      </c>
      <c r="D98" s="472" t="s">
        <v>474</v>
      </c>
      <c r="E98" s="132" t="s">
        <v>94</v>
      </c>
      <c r="F98" s="470" t="s">
        <v>508</v>
      </c>
      <c r="G98" s="470" t="s">
        <v>533</v>
      </c>
      <c r="H98" s="470" t="s">
        <v>525</v>
      </c>
      <c r="I98" s="470" t="s">
        <v>511</v>
      </c>
      <c r="J98" s="470" t="s">
        <v>512</v>
      </c>
      <c r="K98" s="470">
        <v>100</v>
      </c>
      <c r="L98" s="197"/>
      <c r="M98" s="196">
        <v>1</v>
      </c>
      <c r="N98" s="196">
        <v>1</v>
      </c>
      <c r="O98" s="468">
        <f t="shared" si="27"/>
        <v>1</v>
      </c>
      <c r="P98" s="468">
        <f t="shared" si="28"/>
        <v>1</v>
      </c>
      <c r="Q98" s="469">
        <f t="shared" si="29"/>
        <v>1</v>
      </c>
      <c r="R98" s="195"/>
    </row>
    <row r="99" spans="1:18" ht="15" x14ac:dyDescent="0.2">
      <c r="A99" s="198" t="s">
        <v>17</v>
      </c>
      <c r="B99" s="470" t="s">
        <v>452</v>
      </c>
      <c r="C99" s="470" t="s">
        <v>469</v>
      </c>
      <c r="D99" s="472" t="s">
        <v>474</v>
      </c>
      <c r="E99" s="473" t="s">
        <v>514</v>
      </c>
      <c r="F99" s="470" t="s">
        <v>508</v>
      </c>
      <c r="G99" s="470" t="s">
        <v>533</v>
      </c>
      <c r="H99" s="470" t="s">
        <v>525</v>
      </c>
      <c r="I99" s="470" t="s">
        <v>511</v>
      </c>
      <c r="J99" s="470" t="s">
        <v>512</v>
      </c>
      <c r="K99" s="470">
        <v>100</v>
      </c>
      <c r="L99" s="197"/>
      <c r="M99" s="196">
        <v>2</v>
      </c>
      <c r="N99" s="196">
        <v>2</v>
      </c>
      <c r="O99" s="468">
        <f t="shared" si="27"/>
        <v>1</v>
      </c>
      <c r="P99" s="468">
        <f t="shared" si="28"/>
        <v>1</v>
      </c>
      <c r="Q99" s="469">
        <f t="shared" si="29"/>
        <v>1</v>
      </c>
      <c r="R99" s="195"/>
    </row>
    <row r="100" spans="1:18" ht="15" x14ac:dyDescent="0.2">
      <c r="A100" s="198" t="s">
        <v>17</v>
      </c>
      <c r="B100" s="470" t="s">
        <v>70</v>
      </c>
      <c r="C100" s="471" t="s">
        <v>496</v>
      </c>
      <c r="D100" s="472" t="s">
        <v>474</v>
      </c>
      <c r="E100" s="473" t="s">
        <v>514</v>
      </c>
      <c r="F100" s="470" t="s">
        <v>508</v>
      </c>
      <c r="G100" s="470" t="s">
        <v>533</v>
      </c>
      <c r="H100" s="470" t="s">
        <v>525</v>
      </c>
      <c r="I100" s="470" t="s">
        <v>511</v>
      </c>
      <c r="J100" s="470" t="s">
        <v>512</v>
      </c>
      <c r="K100" s="470">
        <v>100</v>
      </c>
      <c r="L100" s="197"/>
      <c r="M100" s="196">
        <v>4</v>
      </c>
      <c r="N100" s="196">
        <v>4</v>
      </c>
      <c r="O100" s="468">
        <f t="shared" si="27"/>
        <v>1</v>
      </c>
      <c r="P100" s="468">
        <f t="shared" si="28"/>
        <v>1</v>
      </c>
      <c r="Q100" s="469">
        <f t="shared" si="29"/>
        <v>1</v>
      </c>
      <c r="R100" s="195"/>
    </row>
    <row r="101" spans="1:18" ht="15" x14ac:dyDescent="0.2">
      <c r="A101" s="198" t="s">
        <v>17</v>
      </c>
      <c r="B101" s="470" t="s">
        <v>452</v>
      </c>
      <c r="C101" s="470" t="s">
        <v>489</v>
      </c>
      <c r="D101" s="470" t="s">
        <v>471</v>
      </c>
      <c r="E101" s="132" t="s">
        <v>94</v>
      </c>
      <c r="F101" s="470" t="s">
        <v>508</v>
      </c>
      <c r="G101" s="470" t="s">
        <v>533</v>
      </c>
      <c r="H101" s="470" t="s">
        <v>525</v>
      </c>
      <c r="I101" s="470" t="s">
        <v>511</v>
      </c>
      <c r="J101" s="470" t="s">
        <v>512</v>
      </c>
      <c r="K101" s="470">
        <v>100</v>
      </c>
      <c r="L101" s="197"/>
      <c r="M101" s="196">
        <v>0</v>
      </c>
      <c r="N101" s="196">
        <v>0</v>
      </c>
      <c r="O101" s="468">
        <v>1</v>
      </c>
      <c r="P101" s="468">
        <v>1</v>
      </c>
      <c r="Q101" s="469">
        <v>1</v>
      </c>
      <c r="R101" s="195" t="s">
        <v>515</v>
      </c>
    </row>
    <row r="102" spans="1:18" ht="15" x14ac:dyDescent="0.2">
      <c r="A102" s="198" t="s">
        <v>17</v>
      </c>
      <c r="B102" s="470" t="s">
        <v>452</v>
      </c>
      <c r="C102" s="470" t="s">
        <v>455</v>
      </c>
      <c r="D102" s="472" t="s">
        <v>456</v>
      </c>
      <c r="E102" s="132" t="s">
        <v>94</v>
      </c>
      <c r="F102" s="470" t="s">
        <v>508</v>
      </c>
      <c r="G102" s="470" t="s">
        <v>534</v>
      </c>
      <c r="H102" s="470" t="s">
        <v>525</v>
      </c>
      <c r="I102" s="470" t="s">
        <v>511</v>
      </c>
      <c r="J102" s="470" t="s">
        <v>512</v>
      </c>
      <c r="K102" s="470">
        <v>100</v>
      </c>
      <c r="L102" s="197"/>
      <c r="M102" s="196">
        <v>55</v>
      </c>
      <c r="N102" s="196">
        <v>50</v>
      </c>
      <c r="O102" s="468">
        <f t="shared" ref="O102:O109" si="30">N102/M102</f>
        <v>0.90909090909090906</v>
      </c>
      <c r="P102" s="468">
        <f t="shared" ref="P102:P109" si="31">N102/M102</f>
        <v>0.90909090909090906</v>
      </c>
      <c r="Q102" s="469">
        <f t="shared" ref="Q102:Q109" si="32">N102/(M102*K102/100)</f>
        <v>0.90909090909090906</v>
      </c>
      <c r="R102" s="195"/>
    </row>
    <row r="103" spans="1:18" ht="15" x14ac:dyDescent="0.2">
      <c r="A103" s="198" t="s">
        <v>17</v>
      </c>
      <c r="B103" s="470" t="s">
        <v>452</v>
      </c>
      <c r="C103" s="470" t="s">
        <v>513</v>
      </c>
      <c r="D103" s="470" t="s">
        <v>466</v>
      </c>
      <c r="E103" s="132" t="s">
        <v>94</v>
      </c>
      <c r="F103" s="470" t="s">
        <v>508</v>
      </c>
      <c r="G103" s="470" t="s">
        <v>534</v>
      </c>
      <c r="H103" s="470" t="s">
        <v>525</v>
      </c>
      <c r="I103" s="470" t="s">
        <v>511</v>
      </c>
      <c r="J103" s="470" t="s">
        <v>512</v>
      </c>
      <c r="K103" s="470">
        <v>100</v>
      </c>
      <c r="L103" s="197"/>
      <c r="M103" s="196">
        <v>3</v>
      </c>
      <c r="N103" s="196">
        <v>3</v>
      </c>
      <c r="O103" s="468">
        <f t="shared" si="30"/>
        <v>1</v>
      </c>
      <c r="P103" s="468">
        <f t="shared" si="31"/>
        <v>1</v>
      </c>
      <c r="Q103" s="469">
        <f t="shared" si="32"/>
        <v>1</v>
      </c>
      <c r="R103" s="195"/>
    </row>
    <row r="104" spans="1:18" ht="15" x14ac:dyDescent="0.2">
      <c r="A104" s="198" t="s">
        <v>17</v>
      </c>
      <c r="B104" s="470" t="s">
        <v>452</v>
      </c>
      <c r="C104" s="470" t="s">
        <v>469</v>
      </c>
      <c r="D104" s="470" t="s">
        <v>470</v>
      </c>
      <c r="E104" s="132" t="s">
        <v>94</v>
      </c>
      <c r="F104" s="470" t="s">
        <v>508</v>
      </c>
      <c r="G104" s="470" t="s">
        <v>534</v>
      </c>
      <c r="H104" s="470" t="s">
        <v>525</v>
      </c>
      <c r="I104" s="470" t="s">
        <v>511</v>
      </c>
      <c r="J104" s="470" t="s">
        <v>512</v>
      </c>
      <c r="K104" s="470">
        <v>100</v>
      </c>
      <c r="L104" s="197"/>
      <c r="M104" s="196">
        <v>2</v>
      </c>
      <c r="N104" s="196">
        <v>2</v>
      </c>
      <c r="O104" s="468">
        <f t="shared" si="30"/>
        <v>1</v>
      </c>
      <c r="P104" s="468">
        <f t="shared" si="31"/>
        <v>1</v>
      </c>
      <c r="Q104" s="469">
        <f t="shared" si="32"/>
        <v>1</v>
      </c>
      <c r="R104" s="195"/>
    </row>
    <row r="105" spans="1:18" ht="15" x14ac:dyDescent="0.2">
      <c r="A105" s="198" t="s">
        <v>17</v>
      </c>
      <c r="B105" s="470" t="s">
        <v>452</v>
      </c>
      <c r="C105" s="470" t="s">
        <v>469</v>
      </c>
      <c r="D105" s="470" t="s">
        <v>471</v>
      </c>
      <c r="E105" s="132" t="s">
        <v>94</v>
      </c>
      <c r="F105" s="470" t="s">
        <v>508</v>
      </c>
      <c r="G105" s="470" t="s">
        <v>534</v>
      </c>
      <c r="H105" s="470" t="s">
        <v>525</v>
      </c>
      <c r="I105" s="470" t="s">
        <v>511</v>
      </c>
      <c r="J105" s="470" t="s">
        <v>512</v>
      </c>
      <c r="K105" s="470">
        <v>100</v>
      </c>
      <c r="L105" s="197"/>
      <c r="M105" s="196">
        <v>11</v>
      </c>
      <c r="N105" s="196">
        <v>11</v>
      </c>
      <c r="O105" s="468">
        <f t="shared" si="30"/>
        <v>1</v>
      </c>
      <c r="P105" s="468">
        <f t="shared" si="31"/>
        <v>1</v>
      </c>
      <c r="Q105" s="469">
        <f t="shared" si="32"/>
        <v>1</v>
      </c>
      <c r="R105" s="195"/>
    </row>
    <row r="106" spans="1:18" ht="15" x14ac:dyDescent="0.2">
      <c r="A106" s="198" t="s">
        <v>17</v>
      </c>
      <c r="B106" s="470" t="s">
        <v>452</v>
      </c>
      <c r="C106" s="470" t="s">
        <v>513</v>
      </c>
      <c r="D106" s="470" t="s">
        <v>471</v>
      </c>
      <c r="E106" s="132" t="s">
        <v>94</v>
      </c>
      <c r="F106" s="470" t="s">
        <v>508</v>
      </c>
      <c r="G106" s="470" t="s">
        <v>534</v>
      </c>
      <c r="H106" s="470" t="s">
        <v>525</v>
      </c>
      <c r="I106" s="470" t="s">
        <v>511</v>
      </c>
      <c r="J106" s="470" t="s">
        <v>512</v>
      </c>
      <c r="K106" s="470">
        <v>100</v>
      </c>
      <c r="L106" s="197"/>
      <c r="M106" s="196">
        <v>1</v>
      </c>
      <c r="N106" s="196">
        <v>1</v>
      </c>
      <c r="O106" s="468">
        <f t="shared" si="30"/>
        <v>1</v>
      </c>
      <c r="P106" s="468">
        <f t="shared" si="31"/>
        <v>1</v>
      </c>
      <c r="Q106" s="469">
        <f t="shared" si="32"/>
        <v>1</v>
      </c>
      <c r="R106" s="195"/>
    </row>
    <row r="107" spans="1:18" ht="15" x14ac:dyDescent="0.2">
      <c r="A107" s="198" t="s">
        <v>17</v>
      </c>
      <c r="B107" s="470" t="s">
        <v>452</v>
      </c>
      <c r="C107" s="471" t="s">
        <v>496</v>
      </c>
      <c r="D107" s="472" t="s">
        <v>474</v>
      </c>
      <c r="E107" s="132" t="s">
        <v>94</v>
      </c>
      <c r="F107" s="470" t="s">
        <v>508</v>
      </c>
      <c r="G107" s="470" t="s">
        <v>534</v>
      </c>
      <c r="H107" s="470" t="s">
        <v>525</v>
      </c>
      <c r="I107" s="470" t="s">
        <v>511</v>
      </c>
      <c r="J107" s="470" t="s">
        <v>512</v>
      </c>
      <c r="K107" s="470">
        <v>100</v>
      </c>
      <c r="L107" s="197"/>
      <c r="M107" s="196">
        <v>1</v>
      </c>
      <c r="N107" s="196">
        <v>1</v>
      </c>
      <c r="O107" s="468">
        <f t="shared" si="30"/>
        <v>1</v>
      </c>
      <c r="P107" s="468">
        <f t="shared" si="31"/>
        <v>1</v>
      </c>
      <c r="Q107" s="469">
        <f t="shared" si="32"/>
        <v>1</v>
      </c>
      <c r="R107" s="195"/>
    </row>
    <row r="108" spans="1:18" ht="15" x14ac:dyDescent="0.2">
      <c r="A108" s="198" t="s">
        <v>17</v>
      </c>
      <c r="B108" s="470" t="s">
        <v>452</v>
      </c>
      <c r="C108" s="470" t="s">
        <v>469</v>
      </c>
      <c r="D108" s="472" t="s">
        <v>474</v>
      </c>
      <c r="E108" s="473" t="s">
        <v>514</v>
      </c>
      <c r="F108" s="470" t="s">
        <v>508</v>
      </c>
      <c r="G108" s="470" t="s">
        <v>534</v>
      </c>
      <c r="H108" s="470" t="s">
        <v>525</v>
      </c>
      <c r="I108" s="470" t="s">
        <v>511</v>
      </c>
      <c r="J108" s="470" t="s">
        <v>512</v>
      </c>
      <c r="K108" s="470">
        <v>100</v>
      </c>
      <c r="L108" s="197"/>
      <c r="M108" s="196">
        <v>2</v>
      </c>
      <c r="N108" s="196">
        <v>2</v>
      </c>
      <c r="O108" s="468">
        <f t="shared" si="30"/>
        <v>1</v>
      </c>
      <c r="P108" s="468">
        <f t="shared" si="31"/>
        <v>1</v>
      </c>
      <c r="Q108" s="469">
        <f t="shared" si="32"/>
        <v>1</v>
      </c>
      <c r="R108" s="195"/>
    </row>
    <row r="109" spans="1:18" ht="15" x14ac:dyDescent="0.2">
      <c r="A109" s="198" t="s">
        <v>17</v>
      </c>
      <c r="B109" s="470" t="s">
        <v>70</v>
      </c>
      <c r="C109" s="471" t="s">
        <v>496</v>
      </c>
      <c r="D109" s="472" t="s">
        <v>474</v>
      </c>
      <c r="E109" s="473" t="s">
        <v>514</v>
      </c>
      <c r="F109" s="470" t="s">
        <v>508</v>
      </c>
      <c r="G109" s="470" t="s">
        <v>534</v>
      </c>
      <c r="H109" s="470" t="s">
        <v>525</v>
      </c>
      <c r="I109" s="470" t="s">
        <v>511</v>
      </c>
      <c r="J109" s="470" t="s">
        <v>512</v>
      </c>
      <c r="K109" s="470">
        <v>100</v>
      </c>
      <c r="L109" s="197"/>
      <c r="M109" s="196">
        <v>4</v>
      </c>
      <c r="N109" s="196">
        <v>4</v>
      </c>
      <c r="O109" s="468">
        <f t="shared" si="30"/>
        <v>1</v>
      </c>
      <c r="P109" s="468">
        <f t="shared" si="31"/>
        <v>1</v>
      </c>
      <c r="Q109" s="469">
        <f t="shared" si="32"/>
        <v>1</v>
      </c>
      <c r="R109" s="195"/>
    </row>
    <row r="110" spans="1:18" ht="15" x14ac:dyDescent="0.2">
      <c r="A110" s="198" t="s">
        <v>17</v>
      </c>
      <c r="B110" s="470" t="s">
        <v>452</v>
      </c>
      <c r="C110" s="470" t="s">
        <v>489</v>
      </c>
      <c r="D110" s="470" t="s">
        <v>471</v>
      </c>
      <c r="E110" s="132" t="s">
        <v>94</v>
      </c>
      <c r="F110" s="470" t="s">
        <v>508</v>
      </c>
      <c r="G110" s="470" t="s">
        <v>534</v>
      </c>
      <c r="H110" s="470" t="s">
        <v>525</v>
      </c>
      <c r="I110" s="470" t="s">
        <v>511</v>
      </c>
      <c r="J110" s="470" t="s">
        <v>512</v>
      </c>
      <c r="K110" s="470">
        <v>100</v>
      </c>
      <c r="L110" s="197"/>
      <c r="M110" s="196">
        <v>0</v>
      </c>
      <c r="N110" s="196">
        <v>0</v>
      </c>
      <c r="O110" s="468">
        <v>1</v>
      </c>
      <c r="P110" s="468">
        <v>1</v>
      </c>
      <c r="Q110" s="469">
        <v>1</v>
      </c>
      <c r="R110" s="195" t="s">
        <v>515</v>
      </c>
    </row>
    <row r="111" spans="1:18" ht="15" x14ac:dyDescent="0.2">
      <c r="A111" s="198" t="s">
        <v>17</v>
      </c>
      <c r="B111" s="470" t="s">
        <v>452</v>
      </c>
      <c r="C111" s="470" t="s">
        <v>455</v>
      </c>
      <c r="D111" s="472" t="s">
        <v>456</v>
      </c>
      <c r="E111" s="132" t="s">
        <v>94</v>
      </c>
      <c r="F111" s="470" t="s">
        <v>523</v>
      </c>
      <c r="G111" s="470" t="s">
        <v>535</v>
      </c>
      <c r="H111" s="470" t="s">
        <v>525</v>
      </c>
      <c r="I111" s="470" t="s">
        <v>518</v>
      </c>
      <c r="J111" s="470" t="s">
        <v>512</v>
      </c>
      <c r="K111" s="470">
        <v>100</v>
      </c>
      <c r="L111" s="197"/>
      <c r="M111" s="196">
        <v>55</v>
      </c>
      <c r="N111" s="196">
        <f>M111*0.91</f>
        <v>50.050000000000004</v>
      </c>
      <c r="O111" s="468">
        <f t="shared" ref="O111:O118" si="33">N111/M111</f>
        <v>0.91</v>
      </c>
      <c r="P111" s="468">
        <f t="shared" ref="P111:P118" si="34">N111/M111</f>
        <v>0.91</v>
      </c>
      <c r="Q111" s="469">
        <f t="shared" ref="Q111:Q118" si="35">N111/(M111*K111/100)</f>
        <v>0.91</v>
      </c>
      <c r="R111" s="195"/>
    </row>
    <row r="112" spans="1:18" ht="15" x14ac:dyDescent="0.2">
      <c r="A112" s="198" t="s">
        <v>17</v>
      </c>
      <c r="B112" s="470" t="s">
        <v>452</v>
      </c>
      <c r="C112" s="470" t="s">
        <v>513</v>
      </c>
      <c r="D112" s="470" t="s">
        <v>466</v>
      </c>
      <c r="E112" s="132" t="s">
        <v>94</v>
      </c>
      <c r="F112" s="470" t="s">
        <v>523</v>
      </c>
      <c r="G112" s="470" t="s">
        <v>535</v>
      </c>
      <c r="H112" s="470" t="s">
        <v>525</v>
      </c>
      <c r="I112" s="470" t="s">
        <v>518</v>
      </c>
      <c r="J112" s="470" t="s">
        <v>512</v>
      </c>
      <c r="K112" s="470">
        <v>100</v>
      </c>
      <c r="L112" s="197"/>
      <c r="M112" s="196">
        <v>3</v>
      </c>
      <c r="N112" s="196">
        <v>3</v>
      </c>
      <c r="O112" s="468">
        <f t="shared" si="33"/>
        <v>1</v>
      </c>
      <c r="P112" s="468">
        <f t="shared" si="34"/>
        <v>1</v>
      </c>
      <c r="Q112" s="469">
        <f t="shared" si="35"/>
        <v>1</v>
      </c>
      <c r="R112" s="195"/>
    </row>
    <row r="113" spans="1:18" ht="15" x14ac:dyDescent="0.2">
      <c r="A113" s="198" t="s">
        <v>17</v>
      </c>
      <c r="B113" s="470" t="s">
        <v>452</v>
      </c>
      <c r="C113" s="470" t="s">
        <v>469</v>
      </c>
      <c r="D113" s="470" t="s">
        <v>470</v>
      </c>
      <c r="E113" s="132" t="s">
        <v>94</v>
      </c>
      <c r="F113" s="470" t="s">
        <v>523</v>
      </c>
      <c r="G113" s="470" t="s">
        <v>535</v>
      </c>
      <c r="H113" s="470" t="s">
        <v>525</v>
      </c>
      <c r="I113" s="470" t="s">
        <v>518</v>
      </c>
      <c r="J113" s="470" t="s">
        <v>512</v>
      </c>
      <c r="K113" s="470">
        <v>100</v>
      </c>
      <c r="L113" s="197"/>
      <c r="M113" s="196">
        <v>2</v>
      </c>
      <c r="N113" s="196">
        <v>2</v>
      </c>
      <c r="O113" s="468">
        <f t="shared" si="33"/>
        <v>1</v>
      </c>
      <c r="P113" s="468">
        <f t="shared" si="34"/>
        <v>1</v>
      </c>
      <c r="Q113" s="469">
        <f t="shared" si="35"/>
        <v>1</v>
      </c>
      <c r="R113" s="195"/>
    </row>
    <row r="114" spans="1:18" ht="15" x14ac:dyDescent="0.2">
      <c r="A114" s="198" t="s">
        <v>17</v>
      </c>
      <c r="B114" s="470" t="s">
        <v>452</v>
      </c>
      <c r="C114" s="470" t="s">
        <v>469</v>
      </c>
      <c r="D114" s="470" t="s">
        <v>471</v>
      </c>
      <c r="E114" s="132" t="s">
        <v>94</v>
      </c>
      <c r="F114" s="470" t="s">
        <v>523</v>
      </c>
      <c r="G114" s="470" t="s">
        <v>535</v>
      </c>
      <c r="H114" s="470" t="s">
        <v>525</v>
      </c>
      <c r="I114" s="470" t="s">
        <v>518</v>
      </c>
      <c r="J114" s="470" t="s">
        <v>512</v>
      </c>
      <c r="K114" s="470">
        <v>100</v>
      </c>
      <c r="L114" s="197"/>
      <c r="M114" s="196">
        <v>11</v>
      </c>
      <c r="N114" s="196">
        <v>11</v>
      </c>
      <c r="O114" s="468">
        <f t="shared" si="33"/>
        <v>1</v>
      </c>
      <c r="P114" s="468">
        <f t="shared" si="34"/>
        <v>1</v>
      </c>
      <c r="Q114" s="469">
        <f t="shared" si="35"/>
        <v>1</v>
      </c>
      <c r="R114" s="195"/>
    </row>
    <row r="115" spans="1:18" ht="15" x14ac:dyDescent="0.2">
      <c r="A115" s="198" t="s">
        <v>17</v>
      </c>
      <c r="B115" s="470" t="s">
        <v>452</v>
      </c>
      <c r="C115" s="470" t="s">
        <v>513</v>
      </c>
      <c r="D115" s="470" t="s">
        <v>471</v>
      </c>
      <c r="E115" s="132" t="s">
        <v>94</v>
      </c>
      <c r="F115" s="470" t="s">
        <v>523</v>
      </c>
      <c r="G115" s="470" t="s">
        <v>535</v>
      </c>
      <c r="H115" s="470" t="s">
        <v>525</v>
      </c>
      <c r="I115" s="470" t="s">
        <v>518</v>
      </c>
      <c r="J115" s="470" t="s">
        <v>512</v>
      </c>
      <c r="K115" s="470">
        <v>100</v>
      </c>
      <c r="L115" s="197"/>
      <c r="M115" s="196">
        <v>1</v>
      </c>
      <c r="N115" s="196">
        <v>1</v>
      </c>
      <c r="O115" s="468">
        <f t="shared" si="33"/>
        <v>1</v>
      </c>
      <c r="P115" s="468">
        <f t="shared" si="34"/>
        <v>1</v>
      </c>
      <c r="Q115" s="469">
        <f t="shared" si="35"/>
        <v>1</v>
      </c>
      <c r="R115" s="195"/>
    </row>
    <row r="116" spans="1:18" ht="15" x14ac:dyDescent="0.2">
      <c r="A116" s="198" t="s">
        <v>17</v>
      </c>
      <c r="B116" s="470" t="s">
        <v>452</v>
      </c>
      <c r="C116" s="471" t="s">
        <v>496</v>
      </c>
      <c r="D116" s="472" t="s">
        <v>474</v>
      </c>
      <c r="E116" s="132" t="s">
        <v>94</v>
      </c>
      <c r="F116" s="470" t="s">
        <v>523</v>
      </c>
      <c r="G116" s="470" t="s">
        <v>535</v>
      </c>
      <c r="H116" s="470" t="s">
        <v>525</v>
      </c>
      <c r="I116" s="470" t="s">
        <v>518</v>
      </c>
      <c r="J116" s="470" t="s">
        <v>512</v>
      </c>
      <c r="K116" s="470">
        <v>100</v>
      </c>
      <c r="L116" s="197"/>
      <c r="M116" s="196">
        <v>1</v>
      </c>
      <c r="N116" s="196">
        <v>1</v>
      </c>
      <c r="O116" s="468">
        <f t="shared" si="33"/>
        <v>1</v>
      </c>
      <c r="P116" s="468">
        <f t="shared" si="34"/>
        <v>1</v>
      </c>
      <c r="Q116" s="469">
        <f t="shared" si="35"/>
        <v>1</v>
      </c>
      <c r="R116" s="195"/>
    </row>
    <row r="117" spans="1:18" ht="15" x14ac:dyDescent="0.2">
      <c r="A117" s="198" t="s">
        <v>17</v>
      </c>
      <c r="B117" s="470" t="s">
        <v>452</v>
      </c>
      <c r="C117" s="470" t="s">
        <v>469</v>
      </c>
      <c r="D117" s="472" t="s">
        <v>474</v>
      </c>
      <c r="E117" s="473" t="s">
        <v>514</v>
      </c>
      <c r="F117" s="470" t="s">
        <v>523</v>
      </c>
      <c r="G117" s="470" t="s">
        <v>535</v>
      </c>
      <c r="H117" s="470" t="s">
        <v>525</v>
      </c>
      <c r="I117" s="470" t="s">
        <v>518</v>
      </c>
      <c r="J117" s="470" t="s">
        <v>512</v>
      </c>
      <c r="K117" s="470">
        <v>100</v>
      </c>
      <c r="L117" s="197"/>
      <c r="M117" s="196">
        <v>2</v>
      </c>
      <c r="N117" s="196">
        <v>2</v>
      </c>
      <c r="O117" s="468">
        <f t="shared" si="33"/>
        <v>1</v>
      </c>
      <c r="P117" s="468">
        <f t="shared" si="34"/>
        <v>1</v>
      </c>
      <c r="Q117" s="469">
        <f t="shared" si="35"/>
        <v>1</v>
      </c>
      <c r="R117" s="195"/>
    </row>
    <row r="118" spans="1:18" ht="15" x14ac:dyDescent="0.2">
      <c r="A118" s="198" t="s">
        <v>17</v>
      </c>
      <c r="B118" s="470" t="s">
        <v>70</v>
      </c>
      <c r="C118" s="471" t="s">
        <v>496</v>
      </c>
      <c r="D118" s="472" t="s">
        <v>474</v>
      </c>
      <c r="E118" s="473" t="s">
        <v>514</v>
      </c>
      <c r="F118" s="470" t="s">
        <v>523</v>
      </c>
      <c r="G118" s="470" t="s">
        <v>535</v>
      </c>
      <c r="H118" s="470" t="s">
        <v>525</v>
      </c>
      <c r="I118" s="470" t="s">
        <v>518</v>
      </c>
      <c r="J118" s="470" t="s">
        <v>512</v>
      </c>
      <c r="K118" s="470">
        <v>100</v>
      </c>
      <c r="L118" s="197"/>
      <c r="M118" s="196">
        <v>4</v>
      </c>
      <c r="N118" s="196">
        <v>4</v>
      </c>
      <c r="O118" s="468">
        <f t="shared" si="33"/>
        <v>1</v>
      </c>
      <c r="P118" s="468">
        <f t="shared" si="34"/>
        <v>1</v>
      </c>
      <c r="Q118" s="469">
        <f t="shared" si="35"/>
        <v>1</v>
      </c>
      <c r="R118" s="195"/>
    </row>
    <row r="119" spans="1:18" ht="15" x14ac:dyDescent="0.2">
      <c r="A119" s="198" t="s">
        <v>17</v>
      </c>
      <c r="B119" s="470" t="s">
        <v>452</v>
      </c>
      <c r="C119" s="470" t="s">
        <v>489</v>
      </c>
      <c r="D119" s="470" t="s">
        <v>471</v>
      </c>
      <c r="E119" s="132" t="s">
        <v>94</v>
      </c>
      <c r="F119" s="470" t="s">
        <v>523</v>
      </c>
      <c r="G119" s="470" t="s">
        <v>535</v>
      </c>
      <c r="H119" s="470" t="s">
        <v>525</v>
      </c>
      <c r="I119" s="470" t="s">
        <v>518</v>
      </c>
      <c r="J119" s="470" t="s">
        <v>512</v>
      </c>
      <c r="K119" s="470">
        <v>100</v>
      </c>
      <c r="L119" s="197"/>
      <c r="M119" s="196">
        <v>0</v>
      </c>
      <c r="N119" s="196">
        <v>0</v>
      </c>
      <c r="O119" s="468">
        <v>1</v>
      </c>
      <c r="P119" s="468">
        <v>1</v>
      </c>
      <c r="Q119" s="469">
        <v>1</v>
      </c>
      <c r="R119" s="195" t="s">
        <v>515</v>
      </c>
    </row>
    <row r="120" spans="1:18" ht="15" x14ac:dyDescent="0.2">
      <c r="A120" s="198" t="s">
        <v>17</v>
      </c>
      <c r="B120" s="470" t="s">
        <v>452</v>
      </c>
      <c r="C120" s="470" t="s">
        <v>455</v>
      </c>
      <c r="D120" s="472" t="s">
        <v>456</v>
      </c>
      <c r="E120" s="132" t="s">
        <v>94</v>
      </c>
      <c r="F120" s="470" t="s">
        <v>523</v>
      </c>
      <c r="G120" s="470" t="s">
        <v>536</v>
      </c>
      <c r="H120" s="470" t="s">
        <v>525</v>
      </c>
      <c r="I120" s="470" t="s">
        <v>518</v>
      </c>
      <c r="J120" s="470" t="s">
        <v>512</v>
      </c>
      <c r="K120" s="470">
        <v>100</v>
      </c>
      <c r="L120" s="197"/>
      <c r="M120" s="196">
        <v>55</v>
      </c>
      <c r="N120" s="196">
        <f>M120*0.91</f>
        <v>50.050000000000004</v>
      </c>
      <c r="O120" s="468">
        <f t="shared" ref="O120:O126" si="36">N120/M120</f>
        <v>0.91</v>
      </c>
      <c r="P120" s="468">
        <f t="shared" ref="P120:P126" si="37">N120/M120</f>
        <v>0.91</v>
      </c>
      <c r="Q120" s="469">
        <f t="shared" ref="Q120:Q126" si="38">N120/(M120*K120/100)</f>
        <v>0.91</v>
      </c>
      <c r="R120" s="195"/>
    </row>
    <row r="121" spans="1:18" ht="15" x14ac:dyDescent="0.2">
      <c r="A121" s="198" t="s">
        <v>17</v>
      </c>
      <c r="B121" s="470" t="s">
        <v>452</v>
      </c>
      <c r="C121" s="470" t="s">
        <v>513</v>
      </c>
      <c r="D121" s="470" t="s">
        <v>466</v>
      </c>
      <c r="E121" s="132" t="s">
        <v>94</v>
      </c>
      <c r="F121" s="470" t="s">
        <v>523</v>
      </c>
      <c r="G121" s="470" t="s">
        <v>536</v>
      </c>
      <c r="H121" s="470" t="s">
        <v>525</v>
      </c>
      <c r="I121" s="470" t="s">
        <v>518</v>
      </c>
      <c r="J121" s="470" t="s">
        <v>512</v>
      </c>
      <c r="K121" s="470">
        <v>100</v>
      </c>
      <c r="L121" s="197"/>
      <c r="M121" s="196">
        <v>3</v>
      </c>
      <c r="N121" s="196">
        <v>3</v>
      </c>
      <c r="O121" s="468">
        <f t="shared" si="36"/>
        <v>1</v>
      </c>
      <c r="P121" s="468">
        <f t="shared" si="37"/>
        <v>1</v>
      </c>
      <c r="Q121" s="469">
        <f t="shared" si="38"/>
        <v>1</v>
      </c>
      <c r="R121" s="195"/>
    </row>
    <row r="122" spans="1:18" ht="15" x14ac:dyDescent="0.2">
      <c r="A122" s="198" t="s">
        <v>17</v>
      </c>
      <c r="B122" s="470" t="s">
        <v>452</v>
      </c>
      <c r="C122" s="470" t="s">
        <v>469</v>
      </c>
      <c r="D122" s="470" t="s">
        <v>470</v>
      </c>
      <c r="E122" s="132" t="s">
        <v>94</v>
      </c>
      <c r="F122" s="470" t="s">
        <v>523</v>
      </c>
      <c r="G122" s="470" t="s">
        <v>536</v>
      </c>
      <c r="H122" s="470" t="s">
        <v>525</v>
      </c>
      <c r="I122" s="470" t="s">
        <v>518</v>
      </c>
      <c r="J122" s="470" t="s">
        <v>512</v>
      </c>
      <c r="K122" s="470">
        <v>100</v>
      </c>
      <c r="L122" s="197"/>
      <c r="M122" s="196">
        <v>2</v>
      </c>
      <c r="N122" s="196">
        <v>2</v>
      </c>
      <c r="O122" s="468">
        <f t="shared" si="36"/>
        <v>1</v>
      </c>
      <c r="P122" s="468">
        <f t="shared" si="37"/>
        <v>1</v>
      </c>
      <c r="Q122" s="469">
        <f t="shared" si="38"/>
        <v>1</v>
      </c>
      <c r="R122" s="195"/>
    </row>
    <row r="123" spans="1:18" ht="15" x14ac:dyDescent="0.2">
      <c r="A123" s="198" t="s">
        <v>17</v>
      </c>
      <c r="B123" s="470" t="s">
        <v>452</v>
      </c>
      <c r="C123" s="470" t="s">
        <v>469</v>
      </c>
      <c r="D123" s="470" t="s">
        <v>471</v>
      </c>
      <c r="E123" s="132" t="s">
        <v>94</v>
      </c>
      <c r="F123" s="470" t="s">
        <v>523</v>
      </c>
      <c r="G123" s="470" t="s">
        <v>536</v>
      </c>
      <c r="H123" s="470" t="s">
        <v>525</v>
      </c>
      <c r="I123" s="470" t="s">
        <v>518</v>
      </c>
      <c r="J123" s="470" t="s">
        <v>512</v>
      </c>
      <c r="K123" s="470">
        <v>100</v>
      </c>
      <c r="L123" s="197"/>
      <c r="M123" s="196">
        <v>11</v>
      </c>
      <c r="N123" s="196">
        <v>11</v>
      </c>
      <c r="O123" s="468">
        <f t="shared" si="36"/>
        <v>1</v>
      </c>
      <c r="P123" s="468">
        <f t="shared" si="37"/>
        <v>1</v>
      </c>
      <c r="Q123" s="469">
        <f t="shared" si="38"/>
        <v>1</v>
      </c>
      <c r="R123" s="195"/>
    </row>
    <row r="124" spans="1:18" ht="15" x14ac:dyDescent="0.2">
      <c r="A124" s="198" t="s">
        <v>17</v>
      </c>
      <c r="B124" s="470" t="s">
        <v>452</v>
      </c>
      <c r="C124" s="470" t="s">
        <v>513</v>
      </c>
      <c r="D124" s="470" t="s">
        <v>471</v>
      </c>
      <c r="E124" s="132" t="s">
        <v>94</v>
      </c>
      <c r="F124" s="470" t="s">
        <v>523</v>
      </c>
      <c r="G124" s="470" t="s">
        <v>536</v>
      </c>
      <c r="H124" s="470" t="s">
        <v>525</v>
      </c>
      <c r="I124" s="470" t="s">
        <v>518</v>
      </c>
      <c r="J124" s="470" t="s">
        <v>512</v>
      </c>
      <c r="K124" s="470">
        <v>100</v>
      </c>
      <c r="L124" s="197"/>
      <c r="M124" s="196">
        <v>1</v>
      </c>
      <c r="N124" s="196">
        <v>1</v>
      </c>
      <c r="O124" s="468">
        <f t="shared" si="36"/>
        <v>1</v>
      </c>
      <c r="P124" s="468">
        <f t="shared" si="37"/>
        <v>1</v>
      </c>
      <c r="Q124" s="469">
        <f t="shared" si="38"/>
        <v>1</v>
      </c>
      <c r="R124" s="195"/>
    </row>
    <row r="125" spans="1:18" ht="15" x14ac:dyDescent="0.2">
      <c r="A125" s="199" t="s">
        <v>17</v>
      </c>
      <c r="B125" s="470" t="s">
        <v>452</v>
      </c>
      <c r="C125" s="471" t="s">
        <v>496</v>
      </c>
      <c r="D125" s="472" t="s">
        <v>474</v>
      </c>
      <c r="E125" s="132" t="s">
        <v>94</v>
      </c>
      <c r="F125" s="470" t="s">
        <v>523</v>
      </c>
      <c r="G125" s="470" t="s">
        <v>536</v>
      </c>
      <c r="H125" s="470" t="s">
        <v>525</v>
      </c>
      <c r="I125" s="470" t="s">
        <v>518</v>
      </c>
      <c r="J125" s="470" t="s">
        <v>512</v>
      </c>
      <c r="K125" s="470">
        <v>100</v>
      </c>
      <c r="L125" s="197"/>
      <c r="M125" s="196">
        <v>1</v>
      </c>
      <c r="N125" s="196">
        <v>1</v>
      </c>
      <c r="O125" s="468">
        <f t="shared" si="36"/>
        <v>1</v>
      </c>
      <c r="P125" s="468">
        <f t="shared" si="37"/>
        <v>1</v>
      </c>
      <c r="Q125" s="469">
        <f t="shared" si="38"/>
        <v>1</v>
      </c>
      <c r="R125" s="195"/>
    </row>
    <row r="126" spans="1:18" ht="15" x14ac:dyDescent="0.2">
      <c r="A126" s="199" t="s">
        <v>17</v>
      </c>
      <c r="B126" s="470" t="s">
        <v>70</v>
      </c>
      <c r="C126" s="471" t="s">
        <v>496</v>
      </c>
      <c r="D126" s="472" t="s">
        <v>474</v>
      </c>
      <c r="E126" s="473" t="s">
        <v>514</v>
      </c>
      <c r="F126" s="470" t="s">
        <v>523</v>
      </c>
      <c r="G126" s="470" t="s">
        <v>536</v>
      </c>
      <c r="H126" s="470" t="s">
        <v>525</v>
      </c>
      <c r="I126" s="470" t="s">
        <v>518</v>
      </c>
      <c r="J126" s="470" t="s">
        <v>512</v>
      </c>
      <c r="K126" s="470">
        <v>100</v>
      </c>
      <c r="L126" s="197"/>
      <c r="M126" s="196">
        <v>4</v>
      </c>
      <c r="N126" s="196">
        <v>4</v>
      </c>
      <c r="O126" s="468">
        <f t="shared" si="36"/>
        <v>1</v>
      </c>
      <c r="P126" s="468">
        <f t="shared" si="37"/>
        <v>1</v>
      </c>
      <c r="Q126" s="469">
        <f t="shared" si="38"/>
        <v>1</v>
      </c>
      <c r="R126" s="195"/>
    </row>
    <row r="127" spans="1:18" ht="15" x14ac:dyDescent="0.2">
      <c r="A127" s="198" t="s">
        <v>17</v>
      </c>
      <c r="B127" s="470" t="s">
        <v>452</v>
      </c>
      <c r="C127" s="470" t="s">
        <v>489</v>
      </c>
      <c r="D127" s="470" t="s">
        <v>471</v>
      </c>
      <c r="E127" s="132" t="s">
        <v>94</v>
      </c>
      <c r="F127" s="470" t="s">
        <v>523</v>
      </c>
      <c r="G127" s="470" t="s">
        <v>536</v>
      </c>
      <c r="H127" s="470" t="s">
        <v>525</v>
      </c>
      <c r="I127" s="470" t="s">
        <v>518</v>
      </c>
      <c r="J127" s="470" t="s">
        <v>512</v>
      </c>
      <c r="K127" s="470">
        <v>100</v>
      </c>
      <c r="L127" s="197"/>
      <c r="M127" s="196">
        <v>0</v>
      </c>
      <c r="N127" s="196">
        <v>0</v>
      </c>
      <c r="O127" s="468">
        <v>1</v>
      </c>
      <c r="P127" s="468">
        <v>1</v>
      </c>
      <c r="Q127" s="469">
        <v>1</v>
      </c>
      <c r="R127" s="195" t="s">
        <v>515</v>
      </c>
    </row>
    <row r="128" spans="1:18" ht="15" x14ac:dyDescent="0.2">
      <c r="A128" s="198" t="s">
        <v>17</v>
      </c>
      <c r="B128" s="470" t="s">
        <v>452</v>
      </c>
      <c r="C128" s="470" t="s">
        <v>455</v>
      </c>
      <c r="D128" s="472" t="s">
        <v>456</v>
      </c>
      <c r="E128" s="132" t="s">
        <v>94</v>
      </c>
      <c r="F128" s="470" t="s">
        <v>508</v>
      </c>
      <c r="G128" s="475" t="s">
        <v>537</v>
      </c>
      <c r="H128" s="470" t="s">
        <v>538</v>
      </c>
      <c r="I128" s="470" t="s">
        <v>511</v>
      </c>
      <c r="J128" s="470" t="s">
        <v>512</v>
      </c>
      <c r="K128" s="470">
        <v>100</v>
      </c>
      <c r="L128" s="197"/>
      <c r="M128" s="196">
        <v>55</v>
      </c>
      <c r="N128" s="196">
        <v>50</v>
      </c>
      <c r="O128" s="468">
        <f t="shared" ref="O128:O135" si="39">N128/M128</f>
        <v>0.90909090909090906</v>
      </c>
      <c r="P128" s="468">
        <f t="shared" ref="P128:P135" si="40">N128/M128</f>
        <v>0.90909090909090906</v>
      </c>
      <c r="Q128" s="469">
        <f t="shared" ref="Q128:Q135" si="41">N128/(M128*K128/100)</f>
        <v>0.90909090909090906</v>
      </c>
      <c r="R128" s="195"/>
    </row>
    <row r="129" spans="1:18" ht="15" x14ac:dyDescent="0.2">
      <c r="A129" s="198" t="s">
        <v>17</v>
      </c>
      <c r="B129" s="470" t="s">
        <v>452</v>
      </c>
      <c r="C129" s="470" t="s">
        <v>513</v>
      </c>
      <c r="D129" s="470" t="s">
        <v>466</v>
      </c>
      <c r="E129" s="132" t="s">
        <v>94</v>
      </c>
      <c r="F129" s="470" t="s">
        <v>508</v>
      </c>
      <c r="G129" s="475" t="s">
        <v>537</v>
      </c>
      <c r="H129" s="470" t="s">
        <v>538</v>
      </c>
      <c r="I129" s="470" t="s">
        <v>511</v>
      </c>
      <c r="J129" s="470" t="s">
        <v>512</v>
      </c>
      <c r="K129" s="470">
        <v>100</v>
      </c>
      <c r="L129" s="197"/>
      <c r="M129" s="196">
        <v>3</v>
      </c>
      <c r="N129" s="196">
        <v>3</v>
      </c>
      <c r="O129" s="468">
        <f t="shared" si="39"/>
        <v>1</v>
      </c>
      <c r="P129" s="468">
        <f t="shared" si="40"/>
        <v>1</v>
      </c>
      <c r="Q129" s="469">
        <f t="shared" si="41"/>
        <v>1</v>
      </c>
      <c r="R129" s="195"/>
    </row>
    <row r="130" spans="1:18" ht="15" x14ac:dyDescent="0.2">
      <c r="A130" s="198" t="s">
        <v>17</v>
      </c>
      <c r="B130" s="470" t="s">
        <v>452</v>
      </c>
      <c r="C130" s="470" t="s">
        <v>469</v>
      </c>
      <c r="D130" s="470" t="s">
        <v>470</v>
      </c>
      <c r="E130" s="132" t="s">
        <v>94</v>
      </c>
      <c r="F130" s="470" t="s">
        <v>508</v>
      </c>
      <c r="G130" s="475" t="s">
        <v>537</v>
      </c>
      <c r="H130" s="470" t="s">
        <v>538</v>
      </c>
      <c r="I130" s="470" t="s">
        <v>511</v>
      </c>
      <c r="J130" s="470" t="s">
        <v>512</v>
      </c>
      <c r="K130" s="470">
        <v>100</v>
      </c>
      <c r="L130" s="197"/>
      <c r="M130" s="196">
        <v>2</v>
      </c>
      <c r="N130" s="196">
        <v>2</v>
      </c>
      <c r="O130" s="468">
        <f t="shared" si="39"/>
        <v>1</v>
      </c>
      <c r="P130" s="468">
        <f t="shared" si="40"/>
        <v>1</v>
      </c>
      <c r="Q130" s="469">
        <f t="shared" si="41"/>
        <v>1</v>
      </c>
      <c r="R130" s="195"/>
    </row>
    <row r="131" spans="1:18" ht="15" x14ac:dyDescent="0.2">
      <c r="A131" s="198" t="s">
        <v>17</v>
      </c>
      <c r="B131" s="470" t="s">
        <v>452</v>
      </c>
      <c r="C131" s="470" t="s">
        <v>469</v>
      </c>
      <c r="D131" s="470" t="s">
        <v>471</v>
      </c>
      <c r="E131" s="132" t="s">
        <v>94</v>
      </c>
      <c r="F131" s="470" t="s">
        <v>508</v>
      </c>
      <c r="G131" s="475" t="s">
        <v>537</v>
      </c>
      <c r="H131" s="470" t="s">
        <v>538</v>
      </c>
      <c r="I131" s="470" t="s">
        <v>511</v>
      </c>
      <c r="J131" s="470" t="s">
        <v>512</v>
      </c>
      <c r="K131" s="470">
        <v>100</v>
      </c>
      <c r="L131" s="197"/>
      <c r="M131" s="196">
        <v>11</v>
      </c>
      <c r="N131" s="196">
        <v>11</v>
      </c>
      <c r="O131" s="468">
        <f t="shared" si="39"/>
        <v>1</v>
      </c>
      <c r="P131" s="468">
        <f t="shared" si="40"/>
        <v>1</v>
      </c>
      <c r="Q131" s="469">
        <f t="shared" si="41"/>
        <v>1</v>
      </c>
      <c r="R131" s="195"/>
    </row>
    <row r="132" spans="1:18" ht="15" x14ac:dyDescent="0.2">
      <c r="A132" s="198" t="s">
        <v>17</v>
      </c>
      <c r="B132" s="470" t="s">
        <v>452</v>
      </c>
      <c r="C132" s="470" t="s">
        <v>513</v>
      </c>
      <c r="D132" s="470" t="s">
        <v>471</v>
      </c>
      <c r="E132" s="132" t="s">
        <v>94</v>
      </c>
      <c r="F132" s="470" t="s">
        <v>508</v>
      </c>
      <c r="G132" s="475" t="s">
        <v>537</v>
      </c>
      <c r="H132" s="470" t="s">
        <v>538</v>
      </c>
      <c r="I132" s="470" t="s">
        <v>511</v>
      </c>
      <c r="J132" s="470" t="s">
        <v>512</v>
      </c>
      <c r="K132" s="470">
        <v>100</v>
      </c>
      <c r="L132" s="197"/>
      <c r="M132" s="196">
        <v>1</v>
      </c>
      <c r="N132" s="196">
        <v>1</v>
      </c>
      <c r="O132" s="468">
        <f t="shared" si="39"/>
        <v>1</v>
      </c>
      <c r="P132" s="468">
        <f t="shared" si="40"/>
        <v>1</v>
      </c>
      <c r="Q132" s="469">
        <f t="shared" si="41"/>
        <v>1</v>
      </c>
      <c r="R132" s="195"/>
    </row>
    <row r="133" spans="1:18" ht="15" x14ac:dyDescent="0.2">
      <c r="A133" s="198" t="s">
        <v>17</v>
      </c>
      <c r="B133" s="470" t="s">
        <v>452</v>
      </c>
      <c r="C133" s="471" t="s">
        <v>496</v>
      </c>
      <c r="D133" s="472" t="s">
        <v>474</v>
      </c>
      <c r="E133" s="132" t="s">
        <v>94</v>
      </c>
      <c r="F133" s="470" t="s">
        <v>508</v>
      </c>
      <c r="G133" s="475" t="s">
        <v>537</v>
      </c>
      <c r="H133" s="470" t="s">
        <v>538</v>
      </c>
      <c r="I133" s="470" t="s">
        <v>511</v>
      </c>
      <c r="J133" s="470" t="s">
        <v>512</v>
      </c>
      <c r="K133" s="470">
        <v>100</v>
      </c>
      <c r="L133" s="197"/>
      <c r="M133" s="196">
        <v>1</v>
      </c>
      <c r="N133" s="196">
        <v>1</v>
      </c>
      <c r="O133" s="468">
        <f t="shared" si="39"/>
        <v>1</v>
      </c>
      <c r="P133" s="468">
        <f t="shared" si="40"/>
        <v>1</v>
      </c>
      <c r="Q133" s="469">
        <f t="shared" si="41"/>
        <v>1</v>
      </c>
      <c r="R133" s="195"/>
    </row>
    <row r="134" spans="1:18" ht="15" x14ac:dyDescent="0.2">
      <c r="A134" s="198" t="s">
        <v>17</v>
      </c>
      <c r="B134" s="470" t="s">
        <v>452</v>
      </c>
      <c r="C134" s="470" t="s">
        <v>469</v>
      </c>
      <c r="D134" s="472" t="s">
        <v>474</v>
      </c>
      <c r="E134" s="473" t="s">
        <v>514</v>
      </c>
      <c r="F134" s="470" t="s">
        <v>508</v>
      </c>
      <c r="G134" s="475" t="s">
        <v>537</v>
      </c>
      <c r="H134" s="470" t="s">
        <v>538</v>
      </c>
      <c r="I134" s="470" t="s">
        <v>511</v>
      </c>
      <c r="J134" s="470" t="s">
        <v>512</v>
      </c>
      <c r="K134" s="470">
        <v>100</v>
      </c>
      <c r="L134" s="197"/>
      <c r="M134" s="196">
        <v>2</v>
      </c>
      <c r="N134" s="196">
        <v>2</v>
      </c>
      <c r="O134" s="468">
        <f t="shared" si="39"/>
        <v>1</v>
      </c>
      <c r="P134" s="468">
        <f t="shared" si="40"/>
        <v>1</v>
      </c>
      <c r="Q134" s="469">
        <f t="shared" si="41"/>
        <v>1</v>
      </c>
      <c r="R134" s="195"/>
    </row>
    <row r="135" spans="1:18" ht="15" x14ac:dyDescent="0.2">
      <c r="A135" s="198" t="s">
        <v>17</v>
      </c>
      <c r="B135" s="470" t="s">
        <v>70</v>
      </c>
      <c r="C135" s="471" t="s">
        <v>496</v>
      </c>
      <c r="D135" s="472" t="s">
        <v>474</v>
      </c>
      <c r="E135" s="473" t="s">
        <v>514</v>
      </c>
      <c r="F135" s="470" t="s">
        <v>508</v>
      </c>
      <c r="G135" s="475" t="s">
        <v>537</v>
      </c>
      <c r="H135" s="470" t="s">
        <v>538</v>
      </c>
      <c r="I135" s="470" t="s">
        <v>511</v>
      </c>
      <c r="J135" s="470" t="s">
        <v>512</v>
      </c>
      <c r="K135" s="470">
        <v>100</v>
      </c>
      <c r="L135" s="197"/>
      <c r="M135" s="196">
        <v>4</v>
      </c>
      <c r="N135" s="196">
        <v>4</v>
      </c>
      <c r="O135" s="468">
        <f t="shared" si="39"/>
        <v>1</v>
      </c>
      <c r="P135" s="468">
        <f t="shared" si="40"/>
        <v>1</v>
      </c>
      <c r="Q135" s="469">
        <f t="shared" si="41"/>
        <v>1</v>
      </c>
      <c r="R135" s="195"/>
    </row>
    <row r="136" spans="1:18" ht="15" x14ac:dyDescent="0.2">
      <c r="A136" s="198" t="s">
        <v>17</v>
      </c>
      <c r="B136" s="470" t="s">
        <v>452</v>
      </c>
      <c r="C136" s="470" t="s">
        <v>489</v>
      </c>
      <c r="D136" s="470" t="s">
        <v>471</v>
      </c>
      <c r="E136" s="132" t="s">
        <v>94</v>
      </c>
      <c r="F136" s="470" t="s">
        <v>508</v>
      </c>
      <c r="G136" s="475" t="s">
        <v>537</v>
      </c>
      <c r="H136" s="470" t="s">
        <v>538</v>
      </c>
      <c r="I136" s="470" t="s">
        <v>511</v>
      </c>
      <c r="J136" s="470" t="s">
        <v>512</v>
      </c>
      <c r="K136" s="470">
        <v>100</v>
      </c>
      <c r="L136" s="197"/>
      <c r="M136" s="196">
        <v>0</v>
      </c>
      <c r="N136" s="196">
        <v>0</v>
      </c>
      <c r="O136" s="468">
        <v>1</v>
      </c>
      <c r="P136" s="468">
        <v>1</v>
      </c>
      <c r="Q136" s="469">
        <v>1</v>
      </c>
      <c r="R136" s="195" t="s">
        <v>515</v>
      </c>
    </row>
    <row r="137" spans="1:18" ht="15" x14ac:dyDescent="0.2">
      <c r="A137" s="198" t="s">
        <v>17</v>
      </c>
      <c r="B137" s="470" t="s">
        <v>452</v>
      </c>
      <c r="C137" s="470" t="s">
        <v>455</v>
      </c>
      <c r="D137" s="472" t="s">
        <v>456</v>
      </c>
      <c r="E137" s="132" t="s">
        <v>94</v>
      </c>
      <c r="F137" s="470" t="s">
        <v>508</v>
      </c>
      <c r="G137" s="470" t="s">
        <v>539</v>
      </c>
      <c r="H137" s="470" t="s">
        <v>525</v>
      </c>
      <c r="I137" s="470" t="s">
        <v>511</v>
      </c>
      <c r="J137" s="470" t="s">
        <v>512</v>
      </c>
      <c r="K137" s="470">
        <v>100</v>
      </c>
      <c r="L137" s="197"/>
      <c r="M137" s="196">
        <v>55</v>
      </c>
      <c r="N137" s="196">
        <v>50</v>
      </c>
      <c r="O137" s="468">
        <f t="shared" ref="O137:O144" si="42">N137/M137</f>
        <v>0.90909090909090906</v>
      </c>
      <c r="P137" s="468">
        <f t="shared" ref="P137:P144" si="43">N137/M137</f>
        <v>0.90909090909090906</v>
      </c>
      <c r="Q137" s="469">
        <f t="shared" ref="Q137:Q144" si="44">N137/(M137*K137/100)</f>
        <v>0.90909090909090906</v>
      </c>
      <c r="R137" s="195"/>
    </row>
    <row r="138" spans="1:18" ht="15" x14ac:dyDescent="0.2">
      <c r="A138" s="198" t="s">
        <v>17</v>
      </c>
      <c r="B138" s="470" t="s">
        <v>452</v>
      </c>
      <c r="C138" s="470" t="s">
        <v>513</v>
      </c>
      <c r="D138" s="470" t="s">
        <v>466</v>
      </c>
      <c r="E138" s="132" t="s">
        <v>94</v>
      </c>
      <c r="F138" s="470" t="s">
        <v>508</v>
      </c>
      <c r="G138" s="470" t="s">
        <v>539</v>
      </c>
      <c r="H138" s="470" t="s">
        <v>525</v>
      </c>
      <c r="I138" s="470" t="s">
        <v>511</v>
      </c>
      <c r="J138" s="470" t="s">
        <v>512</v>
      </c>
      <c r="K138" s="470">
        <v>100</v>
      </c>
      <c r="L138" s="197"/>
      <c r="M138" s="196">
        <v>3</v>
      </c>
      <c r="N138" s="196">
        <v>3</v>
      </c>
      <c r="O138" s="468">
        <f t="shared" si="42"/>
        <v>1</v>
      </c>
      <c r="P138" s="468">
        <f t="shared" si="43"/>
        <v>1</v>
      </c>
      <c r="Q138" s="469">
        <f t="shared" si="44"/>
        <v>1</v>
      </c>
      <c r="R138" s="195"/>
    </row>
    <row r="139" spans="1:18" ht="15" x14ac:dyDescent="0.2">
      <c r="A139" s="198" t="s">
        <v>17</v>
      </c>
      <c r="B139" s="470" t="s">
        <v>452</v>
      </c>
      <c r="C139" s="470" t="s">
        <v>469</v>
      </c>
      <c r="D139" s="470" t="s">
        <v>470</v>
      </c>
      <c r="E139" s="132" t="s">
        <v>94</v>
      </c>
      <c r="F139" s="470" t="s">
        <v>508</v>
      </c>
      <c r="G139" s="470" t="s">
        <v>539</v>
      </c>
      <c r="H139" s="470" t="s">
        <v>525</v>
      </c>
      <c r="I139" s="470" t="s">
        <v>511</v>
      </c>
      <c r="J139" s="470" t="s">
        <v>512</v>
      </c>
      <c r="K139" s="470">
        <v>100</v>
      </c>
      <c r="L139" s="197"/>
      <c r="M139" s="196">
        <v>2</v>
      </c>
      <c r="N139" s="196">
        <v>2</v>
      </c>
      <c r="O139" s="468">
        <f t="shared" si="42"/>
        <v>1</v>
      </c>
      <c r="P139" s="468">
        <f t="shared" si="43"/>
        <v>1</v>
      </c>
      <c r="Q139" s="469">
        <f t="shared" si="44"/>
        <v>1</v>
      </c>
      <c r="R139" s="195"/>
    </row>
    <row r="140" spans="1:18" ht="15" x14ac:dyDescent="0.2">
      <c r="A140" s="198" t="s">
        <v>17</v>
      </c>
      <c r="B140" s="470" t="s">
        <v>452</v>
      </c>
      <c r="C140" s="470" t="s">
        <v>469</v>
      </c>
      <c r="D140" s="470" t="s">
        <v>471</v>
      </c>
      <c r="E140" s="132" t="s">
        <v>94</v>
      </c>
      <c r="F140" s="470" t="s">
        <v>508</v>
      </c>
      <c r="G140" s="470" t="s">
        <v>539</v>
      </c>
      <c r="H140" s="470" t="s">
        <v>525</v>
      </c>
      <c r="I140" s="470" t="s">
        <v>511</v>
      </c>
      <c r="J140" s="470" t="s">
        <v>512</v>
      </c>
      <c r="K140" s="470">
        <v>100</v>
      </c>
      <c r="L140" s="197"/>
      <c r="M140" s="196">
        <v>11</v>
      </c>
      <c r="N140" s="196">
        <v>11</v>
      </c>
      <c r="O140" s="468">
        <f t="shared" si="42"/>
        <v>1</v>
      </c>
      <c r="P140" s="468">
        <f t="shared" si="43"/>
        <v>1</v>
      </c>
      <c r="Q140" s="469">
        <f t="shared" si="44"/>
        <v>1</v>
      </c>
      <c r="R140" s="195"/>
    </row>
    <row r="141" spans="1:18" ht="15" x14ac:dyDescent="0.2">
      <c r="A141" s="198" t="s">
        <v>17</v>
      </c>
      <c r="B141" s="470" t="s">
        <v>452</v>
      </c>
      <c r="C141" s="470" t="s">
        <v>513</v>
      </c>
      <c r="D141" s="470" t="s">
        <v>471</v>
      </c>
      <c r="E141" s="132" t="s">
        <v>94</v>
      </c>
      <c r="F141" s="470" t="s">
        <v>508</v>
      </c>
      <c r="G141" s="470" t="s">
        <v>539</v>
      </c>
      <c r="H141" s="470" t="s">
        <v>525</v>
      </c>
      <c r="I141" s="470" t="s">
        <v>511</v>
      </c>
      <c r="J141" s="470" t="s">
        <v>512</v>
      </c>
      <c r="K141" s="470">
        <v>100</v>
      </c>
      <c r="L141" s="197"/>
      <c r="M141" s="196">
        <v>1</v>
      </c>
      <c r="N141" s="196">
        <v>1</v>
      </c>
      <c r="O141" s="468">
        <f t="shared" si="42"/>
        <v>1</v>
      </c>
      <c r="P141" s="468">
        <f t="shared" si="43"/>
        <v>1</v>
      </c>
      <c r="Q141" s="469">
        <f t="shared" si="44"/>
        <v>1</v>
      </c>
      <c r="R141" s="195"/>
    </row>
    <row r="142" spans="1:18" ht="15" x14ac:dyDescent="0.2">
      <c r="A142" s="198" t="s">
        <v>17</v>
      </c>
      <c r="B142" s="470" t="s">
        <v>452</v>
      </c>
      <c r="C142" s="471" t="s">
        <v>496</v>
      </c>
      <c r="D142" s="472" t="s">
        <v>474</v>
      </c>
      <c r="E142" s="132" t="s">
        <v>94</v>
      </c>
      <c r="F142" s="470" t="s">
        <v>508</v>
      </c>
      <c r="G142" s="470" t="s">
        <v>539</v>
      </c>
      <c r="H142" s="470" t="s">
        <v>525</v>
      </c>
      <c r="I142" s="470" t="s">
        <v>511</v>
      </c>
      <c r="J142" s="470" t="s">
        <v>512</v>
      </c>
      <c r="K142" s="470">
        <v>100</v>
      </c>
      <c r="L142" s="197"/>
      <c r="M142" s="196">
        <v>1</v>
      </c>
      <c r="N142" s="196">
        <v>1</v>
      </c>
      <c r="O142" s="468">
        <f t="shared" si="42"/>
        <v>1</v>
      </c>
      <c r="P142" s="468">
        <f t="shared" si="43"/>
        <v>1</v>
      </c>
      <c r="Q142" s="469">
        <f t="shared" si="44"/>
        <v>1</v>
      </c>
      <c r="R142" s="195"/>
    </row>
    <row r="143" spans="1:18" ht="15" x14ac:dyDescent="0.2">
      <c r="A143" s="198" t="s">
        <v>17</v>
      </c>
      <c r="B143" s="470" t="s">
        <v>452</v>
      </c>
      <c r="C143" s="470" t="s">
        <v>469</v>
      </c>
      <c r="D143" s="472" t="s">
        <v>474</v>
      </c>
      <c r="E143" s="473" t="s">
        <v>514</v>
      </c>
      <c r="F143" s="470" t="s">
        <v>508</v>
      </c>
      <c r="G143" s="470" t="s">
        <v>539</v>
      </c>
      <c r="H143" s="470" t="s">
        <v>525</v>
      </c>
      <c r="I143" s="470" t="s">
        <v>511</v>
      </c>
      <c r="J143" s="470" t="s">
        <v>512</v>
      </c>
      <c r="K143" s="470">
        <v>100</v>
      </c>
      <c r="L143" s="197"/>
      <c r="M143" s="196">
        <v>2</v>
      </c>
      <c r="N143" s="196">
        <v>2</v>
      </c>
      <c r="O143" s="468">
        <f t="shared" si="42"/>
        <v>1</v>
      </c>
      <c r="P143" s="468">
        <f t="shared" si="43"/>
        <v>1</v>
      </c>
      <c r="Q143" s="469">
        <f t="shared" si="44"/>
        <v>1</v>
      </c>
      <c r="R143" s="195"/>
    </row>
    <row r="144" spans="1:18" ht="15" x14ac:dyDescent="0.2">
      <c r="A144" s="198" t="s">
        <v>17</v>
      </c>
      <c r="B144" s="470" t="s">
        <v>70</v>
      </c>
      <c r="C144" s="471" t="s">
        <v>496</v>
      </c>
      <c r="D144" s="472" t="s">
        <v>474</v>
      </c>
      <c r="E144" s="473" t="s">
        <v>514</v>
      </c>
      <c r="F144" s="470" t="s">
        <v>508</v>
      </c>
      <c r="G144" s="470" t="s">
        <v>539</v>
      </c>
      <c r="H144" s="470" t="s">
        <v>525</v>
      </c>
      <c r="I144" s="470" t="s">
        <v>511</v>
      </c>
      <c r="J144" s="470" t="s">
        <v>512</v>
      </c>
      <c r="K144" s="470">
        <v>100</v>
      </c>
      <c r="L144" s="197"/>
      <c r="M144" s="196">
        <v>4</v>
      </c>
      <c r="N144" s="196">
        <v>4</v>
      </c>
      <c r="O144" s="468">
        <f t="shared" si="42"/>
        <v>1</v>
      </c>
      <c r="P144" s="468">
        <f t="shared" si="43"/>
        <v>1</v>
      </c>
      <c r="Q144" s="469">
        <f t="shared" si="44"/>
        <v>1</v>
      </c>
      <c r="R144" s="195"/>
    </row>
    <row r="145" spans="1:18" ht="15" x14ac:dyDescent="0.2">
      <c r="A145" s="198" t="s">
        <v>17</v>
      </c>
      <c r="B145" s="470" t="s">
        <v>452</v>
      </c>
      <c r="C145" s="470" t="s">
        <v>489</v>
      </c>
      <c r="D145" s="470" t="s">
        <v>471</v>
      </c>
      <c r="E145" s="132" t="s">
        <v>94</v>
      </c>
      <c r="F145" s="470" t="s">
        <v>508</v>
      </c>
      <c r="G145" s="470" t="s">
        <v>539</v>
      </c>
      <c r="H145" s="470" t="s">
        <v>525</v>
      </c>
      <c r="I145" s="470" t="s">
        <v>511</v>
      </c>
      <c r="J145" s="470" t="s">
        <v>512</v>
      </c>
      <c r="K145" s="470">
        <v>100</v>
      </c>
      <c r="L145" s="197"/>
      <c r="M145" s="196">
        <v>0</v>
      </c>
      <c r="N145" s="196">
        <v>0</v>
      </c>
      <c r="O145" s="468">
        <v>1</v>
      </c>
      <c r="P145" s="468">
        <v>1</v>
      </c>
      <c r="Q145" s="469">
        <v>1</v>
      </c>
      <c r="R145" s="195" t="s">
        <v>515</v>
      </c>
    </row>
    <row r="146" spans="1:18" ht="15" x14ac:dyDescent="0.2">
      <c r="A146" s="198" t="s">
        <v>17</v>
      </c>
      <c r="B146" s="470" t="s">
        <v>452</v>
      </c>
      <c r="C146" s="470" t="s">
        <v>455</v>
      </c>
      <c r="D146" s="472" t="s">
        <v>456</v>
      </c>
      <c r="E146" s="132" t="s">
        <v>94</v>
      </c>
      <c r="F146" s="470" t="s">
        <v>508</v>
      </c>
      <c r="G146" s="470" t="s">
        <v>540</v>
      </c>
      <c r="H146" s="470" t="s">
        <v>525</v>
      </c>
      <c r="I146" s="470" t="s">
        <v>511</v>
      </c>
      <c r="J146" s="470" t="s">
        <v>512</v>
      </c>
      <c r="K146" s="470">
        <v>100</v>
      </c>
      <c r="L146" s="197"/>
      <c r="M146" s="196">
        <v>55</v>
      </c>
      <c r="N146" s="196">
        <v>50</v>
      </c>
      <c r="O146" s="468">
        <f t="shared" ref="O146:O153" si="45">N146/M146</f>
        <v>0.90909090909090906</v>
      </c>
      <c r="P146" s="468">
        <f t="shared" ref="P146:P153" si="46">N146/M146</f>
        <v>0.90909090909090906</v>
      </c>
      <c r="Q146" s="469">
        <f t="shared" ref="Q146:Q153" si="47">N146/(M146*K146/100)</f>
        <v>0.90909090909090906</v>
      </c>
      <c r="R146" s="195"/>
    </row>
    <row r="147" spans="1:18" ht="15" x14ac:dyDescent="0.2">
      <c r="A147" s="198" t="s">
        <v>17</v>
      </c>
      <c r="B147" s="470" t="s">
        <v>452</v>
      </c>
      <c r="C147" s="470" t="s">
        <v>513</v>
      </c>
      <c r="D147" s="470" t="s">
        <v>466</v>
      </c>
      <c r="E147" s="132" t="s">
        <v>94</v>
      </c>
      <c r="F147" s="470" t="s">
        <v>508</v>
      </c>
      <c r="G147" s="470" t="s">
        <v>540</v>
      </c>
      <c r="H147" s="470" t="s">
        <v>525</v>
      </c>
      <c r="I147" s="470" t="s">
        <v>511</v>
      </c>
      <c r="J147" s="470" t="s">
        <v>512</v>
      </c>
      <c r="K147" s="470">
        <v>100</v>
      </c>
      <c r="L147" s="197"/>
      <c r="M147" s="196">
        <v>3</v>
      </c>
      <c r="N147" s="196">
        <v>3</v>
      </c>
      <c r="O147" s="468">
        <f t="shared" si="45"/>
        <v>1</v>
      </c>
      <c r="P147" s="468">
        <f t="shared" si="46"/>
        <v>1</v>
      </c>
      <c r="Q147" s="469">
        <f t="shared" si="47"/>
        <v>1</v>
      </c>
      <c r="R147" s="195"/>
    </row>
    <row r="148" spans="1:18" ht="15" x14ac:dyDescent="0.2">
      <c r="A148" s="198" t="s">
        <v>17</v>
      </c>
      <c r="B148" s="470" t="s">
        <v>452</v>
      </c>
      <c r="C148" s="470" t="s">
        <v>469</v>
      </c>
      <c r="D148" s="470" t="s">
        <v>470</v>
      </c>
      <c r="E148" s="132" t="s">
        <v>94</v>
      </c>
      <c r="F148" s="470" t="s">
        <v>508</v>
      </c>
      <c r="G148" s="470" t="s">
        <v>540</v>
      </c>
      <c r="H148" s="470" t="s">
        <v>525</v>
      </c>
      <c r="I148" s="470" t="s">
        <v>511</v>
      </c>
      <c r="J148" s="470" t="s">
        <v>512</v>
      </c>
      <c r="K148" s="470">
        <v>100</v>
      </c>
      <c r="L148" s="197"/>
      <c r="M148" s="196">
        <v>2</v>
      </c>
      <c r="N148" s="196">
        <v>2</v>
      </c>
      <c r="O148" s="468">
        <f t="shared" si="45"/>
        <v>1</v>
      </c>
      <c r="P148" s="468">
        <f t="shared" si="46"/>
        <v>1</v>
      </c>
      <c r="Q148" s="469">
        <f t="shared" si="47"/>
        <v>1</v>
      </c>
      <c r="R148" s="195"/>
    </row>
    <row r="149" spans="1:18" ht="15" x14ac:dyDescent="0.2">
      <c r="A149" s="198" t="s">
        <v>17</v>
      </c>
      <c r="B149" s="470" t="s">
        <v>452</v>
      </c>
      <c r="C149" s="470" t="s">
        <v>469</v>
      </c>
      <c r="D149" s="470" t="s">
        <v>471</v>
      </c>
      <c r="E149" s="132" t="s">
        <v>94</v>
      </c>
      <c r="F149" s="470" t="s">
        <v>508</v>
      </c>
      <c r="G149" s="470" t="s">
        <v>540</v>
      </c>
      <c r="H149" s="470" t="s">
        <v>525</v>
      </c>
      <c r="I149" s="470" t="s">
        <v>511</v>
      </c>
      <c r="J149" s="470" t="s">
        <v>512</v>
      </c>
      <c r="K149" s="470">
        <v>100</v>
      </c>
      <c r="L149" s="197"/>
      <c r="M149" s="196">
        <v>11</v>
      </c>
      <c r="N149" s="196">
        <v>11</v>
      </c>
      <c r="O149" s="468">
        <f t="shared" si="45"/>
        <v>1</v>
      </c>
      <c r="P149" s="468">
        <f t="shared" si="46"/>
        <v>1</v>
      </c>
      <c r="Q149" s="469">
        <f t="shared" si="47"/>
        <v>1</v>
      </c>
      <c r="R149" s="195"/>
    </row>
    <row r="150" spans="1:18" ht="15" x14ac:dyDescent="0.2">
      <c r="A150" s="198" t="s">
        <v>17</v>
      </c>
      <c r="B150" s="470" t="s">
        <v>452</v>
      </c>
      <c r="C150" s="470" t="s">
        <v>513</v>
      </c>
      <c r="D150" s="470" t="s">
        <v>471</v>
      </c>
      <c r="E150" s="132" t="s">
        <v>94</v>
      </c>
      <c r="F150" s="470" t="s">
        <v>508</v>
      </c>
      <c r="G150" s="470" t="s">
        <v>540</v>
      </c>
      <c r="H150" s="470" t="s">
        <v>525</v>
      </c>
      <c r="I150" s="470" t="s">
        <v>511</v>
      </c>
      <c r="J150" s="470" t="s">
        <v>512</v>
      </c>
      <c r="K150" s="470">
        <v>100</v>
      </c>
      <c r="L150" s="197"/>
      <c r="M150" s="196">
        <v>1</v>
      </c>
      <c r="N150" s="196">
        <v>1</v>
      </c>
      <c r="O150" s="468">
        <f t="shared" si="45"/>
        <v>1</v>
      </c>
      <c r="P150" s="468">
        <f t="shared" si="46"/>
        <v>1</v>
      </c>
      <c r="Q150" s="469">
        <f t="shared" si="47"/>
        <v>1</v>
      </c>
      <c r="R150" s="195"/>
    </row>
    <row r="151" spans="1:18" ht="15" x14ac:dyDescent="0.2">
      <c r="A151" s="198" t="s">
        <v>17</v>
      </c>
      <c r="B151" s="470" t="s">
        <v>452</v>
      </c>
      <c r="C151" s="471" t="s">
        <v>496</v>
      </c>
      <c r="D151" s="472" t="s">
        <v>474</v>
      </c>
      <c r="E151" s="132" t="s">
        <v>94</v>
      </c>
      <c r="F151" s="470" t="s">
        <v>508</v>
      </c>
      <c r="G151" s="470" t="s">
        <v>540</v>
      </c>
      <c r="H151" s="470" t="s">
        <v>525</v>
      </c>
      <c r="I151" s="470" t="s">
        <v>511</v>
      </c>
      <c r="J151" s="470" t="s">
        <v>512</v>
      </c>
      <c r="K151" s="470">
        <v>100</v>
      </c>
      <c r="L151" s="197"/>
      <c r="M151" s="196">
        <v>1</v>
      </c>
      <c r="N151" s="196">
        <v>1</v>
      </c>
      <c r="O151" s="468">
        <f t="shared" si="45"/>
        <v>1</v>
      </c>
      <c r="P151" s="468">
        <f t="shared" si="46"/>
        <v>1</v>
      </c>
      <c r="Q151" s="469">
        <f t="shared" si="47"/>
        <v>1</v>
      </c>
      <c r="R151" s="195"/>
    </row>
    <row r="152" spans="1:18" ht="15" x14ac:dyDescent="0.2">
      <c r="A152" s="198" t="s">
        <v>17</v>
      </c>
      <c r="B152" s="470" t="s">
        <v>452</v>
      </c>
      <c r="C152" s="470" t="s">
        <v>469</v>
      </c>
      <c r="D152" s="472" t="s">
        <v>474</v>
      </c>
      <c r="E152" s="473" t="s">
        <v>514</v>
      </c>
      <c r="F152" s="470" t="s">
        <v>508</v>
      </c>
      <c r="G152" s="470" t="s">
        <v>540</v>
      </c>
      <c r="H152" s="470" t="s">
        <v>525</v>
      </c>
      <c r="I152" s="470" t="s">
        <v>511</v>
      </c>
      <c r="J152" s="470" t="s">
        <v>512</v>
      </c>
      <c r="K152" s="470">
        <v>100</v>
      </c>
      <c r="L152" s="197"/>
      <c r="M152" s="196">
        <v>2</v>
      </c>
      <c r="N152" s="196">
        <v>2</v>
      </c>
      <c r="O152" s="468">
        <f t="shared" si="45"/>
        <v>1</v>
      </c>
      <c r="P152" s="468">
        <f t="shared" si="46"/>
        <v>1</v>
      </c>
      <c r="Q152" s="469">
        <f t="shared" si="47"/>
        <v>1</v>
      </c>
      <c r="R152" s="195"/>
    </row>
    <row r="153" spans="1:18" ht="15" x14ac:dyDescent="0.2">
      <c r="A153" s="198" t="s">
        <v>17</v>
      </c>
      <c r="B153" s="470" t="s">
        <v>70</v>
      </c>
      <c r="C153" s="471" t="s">
        <v>496</v>
      </c>
      <c r="D153" s="472" t="s">
        <v>474</v>
      </c>
      <c r="E153" s="473" t="s">
        <v>514</v>
      </c>
      <c r="F153" s="470" t="s">
        <v>508</v>
      </c>
      <c r="G153" s="470" t="s">
        <v>540</v>
      </c>
      <c r="H153" s="470" t="s">
        <v>525</v>
      </c>
      <c r="I153" s="470" t="s">
        <v>511</v>
      </c>
      <c r="J153" s="470" t="s">
        <v>512</v>
      </c>
      <c r="K153" s="470">
        <v>100</v>
      </c>
      <c r="L153" s="197"/>
      <c r="M153" s="196">
        <v>4</v>
      </c>
      <c r="N153" s="196">
        <v>4</v>
      </c>
      <c r="O153" s="468">
        <f t="shared" si="45"/>
        <v>1</v>
      </c>
      <c r="P153" s="468">
        <f t="shared" si="46"/>
        <v>1</v>
      </c>
      <c r="Q153" s="469">
        <f t="shared" si="47"/>
        <v>1</v>
      </c>
      <c r="R153" s="195"/>
    </row>
    <row r="154" spans="1:18" ht="15" x14ac:dyDescent="0.2">
      <c r="A154" s="198" t="s">
        <v>17</v>
      </c>
      <c r="B154" s="470" t="s">
        <v>452</v>
      </c>
      <c r="C154" s="470" t="s">
        <v>489</v>
      </c>
      <c r="D154" s="470" t="s">
        <v>471</v>
      </c>
      <c r="E154" s="132" t="s">
        <v>94</v>
      </c>
      <c r="F154" s="470" t="s">
        <v>508</v>
      </c>
      <c r="G154" s="470" t="s">
        <v>540</v>
      </c>
      <c r="H154" s="470" t="s">
        <v>525</v>
      </c>
      <c r="I154" s="470" t="s">
        <v>511</v>
      </c>
      <c r="J154" s="470" t="s">
        <v>512</v>
      </c>
      <c r="K154" s="470">
        <v>100</v>
      </c>
      <c r="L154" s="197"/>
      <c r="M154" s="196">
        <v>0</v>
      </c>
      <c r="N154" s="196">
        <v>0</v>
      </c>
      <c r="O154" s="468">
        <v>1</v>
      </c>
      <c r="P154" s="468">
        <v>1</v>
      </c>
      <c r="Q154" s="469">
        <v>1</v>
      </c>
      <c r="R154" s="195" t="s">
        <v>515</v>
      </c>
    </row>
    <row r="155" spans="1:18" ht="15" x14ac:dyDescent="0.2">
      <c r="A155" s="198" t="s">
        <v>17</v>
      </c>
      <c r="B155" s="470" t="s">
        <v>452</v>
      </c>
      <c r="C155" s="470" t="s">
        <v>455</v>
      </c>
      <c r="D155" s="472" t="s">
        <v>456</v>
      </c>
      <c r="E155" s="132" t="s">
        <v>94</v>
      </c>
      <c r="F155" s="470" t="s">
        <v>508</v>
      </c>
      <c r="G155" s="470" t="s">
        <v>541</v>
      </c>
      <c r="H155" s="470" t="s">
        <v>525</v>
      </c>
      <c r="I155" s="470" t="s">
        <v>511</v>
      </c>
      <c r="J155" s="470" t="s">
        <v>512</v>
      </c>
      <c r="K155" s="470">
        <v>100</v>
      </c>
      <c r="L155" s="197"/>
      <c r="M155" s="196">
        <v>55</v>
      </c>
      <c r="N155" s="196">
        <v>50</v>
      </c>
      <c r="O155" s="468">
        <f t="shared" ref="O155:O162" si="48">N155/M155</f>
        <v>0.90909090909090906</v>
      </c>
      <c r="P155" s="468">
        <f t="shared" ref="P155:P162" si="49">N155/M155</f>
        <v>0.90909090909090906</v>
      </c>
      <c r="Q155" s="469">
        <f t="shared" ref="Q155:Q162" si="50">N155/(M155*K155/100)</f>
        <v>0.90909090909090906</v>
      </c>
      <c r="R155" s="195"/>
    </row>
    <row r="156" spans="1:18" ht="15" x14ac:dyDescent="0.2">
      <c r="A156" s="198" t="s">
        <v>17</v>
      </c>
      <c r="B156" s="470" t="s">
        <v>452</v>
      </c>
      <c r="C156" s="470" t="s">
        <v>513</v>
      </c>
      <c r="D156" s="470" t="s">
        <v>466</v>
      </c>
      <c r="E156" s="132" t="s">
        <v>94</v>
      </c>
      <c r="F156" s="470" t="s">
        <v>508</v>
      </c>
      <c r="G156" s="470" t="s">
        <v>541</v>
      </c>
      <c r="H156" s="470" t="s">
        <v>525</v>
      </c>
      <c r="I156" s="470" t="s">
        <v>511</v>
      </c>
      <c r="J156" s="470" t="s">
        <v>512</v>
      </c>
      <c r="K156" s="470">
        <v>100</v>
      </c>
      <c r="L156" s="197"/>
      <c r="M156" s="196">
        <v>3</v>
      </c>
      <c r="N156" s="196">
        <v>3</v>
      </c>
      <c r="O156" s="468">
        <f t="shared" si="48"/>
        <v>1</v>
      </c>
      <c r="P156" s="468">
        <f t="shared" si="49"/>
        <v>1</v>
      </c>
      <c r="Q156" s="469">
        <f t="shared" si="50"/>
        <v>1</v>
      </c>
      <c r="R156" s="195"/>
    </row>
    <row r="157" spans="1:18" ht="15" x14ac:dyDescent="0.2">
      <c r="A157" s="198" t="s">
        <v>17</v>
      </c>
      <c r="B157" s="470" t="s">
        <v>452</v>
      </c>
      <c r="C157" s="470" t="s">
        <v>469</v>
      </c>
      <c r="D157" s="470" t="s">
        <v>470</v>
      </c>
      <c r="E157" s="132" t="s">
        <v>94</v>
      </c>
      <c r="F157" s="470" t="s">
        <v>508</v>
      </c>
      <c r="G157" s="470" t="s">
        <v>541</v>
      </c>
      <c r="H157" s="470" t="s">
        <v>525</v>
      </c>
      <c r="I157" s="470" t="s">
        <v>511</v>
      </c>
      <c r="J157" s="470" t="s">
        <v>512</v>
      </c>
      <c r="K157" s="470">
        <v>100</v>
      </c>
      <c r="L157" s="197"/>
      <c r="M157" s="196">
        <v>2</v>
      </c>
      <c r="N157" s="196">
        <v>2</v>
      </c>
      <c r="O157" s="468">
        <f t="shared" si="48"/>
        <v>1</v>
      </c>
      <c r="P157" s="468">
        <f t="shared" si="49"/>
        <v>1</v>
      </c>
      <c r="Q157" s="469">
        <f t="shared" si="50"/>
        <v>1</v>
      </c>
      <c r="R157" s="195"/>
    </row>
    <row r="158" spans="1:18" ht="15" x14ac:dyDescent="0.2">
      <c r="A158" s="198" t="s">
        <v>17</v>
      </c>
      <c r="B158" s="470" t="s">
        <v>452</v>
      </c>
      <c r="C158" s="470" t="s">
        <v>469</v>
      </c>
      <c r="D158" s="470" t="s">
        <v>471</v>
      </c>
      <c r="E158" s="132" t="s">
        <v>94</v>
      </c>
      <c r="F158" s="470" t="s">
        <v>508</v>
      </c>
      <c r="G158" s="470" t="s">
        <v>541</v>
      </c>
      <c r="H158" s="470" t="s">
        <v>525</v>
      </c>
      <c r="I158" s="470" t="s">
        <v>511</v>
      </c>
      <c r="J158" s="470" t="s">
        <v>512</v>
      </c>
      <c r="K158" s="470">
        <v>100</v>
      </c>
      <c r="L158" s="197"/>
      <c r="M158" s="196">
        <v>11</v>
      </c>
      <c r="N158" s="196">
        <v>11</v>
      </c>
      <c r="O158" s="468">
        <f t="shared" si="48"/>
        <v>1</v>
      </c>
      <c r="P158" s="468">
        <f t="shared" si="49"/>
        <v>1</v>
      </c>
      <c r="Q158" s="469">
        <f t="shared" si="50"/>
        <v>1</v>
      </c>
      <c r="R158" s="195"/>
    </row>
    <row r="159" spans="1:18" ht="15" x14ac:dyDescent="0.2">
      <c r="A159" s="198" t="s">
        <v>17</v>
      </c>
      <c r="B159" s="470" t="s">
        <v>452</v>
      </c>
      <c r="C159" s="470" t="s">
        <v>513</v>
      </c>
      <c r="D159" s="470" t="s">
        <v>471</v>
      </c>
      <c r="E159" s="132" t="s">
        <v>94</v>
      </c>
      <c r="F159" s="470" t="s">
        <v>508</v>
      </c>
      <c r="G159" s="470" t="s">
        <v>541</v>
      </c>
      <c r="H159" s="470" t="s">
        <v>525</v>
      </c>
      <c r="I159" s="470" t="s">
        <v>511</v>
      </c>
      <c r="J159" s="470" t="s">
        <v>512</v>
      </c>
      <c r="K159" s="470">
        <v>100</v>
      </c>
      <c r="L159" s="197"/>
      <c r="M159" s="196">
        <v>1</v>
      </c>
      <c r="N159" s="196">
        <v>1</v>
      </c>
      <c r="O159" s="468">
        <f t="shared" si="48"/>
        <v>1</v>
      </c>
      <c r="P159" s="468">
        <f t="shared" si="49"/>
        <v>1</v>
      </c>
      <c r="Q159" s="469">
        <f t="shared" si="50"/>
        <v>1</v>
      </c>
      <c r="R159" s="195"/>
    </row>
    <row r="160" spans="1:18" ht="15" x14ac:dyDescent="0.2">
      <c r="A160" s="198" t="s">
        <v>17</v>
      </c>
      <c r="B160" s="470" t="s">
        <v>452</v>
      </c>
      <c r="C160" s="471" t="s">
        <v>496</v>
      </c>
      <c r="D160" s="472" t="s">
        <v>474</v>
      </c>
      <c r="E160" s="132" t="s">
        <v>94</v>
      </c>
      <c r="F160" s="470" t="s">
        <v>508</v>
      </c>
      <c r="G160" s="470" t="s">
        <v>541</v>
      </c>
      <c r="H160" s="470" t="s">
        <v>525</v>
      </c>
      <c r="I160" s="470" t="s">
        <v>511</v>
      </c>
      <c r="J160" s="470" t="s">
        <v>512</v>
      </c>
      <c r="K160" s="470">
        <v>100</v>
      </c>
      <c r="L160" s="197"/>
      <c r="M160" s="196">
        <v>1</v>
      </c>
      <c r="N160" s="196">
        <v>1</v>
      </c>
      <c r="O160" s="468">
        <f t="shared" si="48"/>
        <v>1</v>
      </c>
      <c r="P160" s="468">
        <f t="shared" si="49"/>
        <v>1</v>
      </c>
      <c r="Q160" s="469">
        <f t="shared" si="50"/>
        <v>1</v>
      </c>
      <c r="R160" s="195"/>
    </row>
    <row r="161" spans="1:18" ht="15" x14ac:dyDescent="0.2">
      <c r="A161" s="198" t="s">
        <v>17</v>
      </c>
      <c r="B161" s="470" t="s">
        <v>452</v>
      </c>
      <c r="C161" s="470" t="s">
        <v>469</v>
      </c>
      <c r="D161" s="472" t="s">
        <v>474</v>
      </c>
      <c r="E161" s="473" t="s">
        <v>514</v>
      </c>
      <c r="F161" s="470" t="s">
        <v>508</v>
      </c>
      <c r="G161" s="470" t="s">
        <v>541</v>
      </c>
      <c r="H161" s="470" t="s">
        <v>525</v>
      </c>
      <c r="I161" s="470" t="s">
        <v>511</v>
      </c>
      <c r="J161" s="470" t="s">
        <v>512</v>
      </c>
      <c r="K161" s="470">
        <v>100</v>
      </c>
      <c r="L161" s="197"/>
      <c r="M161" s="196">
        <v>2</v>
      </c>
      <c r="N161" s="196">
        <v>2</v>
      </c>
      <c r="O161" s="468">
        <f t="shared" si="48"/>
        <v>1</v>
      </c>
      <c r="P161" s="468">
        <f t="shared" si="49"/>
        <v>1</v>
      </c>
      <c r="Q161" s="469">
        <f t="shared" si="50"/>
        <v>1</v>
      </c>
      <c r="R161" s="195"/>
    </row>
    <row r="162" spans="1:18" ht="15" x14ac:dyDescent="0.2">
      <c r="A162" s="198" t="s">
        <v>17</v>
      </c>
      <c r="B162" s="470" t="s">
        <v>70</v>
      </c>
      <c r="C162" s="471" t="s">
        <v>496</v>
      </c>
      <c r="D162" s="472" t="s">
        <v>474</v>
      </c>
      <c r="E162" s="473" t="s">
        <v>514</v>
      </c>
      <c r="F162" s="470" t="s">
        <v>508</v>
      </c>
      <c r="G162" s="470" t="s">
        <v>541</v>
      </c>
      <c r="H162" s="470" t="s">
        <v>525</v>
      </c>
      <c r="I162" s="470" t="s">
        <v>511</v>
      </c>
      <c r="J162" s="470" t="s">
        <v>512</v>
      </c>
      <c r="K162" s="470">
        <v>100</v>
      </c>
      <c r="L162" s="197"/>
      <c r="M162" s="196">
        <v>4</v>
      </c>
      <c r="N162" s="196">
        <v>4</v>
      </c>
      <c r="O162" s="468">
        <f t="shared" si="48"/>
        <v>1</v>
      </c>
      <c r="P162" s="468">
        <f t="shared" si="49"/>
        <v>1</v>
      </c>
      <c r="Q162" s="469">
        <f t="shared" si="50"/>
        <v>1</v>
      </c>
      <c r="R162" s="195"/>
    </row>
    <row r="163" spans="1:18" ht="15" x14ac:dyDescent="0.2">
      <c r="A163" s="198" t="s">
        <v>17</v>
      </c>
      <c r="B163" s="470" t="s">
        <v>452</v>
      </c>
      <c r="C163" s="470" t="s">
        <v>489</v>
      </c>
      <c r="D163" s="470" t="s">
        <v>471</v>
      </c>
      <c r="E163" s="132" t="s">
        <v>94</v>
      </c>
      <c r="F163" s="470" t="s">
        <v>508</v>
      </c>
      <c r="G163" s="470" t="s">
        <v>541</v>
      </c>
      <c r="H163" s="470" t="s">
        <v>525</v>
      </c>
      <c r="I163" s="470" t="s">
        <v>511</v>
      </c>
      <c r="J163" s="470" t="s">
        <v>512</v>
      </c>
      <c r="K163" s="470">
        <v>100</v>
      </c>
      <c r="L163" s="197"/>
      <c r="M163" s="196">
        <v>0</v>
      </c>
      <c r="N163" s="196">
        <v>0</v>
      </c>
      <c r="O163" s="468">
        <v>1</v>
      </c>
      <c r="P163" s="468">
        <v>1</v>
      </c>
      <c r="Q163" s="469">
        <v>1</v>
      </c>
      <c r="R163" s="195" t="s">
        <v>515</v>
      </c>
    </row>
    <row r="164" spans="1:18" ht="15" x14ac:dyDescent="0.2">
      <c r="A164" s="198" t="s">
        <v>17</v>
      </c>
      <c r="B164" s="470" t="s">
        <v>452</v>
      </c>
      <c r="C164" s="470" t="s">
        <v>455</v>
      </c>
      <c r="D164" s="472" t="s">
        <v>456</v>
      </c>
      <c r="E164" s="132" t="s">
        <v>94</v>
      </c>
      <c r="F164" s="470" t="s">
        <v>508</v>
      </c>
      <c r="G164" s="470" t="s">
        <v>542</v>
      </c>
      <c r="H164" s="470" t="s">
        <v>525</v>
      </c>
      <c r="I164" s="470" t="s">
        <v>511</v>
      </c>
      <c r="J164" s="470" t="s">
        <v>512</v>
      </c>
      <c r="K164" s="470">
        <v>100</v>
      </c>
      <c r="L164" s="197"/>
      <c r="M164" s="196">
        <v>55</v>
      </c>
      <c r="N164" s="196">
        <v>53</v>
      </c>
      <c r="O164" s="468">
        <f t="shared" ref="O164:O171" si="51">N164/M164</f>
        <v>0.96363636363636362</v>
      </c>
      <c r="P164" s="468">
        <f t="shared" ref="P164:P171" si="52">N164/M164</f>
        <v>0.96363636363636362</v>
      </c>
      <c r="Q164" s="469">
        <f t="shared" ref="Q164:Q171" si="53">N164/(M164*K164/100)</f>
        <v>0.96363636363636362</v>
      </c>
      <c r="R164" s="195"/>
    </row>
    <row r="165" spans="1:18" ht="15" x14ac:dyDescent="0.2">
      <c r="A165" s="198" t="s">
        <v>17</v>
      </c>
      <c r="B165" s="470" t="s">
        <v>452</v>
      </c>
      <c r="C165" s="470" t="s">
        <v>513</v>
      </c>
      <c r="D165" s="470" t="s">
        <v>466</v>
      </c>
      <c r="E165" s="132" t="s">
        <v>94</v>
      </c>
      <c r="F165" s="470" t="s">
        <v>508</v>
      </c>
      <c r="G165" s="470" t="s">
        <v>542</v>
      </c>
      <c r="H165" s="470" t="s">
        <v>525</v>
      </c>
      <c r="I165" s="470" t="s">
        <v>511</v>
      </c>
      <c r="J165" s="470" t="s">
        <v>512</v>
      </c>
      <c r="K165" s="470">
        <v>100</v>
      </c>
      <c r="L165" s="197"/>
      <c r="M165" s="196">
        <v>3</v>
      </c>
      <c r="N165" s="196">
        <v>3</v>
      </c>
      <c r="O165" s="468">
        <f t="shared" si="51"/>
        <v>1</v>
      </c>
      <c r="P165" s="468">
        <f t="shared" si="52"/>
        <v>1</v>
      </c>
      <c r="Q165" s="469">
        <f t="shared" si="53"/>
        <v>1</v>
      </c>
      <c r="R165" s="195"/>
    </row>
    <row r="166" spans="1:18" ht="15" x14ac:dyDescent="0.2">
      <c r="A166" s="198" t="s">
        <v>17</v>
      </c>
      <c r="B166" s="470" t="s">
        <v>452</v>
      </c>
      <c r="C166" s="470" t="s">
        <v>469</v>
      </c>
      <c r="D166" s="470" t="s">
        <v>470</v>
      </c>
      <c r="E166" s="132" t="s">
        <v>94</v>
      </c>
      <c r="F166" s="470" t="s">
        <v>508</v>
      </c>
      <c r="G166" s="470" t="s">
        <v>542</v>
      </c>
      <c r="H166" s="470" t="s">
        <v>525</v>
      </c>
      <c r="I166" s="470" t="s">
        <v>511</v>
      </c>
      <c r="J166" s="470" t="s">
        <v>512</v>
      </c>
      <c r="K166" s="470">
        <v>100</v>
      </c>
      <c r="L166" s="197"/>
      <c r="M166" s="196">
        <v>2</v>
      </c>
      <c r="N166" s="196">
        <v>2</v>
      </c>
      <c r="O166" s="468">
        <f t="shared" si="51"/>
        <v>1</v>
      </c>
      <c r="P166" s="468">
        <f t="shared" si="52"/>
        <v>1</v>
      </c>
      <c r="Q166" s="469">
        <f t="shared" si="53"/>
        <v>1</v>
      </c>
      <c r="R166" s="195"/>
    </row>
    <row r="167" spans="1:18" ht="15" x14ac:dyDescent="0.2">
      <c r="A167" s="198" t="s">
        <v>17</v>
      </c>
      <c r="B167" s="470" t="s">
        <v>452</v>
      </c>
      <c r="C167" s="470" t="s">
        <v>469</v>
      </c>
      <c r="D167" s="470" t="s">
        <v>471</v>
      </c>
      <c r="E167" s="132" t="s">
        <v>94</v>
      </c>
      <c r="F167" s="470" t="s">
        <v>508</v>
      </c>
      <c r="G167" s="470" t="s">
        <v>542</v>
      </c>
      <c r="H167" s="470" t="s">
        <v>525</v>
      </c>
      <c r="I167" s="470" t="s">
        <v>511</v>
      </c>
      <c r="J167" s="470" t="s">
        <v>512</v>
      </c>
      <c r="K167" s="470">
        <v>100</v>
      </c>
      <c r="L167" s="197"/>
      <c r="M167" s="196">
        <v>11</v>
      </c>
      <c r="N167" s="196">
        <v>11</v>
      </c>
      <c r="O167" s="468">
        <f t="shared" si="51"/>
        <v>1</v>
      </c>
      <c r="P167" s="468">
        <f t="shared" si="52"/>
        <v>1</v>
      </c>
      <c r="Q167" s="469">
        <f t="shared" si="53"/>
        <v>1</v>
      </c>
      <c r="R167" s="195"/>
    </row>
    <row r="168" spans="1:18" ht="15" x14ac:dyDescent="0.2">
      <c r="A168" s="198" t="s">
        <v>17</v>
      </c>
      <c r="B168" s="470" t="s">
        <v>452</v>
      </c>
      <c r="C168" s="470" t="s">
        <v>513</v>
      </c>
      <c r="D168" s="470" t="s">
        <v>471</v>
      </c>
      <c r="E168" s="132" t="s">
        <v>94</v>
      </c>
      <c r="F168" s="470" t="s">
        <v>508</v>
      </c>
      <c r="G168" s="470" t="s">
        <v>542</v>
      </c>
      <c r="H168" s="470" t="s">
        <v>525</v>
      </c>
      <c r="I168" s="470" t="s">
        <v>511</v>
      </c>
      <c r="J168" s="470" t="s">
        <v>512</v>
      </c>
      <c r="K168" s="470">
        <v>100</v>
      </c>
      <c r="L168" s="197"/>
      <c r="M168" s="196">
        <v>1</v>
      </c>
      <c r="N168" s="196">
        <v>1</v>
      </c>
      <c r="O168" s="468">
        <f t="shared" si="51"/>
        <v>1</v>
      </c>
      <c r="P168" s="468">
        <f t="shared" si="52"/>
        <v>1</v>
      </c>
      <c r="Q168" s="469">
        <f t="shared" si="53"/>
        <v>1</v>
      </c>
      <c r="R168" s="195"/>
    </row>
    <row r="169" spans="1:18" ht="15" x14ac:dyDescent="0.2">
      <c r="A169" s="198" t="s">
        <v>17</v>
      </c>
      <c r="B169" s="470" t="s">
        <v>452</v>
      </c>
      <c r="C169" s="471" t="s">
        <v>496</v>
      </c>
      <c r="D169" s="472" t="s">
        <v>474</v>
      </c>
      <c r="E169" s="132" t="s">
        <v>94</v>
      </c>
      <c r="F169" s="470" t="s">
        <v>508</v>
      </c>
      <c r="G169" s="470" t="s">
        <v>542</v>
      </c>
      <c r="H169" s="470" t="s">
        <v>525</v>
      </c>
      <c r="I169" s="470" t="s">
        <v>511</v>
      </c>
      <c r="J169" s="470" t="s">
        <v>512</v>
      </c>
      <c r="K169" s="470">
        <v>100</v>
      </c>
      <c r="L169" s="197"/>
      <c r="M169" s="196">
        <v>1</v>
      </c>
      <c r="N169" s="196">
        <v>1</v>
      </c>
      <c r="O169" s="468">
        <f t="shared" si="51"/>
        <v>1</v>
      </c>
      <c r="P169" s="468">
        <f t="shared" si="52"/>
        <v>1</v>
      </c>
      <c r="Q169" s="469">
        <f t="shared" si="53"/>
        <v>1</v>
      </c>
      <c r="R169" s="195"/>
    </row>
    <row r="170" spans="1:18" ht="15" x14ac:dyDescent="0.2">
      <c r="A170" s="198" t="s">
        <v>17</v>
      </c>
      <c r="B170" s="470" t="s">
        <v>452</v>
      </c>
      <c r="C170" s="470" t="s">
        <v>469</v>
      </c>
      <c r="D170" s="472" t="s">
        <v>474</v>
      </c>
      <c r="E170" s="473" t="s">
        <v>514</v>
      </c>
      <c r="F170" s="470" t="s">
        <v>508</v>
      </c>
      <c r="G170" s="470" t="s">
        <v>542</v>
      </c>
      <c r="H170" s="470" t="s">
        <v>525</v>
      </c>
      <c r="I170" s="470" t="s">
        <v>511</v>
      </c>
      <c r="J170" s="470" t="s">
        <v>512</v>
      </c>
      <c r="K170" s="470">
        <v>100</v>
      </c>
      <c r="L170" s="197"/>
      <c r="M170" s="196">
        <v>2</v>
      </c>
      <c r="N170" s="196">
        <v>2</v>
      </c>
      <c r="O170" s="468">
        <f t="shared" si="51"/>
        <v>1</v>
      </c>
      <c r="P170" s="468">
        <f t="shared" si="52"/>
        <v>1</v>
      </c>
      <c r="Q170" s="469">
        <f t="shared" si="53"/>
        <v>1</v>
      </c>
      <c r="R170" s="195"/>
    </row>
    <row r="171" spans="1:18" ht="15" x14ac:dyDescent="0.2">
      <c r="A171" s="198" t="s">
        <v>17</v>
      </c>
      <c r="B171" s="470" t="s">
        <v>70</v>
      </c>
      <c r="C171" s="471" t="s">
        <v>496</v>
      </c>
      <c r="D171" s="472" t="s">
        <v>474</v>
      </c>
      <c r="E171" s="473" t="s">
        <v>514</v>
      </c>
      <c r="F171" s="470" t="s">
        <v>508</v>
      </c>
      <c r="G171" s="470" t="s">
        <v>542</v>
      </c>
      <c r="H171" s="470" t="s">
        <v>525</v>
      </c>
      <c r="I171" s="470" t="s">
        <v>511</v>
      </c>
      <c r="J171" s="470" t="s">
        <v>512</v>
      </c>
      <c r="K171" s="470">
        <v>100</v>
      </c>
      <c r="L171" s="197"/>
      <c r="M171" s="196">
        <v>4</v>
      </c>
      <c r="N171" s="196">
        <v>4</v>
      </c>
      <c r="O171" s="468">
        <f t="shared" si="51"/>
        <v>1</v>
      </c>
      <c r="P171" s="468">
        <f t="shared" si="52"/>
        <v>1</v>
      </c>
      <c r="Q171" s="469">
        <f t="shared" si="53"/>
        <v>1</v>
      </c>
      <c r="R171" s="195"/>
    </row>
    <row r="172" spans="1:18" ht="15" x14ac:dyDescent="0.2">
      <c r="A172" s="198" t="s">
        <v>17</v>
      </c>
      <c r="B172" s="470" t="s">
        <v>452</v>
      </c>
      <c r="C172" s="470" t="s">
        <v>489</v>
      </c>
      <c r="D172" s="470" t="s">
        <v>471</v>
      </c>
      <c r="E172" s="132" t="s">
        <v>94</v>
      </c>
      <c r="F172" s="470" t="s">
        <v>508</v>
      </c>
      <c r="G172" s="470" t="s">
        <v>542</v>
      </c>
      <c r="H172" s="470" t="s">
        <v>525</v>
      </c>
      <c r="I172" s="470" t="s">
        <v>511</v>
      </c>
      <c r="J172" s="470" t="s">
        <v>512</v>
      </c>
      <c r="K172" s="470">
        <v>100</v>
      </c>
      <c r="L172" s="197"/>
      <c r="M172" s="196">
        <v>0</v>
      </c>
      <c r="N172" s="196">
        <v>0</v>
      </c>
      <c r="O172" s="468">
        <v>1</v>
      </c>
      <c r="P172" s="468">
        <v>1</v>
      </c>
      <c r="Q172" s="469">
        <v>1</v>
      </c>
      <c r="R172" s="195" t="s">
        <v>515</v>
      </c>
    </row>
    <row r="173" spans="1:18" ht="15" x14ac:dyDescent="0.2">
      <c r="A173" s="198" t="s">
        <v>17</v>
      </c>
      <c r="B173" s="470" t="s">
        <v>452</v>
      </c>
      <c r="C173" s="470" t="s">
        <v>455</v>
      </c>
      <c r="D173" s="472" t="s">
        <v>456</v>
      </c>
      <c r="E173" s="132" t="s">
        <v>94</v>
      </c>
      <c r="F173" s="470" t="s">
        <v>508</v>
      </c>
      <c r="G173" s="470" t="s">
        <v>543</v>
      </c>
      <c r="H173" s="470" t="s">
        <v>544</v>
      </c>
      <c r="I173" s="470" t="s">
        <v>511</v>
      </c>
      <c r="J173" s="470" t="s">
        <v>512</v>
      </c>
      <c r="K173" s="470">
        <v>100</v>
      </c>
      <c r="L173" s="197"/>
      <c r="M173" s="196">
        <v>55</v>
      </c>
      <c r="N173" s="196">
        <v>50</v>
      </c>
      <c r="O173" s="468">
        <f t="shared" ref="O173:O180" si="54">N173/M173</f>
        <v>0.90909090909090906</v>
      </c>
      <c r="P173" s="468">
        <f t="shared" ref="P173:P180" si="55">N173/M173</f>
        <v>0.90909090909090906</v>
      </c>
      <c r="Q173" s="469">
        <f t="shared" ref="Q173:Q180" si="56">N173/(M173*K173/100)</f>
        <v>0.90909090909090906</v>
      </c>
      <c r="R173" s="195"/>
    </row>
    <row r="174" spans="1:18" ht="15" x14ac:dyDescent="0.2">
      <c r="A174" s="198" t="s">
        <v>17</v>
      </c>
      <c r="B174" s="470" t="s">
        <v>452</v>
      </c>
      <c r="C174" s="470" t="s">
        <v>513</v>
      </c>
      <c r="D174" s="470" t="s">
        <v>466</v>
      </c>
      <c r="E174" s="132" t="s">
        <v>94</v>
      </c>
      <c r="F174" s="470" t="s">
        <v>508</v>
      </c>
      <c r="G174" s="470" t="s">
        <v>543</v>
      </c>
      <c r="H174" s="470" t="s">
        <v>544</v>
      </c>
      <c r="I174" s="470" t="s">
        <v>511</v>
      </c>
      <c r="J174" s="470" t="s">
        <v>512</v>
      </c>
      <c r="K174" s="470">
        <v>100</v>
      </c>
      <c r="L174" s="197"/>
      <c r="M174" s="196">
        <v>3</v>
      </c>
      <c r="N174" s="196">
        <v>3</v>
      </c>
      <c r="O174" s="468">
        <f t="shared" si="54"/>
        <v>1</v>
      </c>
      <c r="P174" s="468">
        <f t="shared" si="55"/>
        <v>1</v>
      </c>
      <c r="Q174" s="469">
        <f t="shared" si="56"/>
        <v>1</v>
      </c>
      <c r="R174" s="195"/>
    </row>
    <row r="175" spans="1:18" ht="15" x14ac:dyDescent="0.2">
      <c r="A175" s="198" t="s">
        <v>17</v>
      </c>
      <c r="B175" s="470" t="s">
        <v>452</v>
      </c>
      <c r="C175" s="470" t="s">
        <v>469</v>
      </c>
      <c r="D175" s="470" t="s">
        <v>470</v>
      </c>
      <c r="E175" s="132" t="s">
        <v>94</v>
      </c>
      <c r="F175" s="470" t="s">
        <v>508</v>
      </c>
      <c r="G175" s="470" t="s">
        <v>543</v>
      </c>
      <c r="H175" s="470" t="s">
        <v>544</v>
      </c>
      <c r="I175" s="470" t="s">
        <v>511</v>
      </c>
      <c r="J175" s="470" t="s">
        <v>512</v>
      </c>
      <c r="K175" s="470">
        <v>100</v>
      </c>
      <c r="L175" s="197"/>
      <c r="M175" s="196">
        <v>2</v>
      </c>
      <c r="N175" s="196">
        <v>2</v>
      </c>
      <c r="O175" s="468">
        <f t="shared" si="54"/>
        <v>1</v>
      </c>
      <c r="P175" s="468">
        <f t="shared" si="55"/>
        <v>1</v>
      </c>
      <c r="Q175" s="469">
        <f t="shared" si="56"/>
        <v>1</v>
      </c>
      <c r="R175" s="195"/>
    </row>
    <row r="176" spans="1:18" ht="15" x14ac:dyDescent="0.2">
      <c r="A176" s="198" t="s">
        <v>17</v>
      </c>
      <c r="B176" s="470" t="s">
        <v>452</v>
      </c>
      <c r="C176" s="470" t="s">
        <v>469</v>
      </c>
      <c r="D176" s="470" t="s">
        <v>471</v>
      </c>
      <c r="E176" s="132" t="s">
        <v>94</v>
      </c>
      <c r="F176" s="470" t="s">
        <v>508</v>
      </c>
      <c r="G176" s="470" t="s">
        <v>543</v>
      </c>
      <c r="H176" s="470" t="s">
        <v>544</v>
      </c>
      <c r="I176" s="470" t="s">
        <v>511</v>
      </c>
      <c r="J176" s="470" t="s">
        <v>512</v>
      </c>
      <c r="K176" s="470">
        <v>100</v>
      </c>
      <c r="L176" s="197"/>
      <c r="M176" s="196">
        <v>11</v>
      </c>
      <c r="N176" s="196">
        <v>11</v>
      </c>
      <c r="O176" s="468">
        <f t="shared" si="54"/>
        <v>1</v>
      </c>
      <c r="P176" s="468">
        <f t="shared" si="55"/>
        <v>1</v>
      </c>
      <c r="Q176" s="469">
        <f t="shared" si="56"/>
        <v>1</v>
      </c>
      <c r="R176" s="195"/>
    </row>
    <row r="177" spans="1:18" ht="15" x14ac:dyDescent="0.2">
      <c r="A177" s="198" t="s">
        <v>17</v>
      </c>
      <c r="B177" s="470" t="s">
        <v>452</v>
      </c>
      <c r="C177" s="470" t="s">
        <v>513</v>
      </c>
      <c r="D177" s="470" t="s">
        <v>471</v>
      </c>
      <c r="E177" s="132" t="s">
        <v>94</v>
      </c>
      <c r="F177" s="470" t="s">
        <v>508</v>
      </c>
      <c r="G177" s="470" t="s">
        <v>543</v>
      </c>
      <c r="H177" s="470" t="s">
        <v>544</v>
      </c>
      <c r="I177" s="470" t="s">
        <v>511</v>
      </c>
      <c r="J177" s="470" t="s">
        <v>512</v>
      </c>
      <c r="K177" s="470">
        <v>100</v>
      </c>
      <c r="L177" s="197"/>
      <c r="M177" s="196">
        <v>1</v>
      </c>
      <c r="N177" s="196">
        <v>1</v>
      </c>
      <c r="O177" s="468">
        <f t="shared" si="54"/>
        <v>1</v>
      </c>
      <c r="P177" s="468">
        <f t="shared" si="55"/>
        <v>1</v>
      </c>
      <c r="Q177" s="469">
        <f t="shared" si="56"/>
        <v>1</v>
      </c>
      <c r="R177" s="195"/>
    </row>
    <row r="178" spans="1:18" ht="15" x14ac:dyDescent="0.2">
      <c r="A178" s="198" t="s">
        <v>17</v>
      </c>
      <c r="B178" s="470" t="s">
        <v>452</v>
      </c>
      <c r="C178" s="471" t="s">
        <v>496</v>
      </c>
      <c r="D178" s="472" t="s">
        <v>474</v>
      </c>
      <c r="E178" s="132" t="s">
        <v>94</v>
      </c>
      <c r="F178" s="470" t="s">
        <v>508</v>
      </c>
      <c r="G178" s="470" t="s">
        <v>543</v>
      </c>
      <c r="H178" s="470" t="s">
        <v>544</v>
      </c>
      <c r="I178" s="470" t="s">
        <v>511</v>
      </c>
      <c r="J178" s="470" t="s">
        <v>512</v>
      </c>
      <c r="K178" s="470">
        <v>100</v>
      </c>
      <c r="L178" s="197"/>
      <c r="M178" s="196">
        <v>1</v>
      </c>
      <c r="N178" s="196">
        <v>1</v>
      </c>
      <c r="O178" s="468">
        <f t="shared" si="54"/>
        <v>1</v>
      </c>
      <c r="P178" s="468">
        <f t="shared" si="55"/>
        <v>1</v>
      </c>
      <c r="Q178" s="469">
        <f t="shared" si="56"/>
        <v>1</v>
      </c>
      <c r="R178" s="195"/>
    </row>
    <row r="179" spans="1:18" ht="15" x14ac:dyDescent="0.2">
      <c r="A179" s="198" t="s">
        <v>17</v>
      </c>
      <c r="B179" s="470" t="s">
        <v>452</v>
      </c>
      <c r="C179" s="470" t="s">
        <v>469</v>
      </c>
      <c r="D179" s="472" t="s">
        <v>474</v>
      </c>
      <c r="E179" s="473" t="s">
        <v>514</v>
      </c>
      <c r="F179" s="470" t="s">
        <v>508</v>
      </c>
      <c r="G179" s="470" t="s">
        <v>543</v>
      </c>
      <c r="H179" s="470" t="s">
        <v>544</v>
      </c>
      <c r="I179" s="470" t="s">
        <v>511</v>
      </c>
      <c r="J179" s="470" t="s">
        <v>512</v>
      </c>
      <c r="K179" s="470">
        <v>100</v>
      </c>
      <c r="L179" s="197"/>
      <c r="M179" s="196">
        <v>2</v>
      </c>
      <c r="N179" s="196">
        <v>2</v>
      </c>
      <c r="O179" s="468">
        <f t="shared" si="54"/>
        <v>1</v>
      </c>
      <c r="P179" s="468">
        <f t="shared" si="55"/>
        <v>1</v>
      </c>
      <c r="Q179" s="469">
        <f t="shared" si="56"/>
        <v>1</v>
      </c>
      <c r="R179" s="195"/>
    </row>
    <row r="180" spans="1:18" ht="15" x14ac:dyDescent="0.2">
      <c r="A180" s="198" t="s">
        <v>17</v>
      </c>
      <c r="B180" s="470" t="s">
        <v>70</v>
      </c>
      <c r="C180" s="471" t="s">
        <v>496</v>
      </c>
      <c r="D180" s="472" t="s">
        <v>474</v>
      </c>
      <c r="E180" s="473" t="s">
        <v>514</v>
      </c>
      <c r="F180" s="470" t="s">
        <v>508</v>
      </c>
      <c r="G180" s="470" t="s">
        <v>543</v>
      </c>
      <c r="H180" s="470" t="s">
        <v>544</v>
      </c>
      <c r="I180" s="470" t="s">
        <v>511</v>
      </c>
      <c r="J180" s="470" t="s">
        <v>512</v>
      </c>
      <c r="K180" s="470">
        <v>100</v>
      </c>
      <c r="L180" s="197"/>
      <c r="M180" s="196">
        <v>4</v>
      </c>
      <c r="N180" s="196">
        <v>4</v>
      </c>
      <c r="O180" s="468">
        <f t="shared" si="54"/>
        <v>1</v>
      </c>
      <c r="P180" s="468">
        <f t="shared" si="55"/>
        <v>1</v>
      </c>
      <c r="Q180" s="469">
        <f t="shared" si="56"/>
        <v>1</v>
      </c>
      <c r="R180" s="195"/>
    </row>
    <row r="181" spans="1:18" ht="15" x14ac:dyDescent="0.2">
      <c r="A181" s="198" t="s">
        <v>17</v>
      </c>
      <c r="B181" s="470" t="s">
        <v>452</v>
      </c>
      <c r="C181" s="470" t="s">
        <v>489</v>
      </c>
      <c r="D181" s="470" t="s">
        <v>471</v>
      </c>
      <c r="E181" s="132" t="s">
        <v>94</v>
      </c>
      <c r="F181" s="470" t="s">
        <v>508</v>
      </c>
      <c r="G181" s="470" t="s">
        <v>543</v>
      </c>
      <c r="H181" s="470" t="s">
        <v>544</v>
      </c>
      <c r="I181" s="470" t="s">
        <v>511</v>
      </c>
      <c r="J181" s="470" t="s">
        <v>512</v>
      </c>
      <c r="K181" s="470">
        <v>100</v>
      </c>
      <c r="L181" s="197"/>
      <c r="M181" s="196">
        <v>0</v>
      </c>
      <c r="N181" s="196">
        <v>0</v>
      </c>
      <c r="O181" s="468">
        <v>1</v>
      </c>
      <c r="P181" s="468">
        <v>1</v>
      </c>
      <c r="Q181" s="469">
        <v>1</v>
      </c>
      <c r="R181" s="195" t="s">
        <v>515</v>
      </c>
    </row>
    <row r="182" spans="1:18" ht="15" x14ac:dyDescent="0.2">
      <c r="A182" s="198" t="s">
        <v>17</v>
      </c>
      <c r="B182" s="470" t="s">
        <v>452</v>
      </c>
      <c r="C182" s="470" t="s">
        <v>455</v>
      </c>
      <c r="D182" s="472" t="s">
        <v>456</v>
      </c>
      <c r="E182" s="132" t="s">
        <v>94</v>
      </c>
      <c r="F182" s="470" t="s">
        <v>508</v>
      </c>
      <c r="G182" s="470" t="s">
        <v>545</v>
      </c>
      <c r="H182" s="470" t="s">
        <v>544</v>
      </c>
      <c r="I182" s="470" t="s">
        <v>511</v>
      </c>
      <c r="J182" s="470" t="s">
        <v>512</v>
      </c>
      <c r="K182" s="470">
        <v>100</v>
      </c>
      <c r="L182" s="197"/>
      <c r="M182" s="196">
        <v>55</v>
      </c>
      <c r="N182" s="196">
        <v>50</v>
      </c>
      <c r="O182" s="468">
        <f t="shared" ref="O182:O189" si="57">N182/M182</f>
        <v>0.90909090909090906</v>
      </c>
      <c r="P182" s="468">
        <f t="shared" ref="P182:P189" si="58">N182/M182</f>
        <v>0.90909090909090906</v>
      </c>
      <c r="Q182" s="469">
        <f t="shared" ref="Q182:Q189" si="59">N182/(M182*K182/100)</f>
        <v>0.90909090909090906</v>
      </c>
      <c r="R182" s="195"/>
    </row>
    <row r="183" spans="1:18" ht="15" x14ac:dyDescent="0.2">
      <c r="A183" s="198" t="s">
        <v>17</v>
      </c>
      <c r="B183" s="470" t="s">
        <v>452</v>
      </c>
      <c r="C183" s="470" t="s">
        <v>513</v>
      </c>
      <c r="D183" s="470" t="s">
        <v>466</v>
      </c>
      <c r="E183" s="132" t="s">
        <v>94</v>
      </c>
      <c r="F183" s="470" t="s">
        <v>508</v>
      </c>
      <c r="G183" s="470" t="s">
        <v>545</v>
      </c>
      <c r="H183" s="470" t="s">
        <v>544</v>
      </c>
      <c r="I183" s="470" t="s">
        <v>511</v>
      </c>
      <c r="J183" s="470" t="s">
        <v>512</v>
      </c>
      <c r="K183" s="470">
        <v>100</v>
      </c>
      <c r="L183" s="197"/>
      <c r="M183" s="196">
        <v>3</v>
      </c>
      <c r="N183" s="196">
        <v>3</v>
      </c>
      <c r="O183" s="468">
        <f t="shared" si="57"/>
        <v>1</v>
      </c>
      <c r="P183" s="468">
        <f t="shared" si="58"/>
        <v>1</v>
      </c>
      <c r="Q183" s="469">
        <f t="shared" si="59"/>
        <v>1</v>
      </c>
      <c r="R183" s="195"/>
    </row>
    <row r="184" spans="1:18" ht="15" x14ac:dyDescent="0.2">
      <c r="A184" s="198" t="s">
        <v>17</v>
      </c>
      <c r="B184" s="470" t="s">
        <v>452</v>
      </c>
      <c r="C184" s="470" t="s">
        <v>469</v>
      </c>
      <c r="D184" s="470" t="s">
        <v>470</v>
      </c>
      <c r="E184" s="132" t="s">
        <v>94</v>
      </c>
      <c r="F184" s="470" t="s">
        <v>508</v>
      </c>
      <c r="G184" s="470" t="s">
        <v>545</v>
      </c>
      <c r="H184" s="470" t="s">
        <v>544</v>
      </c>
      <c r="I184" s="470" t="s">
        <v>511</v>
      </c>
      <c r="J184" s="470" t="s">
        <v>512</v>
      </c>
      <c r="K184" s="470">
        <v>100</v>
      </c>
      <c r="L184" s="197"/>
      <c r="M184" s="196">
        <v>2</v>
      </c>
      <c r="N184" s="196">
        <v>2</v>
      </c>
      <c r="O184" s="468">
        <f t="shared" si="57"/>
        <v>1</v>
      </c>
      <c r="P184" s="468">
        <f t="shared" si="58"/>
        <v>1</v>
      </c>
      <c r="Q184" s="469">
        <f t="shared" si="59"/>
        <v>1</v>
      </c>
      <c r="R184" s="195"/>
    </row>
    <row r="185" spans="1:18" ht="15" x14ac:dyDescent="0.2">
      <c r="A185" s="198" t="s">
        <v>17</v>
      </c>
      <c r="B185" s="470" t="s">
        <v>452</v>
      </c>
      <c r="C185" s="470" t="s">
        <v>469</v>
      </c>
      <c r="D185" s="470" t="s">
        <v>471</v>
      </c>
      <c r="E185" s="132" t="s">
        <v>94</v>
      </c>
      <c r="F185" s="470" t="s">
        <v>508</v>
      </c>
      <c r="G185" s="470" t="s">
        <v>545</v>
      </c>
      <c r="H185" s="470" t="s">
        <v>544</v>
      </c>
      <c r="I185" s="470" t="s">
        <v>511</v>
      </c>
      <c r="J185" s="470" t="s">
        <v>512</v>
      </c>
      <c r="K185" s="470">
        <v>100</v>
      </c>
      <c r="L185" s="197"/>
      <c r="M185" s="196">
        <v>11</v>
      </c>
      <c r="N185" s="196">
        <v>11</v>
      </c>
      <c r="O185" s="468">
        <f t="shared" si="57"/>
        <v>1</v>
      </c>
      <c r="P185" s="468">
        <f t="shared" si="58"/>
        <v>1</v>
      </c>
      <c r="Q185" s="469">
        <f t="shared" si="59"/>
        <v>1</v>
      </c>
      <c r="R185" s="195"/>
    </row>
    <row r="186" spans="1:18" ht="15" x14ac:dyDescent="0.2">
      <c r="A186" s="198" t="s">
        <v>17</v>
      </c>
      <c r="B186" s="470" t="s">
        <v>452</v>
      </c>
      <c r="C186" s="470" t="s">
        <v>513</v>
      </c>
      <c r="D186" s="470" t="s">
        <v>471</v>
      </c>
      <c r="E186" s="132" t="s">
        <v>94</v>
      </c>
      <c r="F186" s="470" t="s">
        <v>508</v>
      </c>
      <c r="G186" s="470" t="s">
        <v>545</v>
      </c>
      <c r="H186" s="470" t="s">
        <v>544</v>
      </c>
      <c r="I186" s="470" t="s">
        <v>511</v>
      </c>
      <c r="J186" s="470" t="s">
        <v>512</v>
      </c>
      <c r="K186" s="470">
        <v>100</v>
      </c>
      <c r="L186" s="197"/>
      <c r="M186" s="196">
        <v>1</v>
      </c>
      <c r="N186" s="196">
        <v>1</v>
      </c>
      <c r="O186" s="468">
        <f t="shared" si="57"/>
        <v>1</v>
      </c>
      <c r="P186" s="468">
        <f t="shared" si="58"/>
        <v>1</v>
      </c>
      <c r="Q186" s="469">
        <f t="shared" si="59"/>
        <v>1</v>
      </c>
      <c r="R186" s="195"/>
    </row>
    <row r="187" spans="1:18" ht="15" x14ac:dyDescent="0.2">
      <c r="A187" s="198" t="s">
        <v>17</v>
      </c>
      <c r="B187" s="470" t="s">
        <v>452</v>
      </c>
      <c r="C187" s="471" t="s">
        <v>496</v>
      </c>
      <c r="D187" s="472" t="s">
        <v>474</v>
      </c>
      <c r="E187" s="132" t="s">
        <v>94</v>
      </c>
      <c r="F187" s="470" t="s">
        <v>508</v>
      </c>
      <c r="G187" s="470" t="s">
        <v>545</v>
      </c>
      <c r="H187" s="470" t="s">
        <v>544</v>
      </c>
      <c r="I187" s="470" t="s">
        <v>511</v>
      </c>
      <c r="J187" s="470" t="s">
        <v>512</v>
      </c>
      <c r="K187" s="470">
        <v>100</v>
      </c>
      <c r="L187" s="197"/>
      <c r="M187" s="196">
        <v>1</v>
      </c>
      <c r="N187" s="196">
        <v>1</v>
      </c>
      <c r="O187" s="468">
        <f t="shared" si="57"/>
        <v>1</v>
      </c>
      <c r="P187" s="468">
        <f t="shared" si="58"/>
        <v>1</v>
      </c>
      <c r="Q187" s="469">
        <f t="shared" si="59"/>
        <v>1</v>
      </c>
      <c r="R187" s="195"/>
    </row>
    <row r="188" spans="1:18" ht="15" x14ac:dyDescent="0.2">
      <c r="A188" s="198" t="s">
        <v>17</v>
      </c>
      <c r="B188" s="470" t="s">
        <v>452</v>
      </c>
      <c r="C188" s="470" t="s">
        <v>469</v>
      </c>
      <c r="D188" s="472" t="s">
        <v>474</v>
      </c>
      <c r="E188" s="473" t="s">
        <v>514</v>
      </c>
      <c r="F188" s="470" t="s">
        <v>508</v>
      </c>
      <c r="G188" s="470" t="s">
        <v>545</v>
      </c>
      <c r="H188" s="470" t="s">
        <v>544</v>
      </c>
      <c r="I188" s="470" t="s">
        <v>511</v>
      </c>
      <c r="J188" s="470" t="s">
        <v>512</v>
      </c>
      <c r="K188" s="470">
        <v>100</v>
      </c>
      <c r="L188" s="197"/>
      <c r="M188" s="196">
        <v>2</v>
      </c>
      <c r="N188" s="196">
        <v>2</v>
      </c>
      <c r="O188" s="468">
        <f t="shared" si="57"/>
        <v>1</v>
      </c>
      <c r="P188" s="468">
        <f t="shared" si="58"/>
        <v>1</v>
      </c>
      <c r="Q188" s="469">
        <f t="shared" si="59"/>
        <v>1</v>
      </c>
      <c r="R188" s="195"/>
    </row>
    <row r="189" spans="1:18" ht="15" x14ac:dyDescent="0.2">
      <c r="A189" s="198" t="s">
        <v>17</v>
      </c>
      <c r="B189" s="470" t="s">
        <v>70</v>
      </c>
      <c r="C189" s="471" t="s">
        <v>496</v>
      </c>
      <c r="D189" s="472" t="s">
        <v>474</v>
      </c>
      <c r="E189" s="473" t="s">
        <v>514</v>
      </c>
      <c r="F189" s="470" t="s">
        <v>508</v>
      </c>
      <c r="G189" s="470" t="s">
        <v>545</v>
      </c>
      <c r="H189" s="470" t="s">
        <v>544</v>
      </c>
      <c r="I189" s="470" t="s">
        <v>511</v>
      </c>
      <c r="J189" s="470" t="s">
        <v>512</v>
      </c>
      <c r="K189" s="470">
        <v>100</v>
      </c>
      <c r="L189" s="197"/>
      <c r="M189" s="196">
        <v>4</v>
      </c>
      <c r="N189" s="196">
        <v>4</v>
      </c>
      <c r="O189" s="468">
        <f t="shared" si="57"/>
        <v>1</v>
      </c>
      <c r="P189" s="468">
        <f t="shared" si="58"/>
        <v>1</v>
      </c>
      <c r="Q189" s="469">
        <f t="shared" si="59"/>
        <v>1</v>
      </c>
      <c r="R189" s="195"/>
    </row>
    <row r="190" spans="1:18" ht="15" x14ac:dyDescent="0.2">
      <c r="A190" s="198" t="s">
        <v>17</v>
      </c>
      <c r="B190" s="470" t="s">
        <v>452</v>
      </c>
      <c r="C190" s="470" t="s">
        <v>489</v>
      </c>
      <c r="D190" s="470" t="s">
        <v>471</v>
      </c>
      <c r="E190" s="132" t="s">
        <v>94</v>
      </c>
      <c r="F190" s="470" t="s">
        <v>508</v>
      </c>
      <c r="G190" s="470" t="s">
        <v>545</v>
      </c>
      <c r="H190" s="470" t="s">
        <v>544</v>
      </c>
      <c r="I190" s="470" t="s">
        <v>511</v>
      </c>
      <c r="J190" s="470" t="s">
        <v>512</v>
      </c>
      <c r="K190" s="470">
        <v>100</v>
      </c>
      <c r="L190" s="197"/>
      <c r="M190" s="196">
        <v>0</v>
      </c>
      <c r="N190" s="196">
        <v>0</v>
      </c>
      <c r="O190" s="468">
        <v>1</v>
      </c>
      <c r="P190" s="468">
        <v>1</v>
      </c>
      <c r="Q190" s="469">
        <v>1</v>
      </c>
      <c r="R190" s="195" t="s">
        <v>515</v>
      </c>
    </row>
    <row r="191" spans="1:18" ht="15" x14ac:dyDescent="0.2">
      <c r="A191" s="198" t="s">
        <v>17</v>
      </c>
      <c r="B191" s="470" t="s">
        <v>452</v>
      </c>
      <c r="C191" s="470" t="s">
        <v>455</v>
      </c>
      <c r="D191" s="472" t="s">
        <v>456</v>
      </c>
      <c r="E191" s="132" t="s">
        <v>94</v>
      </c>
      <c r="F191" s="470" t="s">
        <v>508</v>
      </c>
      <c r="G191" s="470" t="s">
        <v>546</v>
      </c>
      <c r="H191" s="470" t="s">
        <v>525</v>
      </c>
      <c r="I191" s="470" t="s">
        <v>511</v>
      </c>
      <c r="J191" s="470" t="s">
        <v>512</v>
      </c>
      <c r="K191" s="470">
        <v>100</v>
      </c>
      <c r="L191" s="197"/>
      <c r="M191" s="196">
        <v>55</v>
      </c>
      <c r="N191" s="196">
        <v>50</v>
      </c>
      <c r="O191" s="468">
        <f t="shared" ref="O191:O198" si="60">N191/M191</f>
        <v>0.90909090909090906</v>
      </c>
      <c r="P191" s="468">
        <f t="shared" ref="P191:P198" si="61">N191/M191</f>
        <v>0.90909090909090906</v>
      </c>
      <c r="Q191" s="469">
        <f t="shared" ref="Q191:Q198" si="62">N191/(M191*K191/100)</f>
        <v>0.90909090909090906</v>
      </c>
      <c r="R191" s="195"/>
    </row>
    <row r="192" spans="1:18" ht="15" x14ac:dyDescent="0.2">
      <c r="A192" s="198" t="s">
        <v>17</v>
      </c>
      <c r="B192" s="470" t="s">
        <v>452</v>
      </c>
      <c r="C192" s="470" t="s">
        <v>513</v>
      </c>
      <c r="D192" s="470" t="s">
        <v>466</v>
      </c>
      <c r="E192" s="132" t="s">
        <v>94</v>
      </c>
      <c r="F192" s="470" t="s">
        <v>508</v>
      </c>
      <c r="G192" s="470" t="s">
        <v>546</v>
      </c>
      <c r="H192" s="470" t="s">
        <v>525</v>
      </c>
      <c r="I192" s="470" t="s">
        <v>511</v>
      </c>
      <c r="J192" s="470" t="s">
        <v>512</v>
      </c>
      <c r="K192" s="470">
        <v>100</v>
      </c>
      <c r="L192" s="197"/>
      <c r="M192" s="196">
        <v>3</v>
      </c>
      <c r="N192" s="196">
        <v>3</v>
      </c>
      <c r="O192" s="468">
        <f t="shared" si="60"/>
        <v>1</v>
      </c>
      <c r="P192" s="468">
        <f t="shared" si="61"/>
        <v>1</v>
      </c>
      <c r="Q192" s="469">
        <f t="shared" si="62"/>
        <v>1</v>
      </c>
      <c r="R192" s="195"/>
    </row>
    <row r="193" spans="1:18" ht="15" x14ac:dyDescent="0.2">
      <c r="A193" s="198" t="s">
        <v>17</v>
      </c>
      <c r="B193" s="470" t="s">
        <v>452</v>
      </c>
      <c r="C193" s="470" t="s">
        <v>469</v>
      </c>
      <c r="D193" s="470" t="s">
        <v>470</v>
      </c>
      <c r="E193" s="132" t="s">
        <v>94</v>
      </c>
      <c r="F193" s="470" t="s">
        <v>508</v>
      </c>
      <c r="G193" s="470" t="s">
        <v>546</v>
      </c>
      <c r="H193" s="470" t="s">
        <v>525</v>
      </c>
      <c r="I193" s="470" t="s">
        <v>511</v>
      </c>
      <c r="J193" s="470" t="s">
        <v>512</v>
      </c>
      <c r="K193" s="470">
        <v>100</v>
      </c>
      <c r="L193" s="197"/>
      <c r="M193" s="196">
        <v>2</v>
      </c>
      <c r="N193" s="196">
        <v>2</v>
      </c>
      <c r="O193" s="468">
        <f t="shared" si="60"/>
        <v>1</v>
      </c>
      <c r="P193" s="468">
        <f t="shared" si="61"/>
        <v>1</v>
      </c>
      <c r="Q193" s="469">
        <f t="shared" si="62"/>
        <v>1</v>
      </c>
      <c r="R193" s="195"/>
    </row>
    <row r="194" spans="1:18" ht="15" x14ac:dyDescent="0.2">
      <c r="A194" s="198" t="s">
        <v>17</v>
      </c>
      <c r="B194" s="470" t="s">
        <v>452</v>
      </c>
      <c r="C194" s="470" t="s">
        <v>469</v>
      </c>
      <c r="D194" s="470" t="s">
        <v>471</v>
      </c>
      <c r="E194" s="132" t="s">
        <v>94</v>
      </c>
      <c r="F194" s="470" t="s">
        <v>508</v>
      </c>
      <c r="G194" s="470" t="s">
        <v>546</v>
      </c>
      <c r="H194" s="470" t="s">
        <v>525</v>
      </c>
      <c r="I194" s="470" t="s">
        <v>511</v>
      </c>
      <c r="J194" s="470" t="s">
        <v>512</v>
      </c>
      <c r="K194" s="470">
        <v>100</v>
      </c>
      <c r="L194" s="197"/>
      <c r="M194" s="196">
        <v>11</v>
      </c>
      <c r="N194" s="196">
        <v>11</v>
      </c>
      <c r="O194" s="468">
        <f t="shared" si="60"/>
        <v>1</v>
      </c>
      <c r="P194" s="468">
        <f t="shared" si="61"/>
        <v>1</v>
      </c>
      <c r="Q194" s="469">
        <f t="shared" si="62"/>
        <v>1</v>
      </c>
      <c r="R194" s="195"/>
    </row>
    <row r="195" spans="1:18" ht="15" x14ac:dyDescent="0.2">
      <c r="A195" s="198" t="s">
        <v>17</v>
      </c>
      <c r="B195" s="470" t="s">
        <v>452</v>
      </c>
      <c r="C195" s="470" t="s">
        <v>513</v>
      </c>
      <c r="D195" s="470" t="s">
        <v>471</v>
      </c>
      <c r="E195" s="132" t="s">
        <v>94</v>
      </c>
      <c r="F195" s="470" t="s">
        <v>508</v>
      </c>
      <c r="G195" s="470" t="s">
        <v>546</v>
      </c>
      <c r="H195" s="470" t="s">
        <v>525</v>
      </c>
      <c r="I195" s="470" t="s">
        <v>511</v>
      </c>
      <c r="J195" s="470" t="s">
        <v>512</v>
      </c>
      <c r="K195" s="470">
        <v>100</v>
      </c>
      <c r="L195" s="197"/>
      <c r="M195" s="196">
        <v>1</v>
      </c>
      <c r="N195" s="196">
        <v>1</v>
      </c>
      <c r="O195" s="468">
        <f t="shared" si="60"/>
        <v>1</v>
      </c>
      <c r="P195" s="468">
        <f t="shared" si="61"/>
        <v>1</v>
      </c>
      <c r="Q195" s="469">
        <f t="shared" si="62"/>
        <v>1</v>
      </c>
      <c r="R195" s="195"/>
    </row>
    <row r="196" spans="1:18" ht="15" x14ac:dyDescent="0.2">
      <c r="A196" s="198" t="s">
        <v>17</v>
      </c>
      <c r="B196" s="470" t="s">
        <v>452</v>
      </c>
      <c r="C196" s="471" t="s">
        <v>496</v>
      </c>
      <c r="D196" s="472" t="s">
        <v>474</v>
      </c>
      <c r="E196" s="132" t="s">
        <v>94</v>
      </c>
      <c r="F196" s="470" t="s">
        <v>508</v>
      </c>
      <c r="G196" s="470" t="s">
        <v>546</v>
      </c>
      <c r="H196" s="470" t="s">
        <v>525</v>
      </c>
      <c r="I196" s="470" t="s">
        <v>511</v>
      </c>
      <c r="J196" s="470" t="s">
        <v>512</v>
      </c>
      <c r="K196" s="470">
        <v>100</v>
      </c>
      <c r="L196" s="197"/>
      <c r="M196" s="196">
        <v>1</v>
      </c>
      <c r="N196" s="196">
        <v>1</v>
      </c>
      <c r="O196" s="468">
        <f t="shared" si="60"/>
        <v>1</v>
      </c>
      <c r="P196" s="468">
        <f t="shared" si="61"/>
        <v>1</v>
      </c>
      <c r="Q196" s="469">
        <f t="shared" si="62"/>
        <v>1</v>
      </c>
      <c r="R196" s="195"/>
    </row>
    <row r="197" spans="1:18" ht="15" x14ac:dyDescent="0.2">
      <c r="A197" s="198" t="s">
        <v>17</v>
      </c>
      <c r="B197" s="470" t="s">
        <v>452</v>
      </c>
      <c r="C197" s="470" t="s">
        <v>469</v>
      </c>
      <c r="D197" s="472" t="s">
        <v>474</v>
      </c>
      <c r="E197" s="473" t="s">
        <v>514</v>
      </c>
      <c r="F197" s="470" t="s">
        <v>508</v>
      </c>
      <c r="G197" s="470" t="s">
        <v>546</v>
      </c>
      <c r="H197" s="470" t="s">
        <v>525</v>
      </c>
      <c r="I197" s="470" t="s">
        <v>511</v>
      </c>
      <c r="J197" s="470" t="s">
        <v>512</v>
      </c>
      <c r="K197" s="470">
        <v>100</v>
      </c>
      <c r="L197" s="197"/>
      <c r="M197" s="196">
        <v>2</v>
      </c>
      <c r="N197" s="196">
        <v>2</v>
      </c>
      <c r="O197" s="468">
        <f t="shared" si="60"/>
        <v>1</v>
      </c>
      <c r="P197" s="468">
        <f t="shared" si="61"/>
        <v>1</v>
      </c>
      <c r="Q197" s="469">
        <f t="shared" si="62"/>
        <v>1</v>
      </c>
      <c r="R197" s="195"/>
    </row>
    <row r="198" spans="1:18" ht="15" x14ac:dyDescent="0.2">
      <c r="A198" s="198" t="s">
        <v>17</v>
      </c>
      <c r="B198" s="470" t="s">
        <v>70</v>
      </c>
      <c r="C198" s="471" t="s">
        <v>496</v>
      </c>
      <c r="D198" s="472" t="s">
        <v>474</v>
      </c>
      <c r="E198" s="473" t="s">
        <v>514</v>
      </c>
      <c r="F198" s="470" t="s">
        <v>508</v>
      </c>
      <c r="G198" s="470" t="s">
        <v>546</v>
      </c>
      <c r="H198" s="470" t="s">
        <v>525</v>
      </c>
      <c r="I198" s="470" t="s">
        <v>511</v>
      </c>
      <c r="J198" s="470" t="s">
        <v>512</v>
      </c>
      <c r="K198" s="470">
        <v>100</v>
      </c>
      <c r="L198" s="197"/>
      <c r="M198" s="196">
        <v>4</v>
      </c>
      <c r="N198" s="196">
        <v>4</v>
      </c>
      <c r="O198" s="468">
        <f t="shared" si="60"/>
        <v>1</v>
      </c>
      <c r="P198" s="468">
        <f t="shared" si="61"/>
        <v>1</v>
      </c>
      <c r="Q198" s="469">
        <f t="shared" si="62"/>
        <v>1</v>
      </c>
      <c r="R198" s="195"/>
    </row>
    <row r="199" spans="1:18" ht="15" x14ac:dyDescent="0.2">
      <c r="A199" s="198" t="s">
        <v>17</v>
      </c>
      <c r="B199" s="470" t="s">
        <v>452</v>
      </c>
      <c r="C199" s="470" t="s">
        <v>489</v>
      </c>
      <c r="D199" s="470" t="s">
        <v>471</v>
      </c>
      <c r="E199" s="132" t="s">
        <v>94</v>
      </c>
      <c r="F199" s="470" t="s">
        <v>508</v>
      </c>
      <c r="G199" s="470" t="s">
        <v>546</v>
      </c>
      <c r="H199" s="470" t="s">
        <v>525</v>
      </c>
      <c r="I199" s="470" t="s">
        <v>511</v>
      </c>
      <c r="J199" s="470" t="s">
        <v>512</v>
      </c>
      <c r="K199" s="470">
        <v>100</v>
      </c>
      <c r="L199" s="197"/>
      <c r="M199" s="196">
        <v>0</v>
      </c>
      <c r="N199" s="196">
        <v>0</v>
      </c>
      <c r="O199" s="468">
        <v>1</v>
      </c>
      <c r="P199" s="468">
        <v>1</v>
      </c>
      <c r="Q199" s="469">
        <v>1</v>
      </c>
      <c r="R199" s="195" t="s">
        <v>515</v>
      </c>
    </row>
    <row r="200" spans="1:18" ht="15" x14ac:dyDescent="0.2">
      <c r="A200" s="198" t="s">
        <v>17</v>
      </c>
      <c r="B200" s="470" t="s">
        <v>452</v>
      </c>
      <c r="C200" s="470" t="s">
        <v>455</v>
      </c>
      <c r="D200" s="472" t="s">
        <v>456</v>
      </c>
      <c r="E200" s="132" t="s">
        <v>94</v>
      </c>
      <c r="F200" s="470" t="s">
        <v>508</v>
      </c>
      <c r="G200" s="470" t="s">
        <v>547</v>
      </c>
      <c r="H200" s="470" t="s">
        <v>548</v>
      </c>
      <c r="I200" s="470" t="s">
        <v>511</v>
      </c>
      <c r="J200" s="470" t="s">
        <v>512</v>
      </c>
      <c r="K200" s="470">
        <v>100</v>
      </c>
      <c r="L200" s="197"/>
      <c r="M200" s="196">
        <v>55</v>
      </c>
      <c r="N200" s="196">
        <v>50</v>
      </c>
      <c r="O200" s="468">
        <f t="shared" ref="O200:O207" si="63">N200/M200</f>
        <v>0.90909090909090906</v>
      </c>
      <c r="P200" s="468">
        <f t="shared" ref="P200:P207" si="64">N200/M200</f>
        <v>0.90909090909090906</v>
      </c>
      <c r="Q200" s="469">
        <f t="shared" ref="Q200:Q207" si="65">N200/(M200*K200/100)</f>
        <v>0.90909090909090906</v>
      </c>
      <c r="R200" s="195"/>
    </row>
    <row r="201" spans="1:18" ht="15" x14ac:dyDescent="0.2">
      <c r="A201" s="198" t="s">
        <v>17</v>
      </c>
      <c r="B201" s="470" t="s">
        <v>452</v>
      </c>
      <c r="C201" s="470" t="s">
        <v>513</v>
      </c>
      <c r="D201" s="470" t="s">
        <v>466</v>
      </c>
      <c r="E201" s="132" t="s">
        <v>94</v>
      </c>
      <c r="F201" s="470" t="s">
        <v>508</v>
      </c>
      <c r="G201" s="470" t="s">
        <v>547</v>
      </c>
      <c r="H201" s="470" t="s">
        <v>548</v>
      </c>
      <c r="I201" s="470" t="s">
        <v>511</v>
      </c>
      <c r="J201" s="470" t="s">
        <v>512</v>
      </c>
      <c r="K201" s="470">
        <v>100</v>
      </c>
      <c r="L201" s="197"/>
      <c r="M201" s="196">
        <v>3</v>
      </c>
      <c r="N201" s="196">
        <v>3</v>
      </c>
      <c r="O201" s="468">
        <f t="shared" si="63"/>
        <v>1</v>
      </c>
      <c r="P201" s="468">
        <f t="shared" si="64"/>
        <v>1</v>
      </c>
      <c r="Q201" s="469">
        <f t="shared" si="65"/>
        <v>1</v>
      </c>
      <c r="R201" s="195"/>
    </row>
    <row r="202" spans="1:18" ht="15" x14ac:dyDescent="0.2">
      <c r="A202" s="198" t="s">
        <v>17</v>
      </c>
      <c r="B202" s="470" t="s">
        <v>452</v>
      </c>
      <c r="C202" s="470" t="s">
        <v>469</v>
      </c>
      <c r="D202" s="470" t="s">
        <v>470</v>
      </c>
      <c r="E202" s="132" t="s">
        <v>94</v>
      </c>
      <c r="F202" s="470" t="s">
        <v>508</v>
      </c>
      <c r="G202" s="470" t="s">
        <v>547</v>
      </c>
      <c r="H202" s="470" t="s">
        <v>548</v>
      </c>
      <c r="I202" s="470" t="s">
        <v>511</v>
      </c>
      <c r="J202" s="470" t="s">
        <v>512</v>
      </c>
      <c r="K202" s="470">
        <v>100</v>
      </c>
      <c r="L202" s="197"/>
      <c r="M202" s="196">
        <v>2</v>
      </c>
      <c r="N202" s="196">
        <v>2</v>
      </c>
      <c r="O202" s="468">
        <f t="shared" si="63"/>
        <v>1</v>
      </c>
      <c r="P202" s="468">
        <f t="shared" si="64"/>
        <v>1</v>
      </c>
      <c r="Q202" s="469">
        <f t="shared" si="65"/>
        <v>1</v>
      </c>
      <c r="R202" s="195"/>
    </row>
    <row r="203" spans="1:18" ht="15" x14ac:dyDescent="0.2">
      <c r="A203" s="198" t="s">
        <v>17</v>
      </c>
      <c r="B203" s="470" t="s">
        <v>452</v>
      </c>
      <c r="C203" s="470" t="s">
        <v>469</v>
      </c>
      <c r="D203" s="470" t="s">
        <v>471</v>
      </c>
      <c r="E203" s="132" t="s">
        <v>94</v>
      </c>
      <c r="F203" s="470" t="s">
        <v>508</v>
      </c>
      <c r="G203" s="470" t="s">
        <v>547</v>
      </c>
      <c r="H203" s="470" t="s">
        <v>548</v>
      </c>
      <c r="I203" s="470" t="s">
        <v>511</v>
      </c>
      <c r="J203" s="470" t="s">
        <v>512</v>
      </c>
      <c r="K203" s="470">
        <v>100</v>
      </c>
      <c r="L203" s="197"/>
      <c r="M203" s="196">
        <v>11</v>
      </c>
      <c r="N203" s="196">
        <v>11</v>
      </c>
      <c r="O203" s="468">
        <f t="shared" si="63"/>
        <v>1</v>
      </c>
      <c r="P203" s="468">
        <f t="shared" si="64"/>
        <v>1</v>
      </c>
      <c r="Q203" s="469">
        <f t="shared" si="65"/>
        <v>1</v>
      </c>
      <c r="R203" s="195"/>
    </row>
    <row r="204" spans="1:18" ht="15" x14ac:dyDescent="0.2">
      <c r="A204" s="198" t="s">
        <v>17</v>
      </c>
      <c r="B204" s="470" t="s">
        <v>452</v>
      </c>
      <c r="C204" s="470" t="s">
        <v>513</v>
      </c>
      <c r="D204" s="470" t="s">
        <v>471</v>
      </c>
      <c r="E204" s="132" t="s">
        <v>94</v>
      </c>
      <c r="F204" s="470" t="s">
        <v>508</v>
      </c>
      <c r="G204" s="470" t="s">
        <v>547</v>
      </c>
      <c r="H204" s="470" t="s">
        <v>548</v>
      </c>
      <c r="I204" s="470" t="s">
        <v>511</v>
      </c>
      <c r="J204" s="470" t="s">
        <v>512</v>
      </c>
      <c r="K204" s="470">
        <v>100</v>
      </c>
      <c r="L204" s="197"/>
      <c r="M204" s="196">
        <v>1</v>
      </c>
      <c r="N204" s="196">
        <v>1</v>
      </c>
      <c r="O204" s="468">
        <f t="shared" si="63"/>
        <v>1</v>
      </c>
      <c r="P204" s="468">
        <f t="shared" si="64"/>
        <v>1</v>
      </c>
      <c r="Q204" s="469">
        <f t="shared" si="65"/>
        <v>1</v>
      </c>
      <c r="R204" s="195"/>
    </row>
    <row r="205" spans="1:18" ht="15" x14ac:dyDescent="0.2">
      <c r="A205" s="198" t="s">
        <v>17</v>
      </c>
      <c r="B205" s="470" t="s">
        <v>452</v>
      </c>
      <c r="C205" s="471" t="s">
        <v>496</v>
      </c>
      <c r="D205" s="472" t="s">
        <v>474</v>
      </c>
      <c r="E205" s="132" t="s">
        <v>94</v>
      </c>
      <c r="F205" s="470" t="s">
        <v>508</v>
      </c>
      <c r="G205" s="470" t="s">
        <v>547</v>
      </c>
      <c r="H205" s="470" t="s">
        <v>548</v>
      </c>
      <c r="I205" s="470" t="s">
        <v>511</v>
      </c>
      <c r="J205" s="470" t="s">
        <v>512</v>
      </c>
      <c r="K205" s="470">
        <v>100</v>
      </c>
      <c r="L205" s="197"/>
      <c r="M205" s="196">
        <v>1</v>
      </c>
      <c r="N205" s="196">
        <v>1</v>
      </c>
      <c r="O205" s="468">
        <f t="shared" si="63"/>
        <v>1</v>
      </c>
      <c r="P205" s="468">
        <f t="shared" si="64"/>
        <v>1</v>
      </c>
      <c r="Q205" s="469">
        <f t="shared" si="65"/>
        <v>1</v>
      </c>
      <c r="R205" s="195"/>
    </row>
    <row r="206" spans="1:18" ht="15" x14ac:dyDescent="0.2">
      <c r="A206" s="198" t="s">
        <v>17</v>
      </c>
      <c r="B206" s="470" t="s">
        <v>452</v>
      </c>
      <c r="C206" s="470" t="s">
        <v>469</v>
      </c>
      <c r="D206" s="472" t="s">
        <v>474</v>
      </c>
      <c r="E206" s="473" t="s">
        <v>514</v>
      </c>
      <c r="F206" s="470" t="s">
        <v>508</v>
      </c>
      <c r="G206" s="470" t="s">
        <v>547</v>
      </c>
      <c r="H206" s="470" t="s">
        <v>548</v>
      </c>
      <c r="I206" s="470" t="s">
        <v>511</v>
      </c>
      <c r="J206" s="470" t="s">
        <v>512</v>
      </c>
      <c r="K206" s="470">
        <v>100</v>
      </c>
      <c r="L206" s="197"/>
      <c r="M206" s="196">
        <v>2</v>
      </c>
      <c r="N206" s="196">
        <v>2</v>
      </c>
      <c r="O206" s="468">
        <f t="shared" si="63"/>
        <v>1</v>
      </c>
      <c r="P206" s="468">
        <f t="shared" si="64"/>
        <v>1</v>
      </c>
      <c r="Q206" s="469">
        <f t="shared" si="65"/>
        <v>1</v>
      </c>
      <c r="R206" s="195"/>
    </row>
    <row r="207" spans="1:18" ht="15" x14ac:dyDescent="0.2">
      <c r="A207" s="198" t="s">
        <v>17</v>
      </c>
      <c r="B207" s="470" t="s">
        <v>70</v>
      </c>
      <c r="C207" s="471" t="s">
        <v>496</v>
      </c>
      <c r="D207" s="472" t="s">
        <v>474</v>
      </c>
      <c r="E207" s="473" t="s">
        <v>514</v>
      </c>
      <c r="F207" s="470" t="s">
        <v>508</v>
      </c>
      <c r="G207" s="470" t="s">
        <v>547</v>
      </c>
      <c r="H207" s="470" t="s">
        <v>548</v>
      </c>
      <c r="I207" s="470" t="s">
        <v>511</v>
      </c>
      <c r="J207" s="470" t="s">
        <v>512</v>
      </c>
      <c r="K207" s="470">
        <v>100</v>
      </c>
      <c r="L207" s="197"/>
      <c r="M207" s="196">
        <v>4</v>
      </c>
      <c r="N207" s="196">
        <v>4</v>
      </c>
      <c r="O207" s="468">
        <f t="shared" si="63"/>
        <v>1</v>
      </c>
      <c r="P207" s="468">
        <f t="shared" si="64"/>
        <v>1</v>
      </c>
      <c r="Q207" s="469">
        <f t="shared" si="65"/>
        <v>1</v>
      </c>
      <c r="R207" s="195"/>
    </row>
    <row r="208" spans="1:18" ht="15" x14ac:dyDescent="0.2">
      <c r="A208" s="198" t="s">
        <v>17</v>
      </c>
      <c r="B208" s="470" t="s">
        <v>452</v>
      </c>
      <c r="C208" s="470" t="s">
        <v>489</v>
      </c>
      <c r="D208" s="470" t="s">
        <v>471</v>
      </c>
      <c r="E208" s="132" t="s">
        <v>94</v>
      </c>
      <c r="F208" s="470" t="s">
        <v>508</v>
      </c>
      <c r="G208" s="470" t="s">
        <v>547</v>
      </c>
      <c r="H208" s="470" t="s">
        <v>548</v>
      </c>
      <c r="I208" s="470" t="s">
        <v>511</v>
      </c>
      <c r="J208" s="470" t="s">
        <v>512</v>
      </c>
      <c r="K208" s="470">
        <v>100</v>
      </c>
      <c r="L208" s="197"/>
      <c r="M208" s="196">
        <v>0</v>
      </c>
      <c r="N208" s="196">
        <v>0</v>
      </c>
      <c r="O208" s="468">
        <v>1</v>
      </c>
      <c r="P208" s="468">
        <v>1</v>
      </c>
      <c r="Q208" s="469">
        <v>1</v>
      </c>
      <c r="R208" s="195" t="s">
        <v>515</v>
      </c>
    </row>
    <row r="209" spans="1:18" ht="15" x14ac:dyDescent="0.2">
      <c r="A209" s="198" t="s">
        <v>17</v>
      </c>
      <c r="B209" s="470" t="s">
        <v>452</v>
      </c>
      <c r="C209" s="470" t="s">
        <v>455</v>
      </c>
      <c r="D209" s="472" t="s">
        <v>456</v>
      </c>
      <c r="E209" s="132" t="s">
        <v>94</v>
      </c>
      <c r="F209" s="470" t="s">
        <v>508</v>
      </c>
      <c r="G209" s="470" t="s">
        <v>549</v>
      </c>
      <c r="H209" s="470" t="s">
        <v>544</v>
      </c>
      <c r="I209" s="470" t="s">
        <v>511</v>
      </c>
      <c r="J209" s="470" t="s">
        <v>512</v>
      </c>
      <c r="K209" s="470">
        <v>100</v>
      </c>
      <c r="L209" s="197"/>
      <c r="M209" s="196">
        <v>55</v>
      </c>
      <c r="N209" s="196">
        <v>50</v>
      </c>
      <c r="O209" s="468">
        <f t="shared" ref="O209:O216" si="66">N209/M209</f>
        <v>0.90909090909090906</v>
      </c>
      <c r="P209" s="468">
        <f t="shared" ref="P209:P216" si="67">N209/M209</f>
        <v>0.90909090909090906</v>
      </c>
      <c r="Q209" s="469">
        <f t="shared" ref="Q209:Q216" si="68">N209/(M209*K209/100)</f>
        <v>0.90909090909090906</v>
      </c>
      <c r="R209" s="195"/>
    </row>
    <row r="210" spans="1:18" ht="15" x14ac:dyDescent="0.2">
      <c r="A210" s="198" t="s">
        <v>17</v>
      </c>
      <c r="B210" s="470" t="s">
        <v>452</v>
      </c>
      <c r="C210" s="470" t="s">
        <v>513</v>
      </c>
      <c r="D210" s="470" t="s">
        <v>466</v>
      </c>
      <c r="E210" s="132" t="s">
        <v>94</v>
      </c>
      <c r="F210" s="470" t="s">
        <v>508</v>
      </c>
      <c r="G210" s="470" t="s">
        <v>549</v>
      </c>
      <c r="H210" s="470" t="s">
        <v>544</v>
      </c>
      <c r="I210" s="470" t="s">
        <v>511</v>
      </c>
      <c r="J210" s="470" t="s">
        <v>512</v>
      </c>
      <c r="K210" s="470">
        <v>100</v>
      </c>
      <c r="L210" s="197"/>
      <c r="M210" s="196">
        <v>3</v>
      </c>
      <c r="N210" s="196">
        <v>3</v>
      </c>
      <c r="O210" s="468">
        <f t="shared" si="66"/>
        <v>1</v>
      </c>
      <c r="P210" s="468">
        <f t="shared" si="67"/>
        <v>1</v>
      </c>
      <c r="Q210" s="469">
        <f t="shared" si="68"/>
        <v>1</v>
      </c>
      <c r="R210" s="195"/>
    </row>
    <row r="211" spans="1:18" ht="15" x14ac:dyDescent="0.2">
      <c r="A211" s="198" t="s">
        <v>17</v>
      </c>
      <c r="B211" s="470" t="s">
        <v>452</v>
      </c>
      <c r="C211" s="470" t="s">
        <v>469</v>
      </c>
      <c r="D211" s="470" t="s">
        <v>470</v>
      </c>
      <c r="E211" s="132" t="s">
        <v>94</v>
      </c>
      <c r="F211" s="470" t="s">
        <v>508</v>
      </c>
      <c r="G211" s="470" t="s">
        <v>549</v>
      </c>
      <c r="H211" s="470" t="s">
        <v>544</v>
      </c>
      <c r="I211" s="470" t="s">
        <v>511</v>
      </c>
      <c r="J211" s="470" t="s">
        <v>512</v>
      </c>
      <c r="K211" s="470">
        <v>100</v>
      </c>
      <c r="L211" s="197"/>
      <c r="M211" s="196">
        <v>2</v>
      </c>
      <c r="N211" s="196">
        <v>2</v>
      </c>
      <c r="O211" s="468">
        <f t="shared" si="66"/>
        <v>1</v>
      </c>
      <c r="P211" s="468">
        <f t="shared" si="67"/>
        <v>1</v>
      </c>
      <c r="Q211" s="469">
        <f t="shared" si="68"/>
        <v>1</v>
      </c>
      <c r="R211" s="195"/>
    </row>
    <row r="212" spans="1:18" ht="15" x14ac:dyDescent="0.2">
      <c r="A212" s="198" t="s">
        <v>17</v>
      </c>
      <c r="B212" s="470" t="s">
        <v>452</v>
      </c>
      <c r="C212" s="470" t="s">
        <v>469</v>
      </c>
      <c r="D212" s="470" t="s">
        <v>471</v>
      </c>
      <c r="E212" s="132" t="s">
        <v>94</v>
      </c>
      <c r="F212" s="470" t="s">
        <v>508</v>
      </c>
      <c r="G212" s="470" t="s">
        <v>549</v>
      </c>
      <c r="H212" s="470" t="s">
        <v>544</v>
      </c>
      <c r="I212" s="470" t="s">
        <v>511</v>
      </c>
      <c r="J212" s="470" t="s">
        <v>512</v>
      </c>
      <c r="K212" s="470">
        <v>100</v>
      </c>
      <c r="L212" s="197"/>
      <c r="M212" s="196">
        <v>11</v>
      </c>
      <c r="N212" s="196">
        <v>11</v>
      </c>
      <c r="O212" s="468">
        <f t="shared" si="66"/>
        <v>1</v>
      </c>
      <c r="P212" s="468">
        <f t="shared" si="67"/>
        <v>1</v>
      </c>
      <c r="Q212" s="469">
        <f t="shared" si="68"/>
        <v>1</v>
      </c>
      <c r="R212" s="195"/>
    </row>
    <row r="213" spans="1:18" ht="15" x14ac:dyDescent="0.2">
      <c r="A213" s="198" t="s">
        <v>17</v>
      </c>
      <c r="B213" s="470" t="s">
        <v>452</v>
      </c>
      <c r="C213" s="470" t="s">
        <v>513</v>
      </c>
      <c r="D213" s="470" t="s">
        <v>471</v>
      </c>
      <c r="E213" s="132" t="s">
        <v>94</v>
      </c>
      <c r="F213" s="470" t="s">
        <v>508</v>
      </c>
      <c r="G213" s="470" t="s">
        <v>549</v>
      </c>
      <c r="H213" s="470" t="s">
        <v>544</v>
      </c>
      <c r="I213" s="470" t="s">
        <v>511</v>
      </c>
      <c r="J213" s="470" t="s">
        <v>512</v>
      </c>
      <c r="K213" s="470">
        <v>100</v>
      </c>
      <c r="L213" s="197"/>
      <c r="M213" s="196">
        <v>1</v>
      </c>
      <c r="N213" s="196">
        <v>1</v>
      </c>
      <c r="O213" s="468">
        <f t="shared" si="66"/>
        <v>1</v>
      </c>
      <c r="P213" s="468">
        <f t="shared" si="67"/>
        <v>1</v>
      </c>
      <c r="Q213" s="469">
        <f t="shared" si="68"/>
        <v>1</v>
      </c>
      <c r="R213" s="195"/>
    </row>
    <row r="214" spans="1:18" ht="15" x14ac:dyDescent="0.2">
      <c r="A214" s="198" t="s">
        <v>17</v>
      </c>
      <c r="B214" s="470" t="s">
        <v>452</v>
      </c>
      <c r="C214" s="471" t="s">
        <v>496</v>
      </c>
      <c r="D214" s="472" t="s">
        <v>474</v>
      </c>
      <c r="E214" s="132" t="s">
        <v>94</v>
      </c>
      <c r="F214" s="470" t="s">
        <v>508</v>
      </c>
      <c r="G214" s="470" t="s">
        <v>549</v>
      </c>
      <c r="H214" s="470" t="s">
        <v>544</v>
      </c>
      <c r="I214" s="470" t="s">
        <v>511</v>
      </c>
      <c r="J214" s="470" t="s">
        <v>512</v>
      </c>
      <c r="K214" s="470">
        <v>100</v>
      </c>
      <c r="L214" s="197"/>
      <c r="M214" s="196">
        <v>1</v>
      </c>
      <c r="N214" s="196">
        <v>1</v>
      </c>
      <c r="O214" s="468">
        <f t="shared" si="66"/>
        <v>1</v>
      </c>
      <c r="P214" s="468">
        <f t="shared" si="67"/>
        <v>1</v>
      </c>
      <c r="Q214" s="469">
        <f t="shared" si="68"/>
        <v>1</v>
      </c>
      <c r="R214" s="195"/>
    </row>
    <row r="215" spans="1:18" ht="15" x14ac:dyDescent="0.2">
      <c r="A215" s="198" t="s">
        <v>17</v>
      </c>
      <c r="B215" s="470" t="s">
        <v>452</v>
      </c>
      <c r="C215" s="470" t="s">
        <v>469</v>
      </c>
      <c r="D215" s="472" t="s">
        <v>474</v>
      </c>
      <c r="E215" s="473" t="s">
        <v>514</v>
      </c>
      <c r="F215" s="470" t="s">
        <v>508</v>
      </c>
      <c r="G215" s="470" t="s">
        <v>549</v>
      </c>
      <c r="H215" s="470" t="s">
        <v>544</v>
      </c>
      <c r="I215" s="470" t="s">
        <v>511</v>
      </c>
      <c r="J215" s="470" t="s">
        <v>512</v>
      </c>
      <c r="K215" s="470">
        <v>100</v>
      </c>
      <c r="L215" s="197"/>
      <c r="M215" s="196">
        <v>2</v>
      </c>
      <c r="N215" s="196">
        <v>2</v>
      </c>
      <c r="O215" s="468">
        <f t="shared" si="66"/>
        <v>1</v>
      </c>
      <c r="P215" s="468">
        <f t="shared" si="67"/>
        <v>1</v>
      </c>
      <c r="Q215" s="469">
        <f t="shared" si="68"/>
        <v>1</v>
      </c>
      <c r="R215" s="195"/>
    </row>
    <row r="216" spans="1:18" ht="15" x14ac:dyDescent="0.2">
      <c r="A216" s="198" t="s">
        <v>17</v>
      </c>
      <c r="B216" s="470" t="s">
        <v>70</v>
      </c>
      <c r="C216" s="471" t="s">
        <v>496</v>
      </c>
      <c r="D216" s="472" t="s">
        <v>474</v>
      </c>
      <c r="E216" s="473" t="s">
        <v>514</v>
      </c>
      <c r="F216" s="470" t="s">
        <v>508</v>
      </c>
      <c r="G216" s="470" t="s">
        <v>549</v>
      </c>
      <c r="H216" s="470" t="s">
        <v>544</v>
      </c>
      <c r="I216" s="470" t="s">
        <v>511</v>
      </c>
      <c r="J216" s="470" t="s">
        <v>512</v>
      </c>
      <c r="K216" s="470">
        <v>100</v>
      </c>
      <c r="L216" s="197"/>
      <c r="M216" s="196">
        <v>4</v>
      </c>
      <c r="N216" s="196">
        <v>4</v>
      </c>
      <c r="O216" s="468">
        <f t="shared" si="66"/>
        <v>1</v>
      </c>
      <c r="P216" s="468">
        <f t="shared" si="67"/>
        <v>1</v>
      </c>
      <c r="Q216" s="469">
        <f t="shared" si="68"/>
        <v>1</v>
      </c>
      <c r="R216" s="195"/>
    </row>
    <row r="217" spans="1:18" ht="15" x14ac:dyDescent="0.2">
      <c r="A217" s="198" t="s">
        <v>17</v>
      </c>
      <c r="B217" s="470" t="s">
        <v>452</v>
      </c>
      <c r="C217" s="470" t="s">
        <v>489</v>
      </c>
      <c r="D217" s="470" t="s">
        <v>471</v>
      </c>
      <c r="E217" s="132" t="s">
        <v>94</v>
      </c>
      <c r="F217" s="470" t="s">
        <v>508</v>
      </c>
      <c r="G217" s="470" t="s">
        <v>549</v>
      </c>
      <c r="H217" s="470" t="s">
        <v>544</v>
      </c>
      <c r="I217" s="470" t="s">
        <v>511</v>
      </c>
      <c r="J217" s="470" t="s">
        <v>512</v>
      </c>
      <c r="K217" s="470">
        <v>100</v>
      </c>
      <c r="L217" s="197"/>
      <c r="M217" s="196">
        <v>0</v>
      </c>
      <c r="N217" s="196">
        <v>0</v>
      </c>
      <c r="O217" s="468">
        <v>1</v>
      </c>
      <c r="P217" s="468">
        <v>1</v>
      </c>
      <c r="Q217" s="469">
        <v>1</v>
      </c>
      <c r="R217" s="195" t="s">
        <v>515</v>
      </c>
    </row>
    <row r="218" spans="1:18" ht="15" x14ac:dyDescent="0.2">
      <c r="A218" s="198" t="s">
        <v>17</v>
      </c>
      <c r="B218" s="470" t="s">
        <v>452</v>
      </c>
      <c r="C218" s="470" t="s">
        <v>455</v>
      </c>
      <c r="D218" s="472" t="s">
        <v>456</v>
      </c>
      <c r="E218" s="132" t="s">
        <v>94</v>
      </c>
      <c r="F218" s="470" t="s">
        <v>508</v>
      </c>
      <c r="G218" s="470" t="s">
        <v>550</v>
      </c>
      <c r="H218" s="470" t="s">
        <v>525</v>
      </c>
      <c r="I218" s="470" t="s">
        <v>511</v>
      </c>
      <c r="J218" s="470" t="s">
        <v>512</v>
      </c>
      <c r="K218" s="470">
        <v>100</v>
      </c>
      <c r="L218" s="197"/>
      <c r="M218" s="196">
        <v>55</v>
      </c>
      <c r="N218" s="196">
        <v>50</v>
      </c>
      <c r="O218" s="468">
        <f t="shared" ref="O218:O225" si="69">N218/M218</f>
        <v>0.90909090909090906</v>
      </c>
      <c r="P218" s="468">
        <f t="shared" ref="P218:P225" si="70">N218/M218</f>
        <v>0.90909090909090906</v>
      </c>
      <c r="Q218" s="469">
        <f t="shared" ref="Q218:Q225" si="71">N218/(M218*K218/100)</f>
        <v>0.90909090909090906</v>
      </c>
      <c r="R218" s="195"/>
    </row>
    <row r="219" spans="1:18" ht="15" x14ac:dyDescent="0.2">
      <c r="A219" s="198" t="s">
        <v>17</v>
      </c>
      <c r="B219" s="470" t="s">
        <v>452</v>
      </c>
      <c r="C219" s="470" t="s">
        <v>513</v>
      </c>
      <c r="D219" s="470" t="s">
        <v>466</v>
      </c>
      <c r="E219" s="132" t="s">
        <v>94</v>
      </c>
      <c r="F219" s="470" t="s">
        <v>508</v>
      </c>
      <c r="G219" s="470" t="s">
        <v>550</v>
      </c>
      <c r="H219" s="470" t="s">
        <v>525</v>
      </c>
      <c r="I219" s="470" t="s">
        <v>511</v>
      </c>
      <c r="J219" s="470" t="s">
        <v>512</v>
      </c>
      <c r="K219" s="470">
        <v>100</v>
      </c>
      <c r="L219" s="197"/>
      <c r="M219" s="196">
        <v>3</v>
      </c>
      <c r="N219" s="196">
        <v>3</v>
      </c>
      <c r="O219" s="468">
        <f t="shared" si="69"/>
        <v>1</v>
      </c>
      <c r="P219" s="468">
        <f t="shared" si="70"/>
        <v>1</v>
      </c>
      <c r="Q219" s="469">
        <f t="shared" si="71"/>
        <v>1</v>
      </c>
      <c r="R219" s="195"/>
    </row>
    <row r="220" spans="1:18" ht="15" x14ac:dyDescent="0.2">
      <c r="A220" s="198" t="s">
        <v>17</v>
      </c>
      <c r="B220" s="470" t="s">
        <v>452</v>
      </c>
      <c r="C220" s="470" t="s">
        <v>469</v>
      </c>
      <c r="D220" s="470" t="s">
        <v>470</v>
      </c>
      <c r="E220" s="132" t="s">
        <v>94</v>
      </c>
      <c r="F220" s="470" t="s">
        <v>508</v>
      </c>
      <c r="G220" s="470" t="s">
        <v>550</v>
      </c>
      <c r="H220" s="470" t="s">
        <v>525</v>
      </c>
      <c r="I220" s="470" t="s">
        <v>511</v>
      </c>
      <c r="J220" s="470" t="s">
        <v>512</v>
      </c>
      <c r="K220" s="470">
        <v>100</v>
      </c>
      <c r="L220" s="197"/>
      <c r="M220" s="196">
        <v>2</v>
      </c>
      <c r="N220" s="196">
        <v>2</v>
      </c>
      <c r="O220" s="468">
        <f t="shared" si="69"/>
        <v>1</v>
      </c>
      <c r="P220" s="468">
        <f t="shared" si="70"/>
        <v>1</v>
      </c>
      <c r="Q220" s="469">
        <f t="shared" si="71"/>
        <v>1</v>
      </c>
      <c r="R220" s="195"/>
    </row>
    <row r="221" spans="1:18" ht="15" x14ac:dyDescent="0.2">
      <c r="A221" s="198" t="s">
        <v>17</v>
      </c>
      <c r="B221" s="470" t="s">
        <v>452</v>
      </c>
      <c r="C221" s="470" t="s">
        <v>469</v>
      </c>
      <c r="D221" s="470" t="s">
        <v>471</v>
      </c>
      <c r="E221" s="132" t="s">
        <v>94</v>
      </c>
      <c r="F221" s="470" t="s">
        <v>508</v>
      </c>
      <c r="G221" s="470" t="s">
        <v>550</v>
      </c>
      <c r="H221" s="470" t="s">
        <v>525</v>
      </c>
      <c r="I221" s="470" t="s">
        <v>511</v>
      </c>
      <c r="J221" s="470" t="s">
        <v>512</v>
      </c>
      <c r="K221" s="470">
        <v>100</v>
      </c>
      <c r="L221" s="197"/>
      <c r="M221" s="196">
        <v>11</v>
      </c>
      <c r="N221" s="196">
        <v>11</v>
      </c>
      <c r="O221" s="468">
        <f t="shared" si="69"/>
        <v>1</v>
      </c>
      <c r="P221" s="468">
        <f t="shared" si="70"/>
        <v>1</v>
      </c>
      <c r="Q221" s="469">
        <f t="shared" si="71"/>
        <v>1</v>
      </c>
      <c r="R221" s="195"/>
    </row>
    <row r="222" spans="1:18" ht="15" x14ac:dyDescent="0.2">
      <c r="A222" s="198" t="s">
        <v>17</v>
      </c>
      <c r="B222" s="470" t="s">
        <v>452</v>
      </c>
      <c r="C222" s="470" t="s">
        <v>513</v>
      </c>
      <c r="D222" s="470" t="s">
        <v>471</v>
      </c>
      <c r="E222" s="132" t="s">
        <v>94</v>
      </c>
      <c r="F222" s="470" t="s">
        <v>508</v>
      </c>
      <c r="G222" s="470" t="s">
        <v>550</v>
      </c>
      <c r="H222" s="470" t="s">
        <v>525</v>
      </c>
      <c r="I222" s="470" t="s">
        <v>511</v>
      </c>
      <c r="J222" s="470" t="s">
        <v>512</v>
      </c>
      <c r="K222" s="470">
        <v>100</v>
      </c>
      <c r="L222" s="197"/>
      <c r="M222" s="196">
        <v>1</v>
      </c>
      <c r="N222" s="196">
        <v>1</v>
      </c>
      <c r="O222" s="468">
        <f t="shared" si="69"/>
        <v>1</v>
      </c>
      <c r="P222" s="468">
        <f t="shared" si="70"/>
        <v>1</v>
      </c>
      <c r="Q222" s="469">
        <f t="shared" si="71"/>
        <v>1</v>
      </c>
      <c r="R222" s="195"/>
    </row>
    <row r="223" spans="1:18" ht="15" x14ac:dyDescent="0.2">
      <c r="A223" s="198" t="s">
        <v>17</v>
      </c>
      <c r="B223" s="470" t="s">
        <v>452</v>
      </c>
      <c r="C223" s="471" t="s">
        <v>496</v>
      </c>
      <c r="D223" s="472" t="s">
        <v>474</v>
      </c>
      <c r="E223" s="132" t="s">
        <v>94</v>
      </c>
      <c r="F223" s="470" t="s">
        <v>508</v>
      </c>
      <c r="G223" s="470" t="s">
        <v>550</v>
      </c>
      <c r="H223" s="470" t="s">
        <v>525</v>
      </c>
      <c r="I223" s="470" t="s">
        <v>511</v>
      </c>
      <c r="J223" s="470" t="s">
        <v>512</v>
      </c>
      <c r="K223" s="470">
        <v>100</v>
      </c>
      <c r="L223" s="197"/>
      <c r="M223" s="196">
        <v>1</v>
      </c>
      <c r="N223" s="196">
        <v>1</v>
      </c>
      <c r="O223" s="468">
        <f t="shared" si="69"/>
        <v>1</v>
      </c>
      <c r="P223" s="468">
        <f t="shared" si="70"/>
        <v>1</v>
      </c>
      <c r="Q223" s="469">
        <f t="shared" si="71"/>
        <v>1</v>
      </c>
      <c r="R223" s="195"/>
    </row>
    <row r="224" spans="1:18" ht="15" x14ac:dyDescent="0.2">
      <c r="A224" s="198" t="s">
        <v>17</v>
      </c>
      <c r="B224" s="470" t="s">
        <v>452</v>
      </c>
      <c r="C224" s="470" t="s">
        <v>469</v>
      </c>
      <c r="D224" s="472" t="s">
        <v>474</v>
      </c>
      <c r="E224" s="473" t="s">
        <v>514</v>
      </c>
      <c r="F224" s="470" t="s">
        <v>508</v>
      </c>
      <c r="G224" s="470" t="s">
        <v>550</v>
      </c>
      <c r="H224" s="470" t="s">
        <v>525</v>
      </c>
      <c r="I224" s="470" t="s">
        <v>511</v>
      </c>
      <c r="J224" s="470" t="s">
        <v>512</v>
      </c>
      <c r="K224" s="470">
        <v>100</v>
      </c>
      <c r="L224" s="197"/>
      <c r="M224" s="196">
        <v>2</v>
      </c>
      <c r="N224" s="196">
        <v>2</v>
      </c>
      <c r="O224" s="468">
        <f t="shared" si="69"/>
        <v>1</v>
      </c>
      <c r="P224" s="468">
        <f t="shared" si="70"/>
        <v>1</v>
      </c>
      <c r="Q224" s="469">
        <f t="shared" si="71"/>
        <v>1</v>
      </c>
      <c r="R224" s="195"/>
    </row>
    <row r="225" spans="1:18" ht="15" x14ac:dyDescent="0.2">
      <c r="A225" s="198" t="s">
        <v>17</v>
      </c>
      <c r="B225" s="470" t="s">
        <v>70</v>
      </c>
      <c r="C225" s="471" t="s">
        <v>496</v>
      </c>
      <c r="D225" s="472" t="s">
        <v>474</v>
      </c>
      <c r="E225" s="473" t="s">
        <v>514</v>
      </c>
      <c r="F225" s="470" t="s">
        <v>508</v>
      </c>
      <c r="G225" s="470" t="s">
        <v>550</v>
      </c>
      <c r="H225" s="470" t="s">
        <v>525</v>
      </c>
      <c r="I225" s="470" t="s">
        <v>511</v>
      </c>
      <c r="J225" s="470" t="s">
        <v>512</v>
      </c>
      <c r="K225" s="470">
        <v>100</v>
      </c>
      <c r="L225" s="197"/>
      <c r="M225" s="196">
        <v>4</v>
      </c>
      <c r="N225" s="196">
        <v>4</v>
      </c>
      <c r="O225" s="468">
        <f t="shared" si="69"/>
        <v>1</v>
      </c>
      <c r="P225" s="468">
        <f t="shared" si="70"/>
        <v>1</v>
      </c>
      <c r="Q225" s="469">
        <f t="shared" si="71"/>
        <v>1</v>
      </c>
      <c r="R225" s="195"/>
    </row>
    <row r="226" spans="1:18" ht="15" x14ac:dyDescent="0.2">
      <c r="A226" s="198" t="s">
        <v>17</v>
      </c>
      <c r="B226" s="470" t="s">
        <v>452</v>
      </c>
      <c r="C226" s="470" t="s">
        <v>489</v>
      </c>
      <c r="D226" s="470" t="s">
        <v>471</v>
      </c>
      <c r="E226" s="132" t="s">
        <v>94</v>
      </c>
      <c r="F226" s="470" t="s">
        <v>508</v>
      </c>
      <c r="G226" s="470" t="s">
        <v>550</v>
      </c>
      <c r="H226" s="470" t="s">
        <v>525</v>
      </c>
      <c r="I226" s="470" t="s">
        <v>511</v>
      </c>
      <c r="J226" s="470" t="s">
        <v>512</v>
      </c>
      <c r="K226" s="470">
        <v>100</v>
      </c>
      <c r="L226" s="197"/>
      <c r="M226" s="196">
        <v>0</v>
      </c>
      <c r="N226" s="196">
        <v>0</v>
      </c>
      <c r="O226" s="468">
        <v>1</v>
      </c>
      <c r="P226" s="468">
        <v>1</v>
      </c>
      <c r="Q226" s="469">
        <v>1</v>
      </c>
      <c r="R226" s="195" t="s">
        <v>515</v>
      </c>
    </row>
    <row r="227" spans="1:18" ht="15" x14ac:dyDescent="0.2">
      <c r="A227" s="198" t="s">
        <v>17</v>
      </c>
      <c r="B227" s="470" t="s">
        <v>452</v>
      </c>
      <c r="C227" s="470" t="s">
        <v>455</v>
      </c>
      <c r="D227" s="472" t="s">
        <v>456</v>
      </c>
      <c r="E227" s="132" t="s">
        <v>94</v>
      </c>
      <c r="F227" s="470" t="s">
        <v>508</v>
      </c>
      <c r="G227" s="470" t="s">
        <v>551</v>
      </c>
      <c r="H227" s="470" t="s">
        <v>525</v>
      </c>
      <c r="I227" s="470" t="s">
        <v>511</v>
      </c>
      <c r="J227" s="470" t="s">
        <v>512</v>
      </c>
      <c r="K227" s="470">
        <v>100</v>
      </c>
      <c r="L227" s="197"/>
      <c r="M227" s="196">
        <v>55</v>
      </c>
      <c r="N227" s="196">
        <v>50</v>
      </c>
      <c r="O227" s="468">
        <f t="shared" ref="O227:O234" si="72">N227/M227</f>
        <v>0.90909090909090906</v>
      </c>
      <c r="P227" s="468">
        <f t="shared" ref="P227:P234" si="73">N227/M227</f>
        <v>0.90909090909090906</v>
      </c>
      <c r="Q227" s="469">
        <f t="shared" ref="Q227:Q234" si="74">N227/(M227*K227/100)</f>
        <v>0.90909090909090906</v>
      </c>
      <c r="R227" s="195"/>
    </row>
    <row r="228" spans="1:18" ht="15" x14ac:dyDescent="0.2">
      <c r="A228" s="198" t="s">
        <v>17</v>
      </c>
      <c r="B228" s="470" t="s">
        <v>452</v>
      </c>
      <c r="C228" s="470" t="s">
        <v>513</v>
      </c>
      <c r="D228" s="470" t="s">
        <v>466</v>
      </c>
      <c r="E228" s="132" t="s">
        <v>94</v>
      </c>
      <c r="F228" s="470" t="s">
        <v>508</v>
      </c>
      <c r="G228" s="470" t="s">
        <v>551</v>
      </c>
      <c r="H228" s="470" t="s">
        <v>525</v>
      </c>
      <c r="I228" s="470" t="s">
        <v>511</v>
      </c>
      <c r="J228" s="470" t="s">
        <v>512</v>
      </c>
      <c r="K228" s="470">
        <v>100</v>
      </c>
      <c r="L228" s="197"/>
      <c r="M228" s="196">
        <v>3</v>
      </c>
      <c r="N228" s="196">
        <v>3</v>
      </c>
      <c r="O228" s="468">
        <f t="shared" si="72"/>
        <v>1</v>
      </c>
      <c r="P228" s="468">
        <f t="shared" si="73"/>
        <v>1</v>
      </c>
      <c r="Q228" s="469">
        <f t="shared" si="74"/>
        <v>1</v>
      </c>
      <c r="R228" s="195"/>
    </row>
    <row r="229" spans="1:18" ht="15" x14ac:dyDescent="0.2">
      <c r="A229" s="198" t="s">
        <v>17</v>
      </c>
      <c r="B229" s="470" t="s">
        <v>452</v>
      </c>
      <c r="C229" s="470" t="s">
        <v>469</v>
      </c>
      <c r="D229" s="470" t="s">
        <v>470</v>
      </c>
      <c r="E229" s="132" t="s">
        <v>94</v>
      </c>
      <c r="F229" s="470" t="s">
        <v>508</v>
      </c>
      <c r="G229" s="470" t="s">
        <v>551</v>
      </c>
      <c r="H229" s="470" t="s">
        <v>525</v>
      </c>
      <c r="I229" s="470" t="s">
        <v>511</v>
      </c>
      <c r="J229" s="470" t="s">
        <v>512</v>
      </c>
      <c r="K229" s="470">
        <v>100</v>
      </c>
      <c r="L229" s="197"/>
      <c r="M229" s="196">
        <v>2</v>
      </c>
      <c r="N229" s="196">
        <v>2</v>
      </c>
      <c r="O229" s="468">
        <f t="shared" si="72"/>
        <v>1</v>
      </c>
      <c r="P229" s="468">
        <f t="shared" si="73"/>
        <v>1</v>
      </c>
      <c r="Q229" s="469">
        <f t="shared" si="74"/>
        <v>1</v>
      </c>
      <c r="R229" s="195"/>
    </row>
    <row r="230" spans="1:18" ht="15" x14ac:dyDescent="0.2">
      <c r="A230" s="198" t="s">
        <v>17</v>
      </c>
      <c r="B230" s="470" t="s">
        <v>452</v>
      </c>
      <c r="C230" s="470" t="s">
        <v>469</v>
      </c>
      <c r="D230" s="470" t="s">
        <v>471</v>
      </c>
      <c r="E230" s="132" t="s">
        <v>94</v>
      </c>
      <c r="F230" s="470" t="s">
        <v>508</v>
      </c>
      <c r="G230" s="470" t="s">
        <v>551</v>
      </c>
      <c r="H230" s="470" t="s">
        <v>525</v>
      </c>
      <c r="I230" s="470" t="s">
        <v>511</v>
      </c>
      <c r="J230" s="470" t="s">
        <v>512</v>
      </c>
      <c r="K230" s="470">
        <v>100</v>
      </c>
      <c r="L230" s="197"/>
      <c r="M230" s="196">
        <v>11</v>
      </c>
      <c r="N230" s="196">
        <v>11</v>
      </c>
      <c r="O230" s="468">
        <f t="shared" si="72"/>
        <v>1</v>
      </c>
      <c r="P230" s="468">
        <f t="shared" si="73"/>
        <v>1</v>
      </c>
      <c r="Q230" s="469">
        <f t="shared" si="74"/>
        <v>1</v>
      </c>
      <c r="R230" s="195"/>
    </row>
    <row r="231" spans="1:18" ht="15" x14ac:dyDescent="0.2">
      <c r="A231" s="198" t="s">
        <v>17</v>
      </c>
      <c r="B231" s="470" t="s">
        <v>452</v>
      </c>
      <c r="C231" s="470" t="s">
        <v>513</v>
      </c>
      <c r="D231" s="470" t="s">
        <v>471</v>
      </c>
      <c r="E231" s="132" t="s">
        <v>94</v>
      </c>
      <c r="F231" s="470" t="s">
        <v>508</v>
      </c>
      <c r="G231" s="470" t="s">
        <v>551</v>
      </c>
      <c r="H231" s="470" t="s">
        <v>525</v>
      </c>
      <c r="I231" s="470" t="s">
        <v>511</v>
      </c>
      <c r="J231" s="470" t="s">
        <v>512</v>
      </c>
      <c r="K231" s="470">
        <v>100</v>
      </c>
      <c r="L231" s="197"/>
      <c r="M231" s="196">
        <v>1</v>
      </c>
      <c r="N231" s="196">
        <v>1</v>
      </c>
      <c r="O231" s="468">
        <f t="shared" si="72"/>
        <v>1</v>
      </c>
      <c r="P231" s="468">
        <f t="shared" si="73"/>
        <v>1</v>
      </c>
      <c r="Q231" s="469">
        <f t="shared" si="74"/>
        <v>1</v>
      </c>
      <c r="R231" s="195"/>
    </row>
    <row r="232" spans="1:18" ht="15" x14ac:dyDescent="0.2">
      <c r="A232" s="198" t="s">
        <v>17</v>
      </c>
      <c r="B232" s="470" t="s">
        <v>452</v>
      </c>
      <c r="C232" s="471" t="s">
        <v>496</v>
      </c>
      <c r="D232" s="472" t="s">
        <v>474</v>
      </c>
      <c r="E232" s="132" t="s">
        <v>94</v>
      </c>
      <c r="F232" s="470" t="s">
        <v>508</v>
      </c>
      <c r="G232" s="470" t="s">
        <v>551</v>
      </c>
      <c r="H232" s="470" t="s">
        <v>525</v>
      </c>
      <c r="I232" s="470" t="s">
        <v>511</v>
      </c>
      <c r="J232" s="470" t="s">
        <v>512</v>
      </c>
      <c r="K232" s="470">
        <v>100</v>
      </c>
      <c r="L232" s="197"/>
      <c r="M232" s="196">
        <v>1</v>
      </c>
      <c r="N232" s="196">
        <v>1</v>
      </c>
      <c r="O232" s="468">
        <f t="shared" si="72"/>
        <v>1</v>
      </c>
      <c r="P232" s="468">
        <f t="shared" si="73"/>
        <v>1</v>
      </c>
      <c r="Q232" s="469">
        <f t="shared" si="74"/>
        <v>1</v>
      </c>
      <c r="R232" s="195"/>
    </row>
    <row r="233" spans="1:18" ht="15" x14ac:dyDescent="0.2">
      <c r="A233" s="198" t="s">
        <v>17</v>
      </c>
      <c r="B233" s="470" t="s">
        <v>452</v>
      </c>
      <c r="C233" s="470" t="s">
        <v>469</v>
      </c>
      <c r="D233" s="472" t="s">
        <v>474</v>
      </c>
      <c r="E233" s="473" t="s">
        <v>514</v>
      </c>
      <c r="F233" s="470" t="s">
        <v>508</v>
      </c>
      <c r="G233" s="470" t="s">
        <v>551</v>
      </c>
      <c r="H233" s="470" t="s">
        <v>525</v>
      </c>
      <c r="I233" s="470" t="s">
        <v>511</v>
      </c>
      <c r="J233" s="470" t="s">
        <v>512</v>
      </c>
      <c r="K233" s="470">
        <v>100</v>
      </c>
      <c r="L233" s="197"/>
      <c r="M233" s="196">
        <v>2</v>
      </c>
      <c r="N233" s="196">
        <v>2</v>
      </c>
      <c r="O233" s="468">
        <f t="shared" si="72"/>
        <v>1</v>
      </c>
      <c r="P233" s="468">
        <f t="shared" si="73"/>
        <v>1</v>
      </c>
      <c r="Q233" s="469">
        <f t="shared" si="74"/>
        <v>1</v>
      </c>
      <c r="R233" s="195"/>
    </row>
    <row r="234" spans="1:18" ht="15" x14ac:dyDescent="0.2">
      <c r="A234" s="198" t="s">
        <v>17</v>
      </c>
      <c r="B234" s="470" t="s">
        <v>70</v>
      </c>
      <c r="C234" s="471" t="s">
        <v>496</v>
      </c>
      <c r="D234" s="472" t="s">
        <v>474</v>
      </c>
      <c r="E234" s="473" t="s">
        <v>514</v>
      </c>
      <c r="F234" s="470" t="s">
        <v>508</v>
      </c>
      <c r="G234" s="470" t="s">
        <v>551</v>
      </c>
      <c r="H234" s="470" t="s">
        <v>525</v>
      </c>
      <c r="I234" s="470" t="s">
        <v>511</v>
      </c>
      <c r="J234" s="470" t="s">
        <v>512</v>
      </c>
      <c r="K234" s="470">
        <v>100</v>
      </c>
      <c r="L234" s="197"/>
      <c r="M234" s="196">
        <v>4</v>
      </c>
      <c r="N234" s="196">
        <v>4</v>
      </c>
      <c r="O234" s="468">
        <f t="shared" si="72"/>
        <v>1</v>
      </c>
      <c r="P234" s="468">
        <f t="shared" si="73"/>
        <v>1</v>
      </c>
      <c r="Q234" s="469">
        <f t="shared" si="74"/>
        <v>1</v>
      </c>
      <c r="R234" s="195"/>
    </row>
    <row r="235" spans="1:18" ht="15" x14ac:dyDescent="0.2">
      <c r="A235" s="198" t="s">
        <v>17</v>
      </c>
      <c r="B235" s="470" t="s">
        <v>452</v>
      </c>
      <c r="C235" s="470" t="s">
        <v>489</v>
      </c>
      <c r="D235" s="470" t="s">
        <v>471</v>
      </c>
      <c r="E235" s="132" t="s">
        <v>94</v>
      </c>
      <c r="F235" s="470" t="s">
        <v>508</v>
      </c>
      <c r="G235" s="470" t="s">
        <v>551</v>
      </c>
      <c r="H235" s="470" t="s">
        <v>525</v>
      </c>
      <c r="I235" s="470" t="s">
        <v>511</v>
      </c>
      <c r="J235" s="470" t="s">
        <v>512</v>
      </c>
      <c r="K235" s="470">
        <v>100</v>
      </c>
      <c r="L235" s="197"/>
      <c r="M235" s="196">
        <v>0</v>
      </c>
      <c r="N235" s="196">
        <v>0</v>
      </c>
      <c r="O235" s="468">
        <v>1</v>
      </c>
      <c r="P235" s="468">
        <v>1</v>
      </c>
      <c r="Q235" s="469">
        <v>1</v>
      </c>
      <c r="R235" s="195" t="s">
        <v>515</v>
      </c>
    </row>
    <row r="236" spans="1:18" ht="15" x14ac:dyDescent="0.2">
      <c r="A236" s="198" t="s">
        <v>17</v>
      </c>
      <c r="B236" s="470" t="s">
        <v>452</v>
      </c>
      <c r="C236" s="470" t="s">
        <v>455</v>
      </c>
      <c r="D236" s="472" t="s">
        <v>456</v>
      </c>
      <c r="E236" s="132" t="s">
        <v>94</v>
      </c>
      <c r="F236" s="470" t="s">
        <v>508</v>
      </c>
      <c r="G236" s="470" t="s">
        <v>552</v>
      </c>
      <c r="H236" s="470" t="s">
        <v>525</v>
      </c>
      <c r="I236" s="470" t="s">
        <v>511</v>
      </c>
      <c r="J236" s="470" t="s">
        <v>512</v>
      </c>
      <c r="K236" s="470">
        <v>100</v>
      </c>
      <c r="L236" s="197"/>
      <c r="M236" s="196">
        <v>55</v>
      </c>
      <c r="N236" s="196">
        <v>50</v>
      </c>
      <c r="O236" s="468">
        <f t="shared" ref="O236:O243" si="75">N236/M236</f>
        <v>0.90909090909090906</v>
      </c>
      <c r="P236" s="468">
        <f t="shared" ref="P236:P243" si="76">N236/M236</f>
        <v>0.90909090909090906</v>
      </c>
      <c r="Q236" s="469">
        <f t="shared" ref="Q236:Q243" si="77">N236/(M236*K236/100)</f>
        <v>0.90909090909090906</v>
      </c>
      <c r="R236" s="195"/>
    </row>
    <row r="237" spans="1:18" ht="15" x14ac:dyDescent="0.2">
      <c r="A237" s="198" t="s">
        <v>17</v>
      </c>
      <c r="B237" s="470" t="s">
        <v>452</v>
      </c>
      <c r="C237" s="470" t="s">
        <v>513</v>
      </c>
      <c r="D237" s="470" t="s">
        <v>466</v>
      </c>
      <c r="E237" s="132" t="s">
        <v>94</v>
      </c>
      <c r="F237" s="470" t="s">
        <v>508</v>
      </c>
      <c r="G237" s="470" t="s">
        <v>552</v>
      </c>
      <c r="H237" s="470" t="s">
        <v>525</v>
      </c>
      <c r="I237" s="470" t="s">
        <v>511</v>
      </c>
      <c r="J237" s="470" t="s">
        <v>512</v>
      </c>
      <c r="K237" s="470">
        <v>100</v>
      </c>
      <c r="L237" s="197"/>
      <c r="M237" s="196">
        <v>3</v>
      </c>
      <c r="N237" s="196">
        <v>3</v>
      </c>
      <c r="O237" s="468">
        <f t="shared" si="75"/>
        <v>1</v>
      </c>
      <c r="P237" s="468">
        <f t="shared" si="76"/>
        <v>1</v>
      </c>
      <c r="Q237" s="469">
        <f t="shared" si="77"/>
        <v>1</v>
      </c>
      <c r="R237" s="195"/>
    </row>
    <row r="238" spans="1:18" ht="15" x14ac:dyDescent="0.2">
      <c r="A238" s="198" t="s">
        <v>17</v>
      </c>
      <c r="B238" s="470" t="s">
        <v>452</v>
      </c>
      <c r="C238" s="470" t="s">
        <v>469</v>
      </c>
      <c r="D238" s="470" t="s">
        <v>470</v>
      </c>
      <c r="E238" s="132" t="s">
        <v>94</v>
      </c>
      <c r="F238" s="470" t="s">
        <v>508</v>
      </c>
      <c r="G238" s="470" t="s">
        <v>552</v>
      </c>
      <c r="H238" s="470" t="s">
        <v>525</v>
      </c>
      <c r="I238" s="470" t="s">
        <v>511</v>
      </c>
      <c r="J238" s="470" t="s">
        <v>512</v>
      </c>
      <c r="K238" s="470">
        <v>100</v>
      </c>
      <c r="L238" s="197"/>
      <c r="M238" s="196">
        <v>2</v>
      </c>
      <c r="N238" s="196">
        <v>2</v>
      </c>
      <c r="O238" s="468">
        <f t="shared" si="75"/>
        <v>1</v>
      </c>
      <c r="P238" s="468">
        <f t="shared" si="76"/>
        <v>1</v>
      </c>
      <c r="Q238" s="469">
        <f t="shared" si="77"/>
        <v>1</v>
      </c>
      <c r="R238" s="195"/>
    </row>
    <row r="239" spans="1:18" ht="15" x14ac:dyDescent="0.2">
      <c r="A239" s="198" t="s">
        <v>17</v>
      </c>
      <c r="B239" s="470" t="s">
        <v>452</v>
      </c>
      <c r="C239" s="470" t="s">
        <v>469</v>
      </c>
      <c r="D239" s="470" t="s">
        <v>471</v>
      </c>
      <c r="E239" s="132" t="s">
        <v>94</v>
      </c>
      <c r="F239" s="470" t="s">
        <v>508</v>
      </c>
      <c r="G239" s="470" t="s">
        <v>552</v>
      </c>
      <c r="H239" s="470" t="s">
        <v>525</v>
      </c>
      <c r="I239" s="470" t="s">
        <v>511</v>
      </c>
      <c r="J239" s="470" t="s">
        <v>512</v>
      </c>
      <c r="K239" s="470">
        <v>100</v>
      </c>
      <c r="L239" s="197"/>
      <c r="M239" s="196">
        <v>11</v>
      </c>
      <c r="N239" s="196">
        <v>11</v>
      </c>
      <c r="O239" s="468">
        <f t="shared" si="75"/>
        <v>1</v>
      </c>
      <c r="P239" s="468">
        <f t="shared" si="76"/>
        <v>1</v>
      </c>
      <c r="Q239" s="469">
        <f t="shared" si="77"/>
        <v>1</v>
      </c>
      <c r="R239" s="195"/>
    </row>
    <row r="240" spans="1:18" ht="15" x14ac:dyDescent="0.2">
      <c r="A240" s="198" t="s">
        <v>17</v>
      </c>
      <c r="B240" s="470" t="s">
        <v>452</v>
      </c>
      <c r="C240" s="470" t="s">
        <v>513</v>
      </c>
      <c r="D240" s="470" t="s">
        <v>471</v>
      </c>
      <c r="E240" s="132" t="s">
        <v>94</v>
      </c>
      <c r="F240" s="470" t="s">
        <v>508</v>
      </c>
      <c r="G240" s="470" t="s">
        <v>552</v>
      </c>
      <c r="H240" s="470" t="s">
        <v>525</v>
      </c>
      <c r="I240" s="470" t="s">
        <v>511</v>
      </c>
      <c r="J240" s="470" t="s">
        <v>512</v>
      </c>
      <c r="K240" s="470">
        <v>100</v>
      </c>
      <c r="L240" s="197"/>
      <c r="M240" s="196">
        <v>1</v>
      </c>
      <c r="N240" s="196">
        <v>1</v>
      </c>
      <c r="O240" s="468">
        <f t="shared" si="75"/>
        <v>1</v>
      </c>
      <c r="P240" s="468">
        <f t="shared" si="76"/>
        <v>1</v>
      </c>
      <c r="Q240" s="469">
        <f t="shared" si="77"/>
        <v>1</v>
      </c>
      <c r="R240" s="195"/>
    </row>
    <row r="241" spans="1:18" ht="15" x14ac:dyDescent="0.2">
      <c r="A241" s="198" t="s">
        <v>17</v>
      </c>
      <c r="B241" s="470" t="s">
        <v>452</v>
      </c>
      <c r="C241" s="471" t="s">
        <v>496</v>
      </c>
      <c r="D241" s="472" t="s">
        <v>474</v>
      </c>
      <c r="E241" s="132" t="s">
        <v>94</v>
      </c>
      <c r="F241" s="470" t="s">
        <v>508</v>
      </c>
      <c r="G241" s="470" t="s">
        <v>552</v>
      </c>
      <c r="H241" s="470" t="s">
        <v>525</v>
      </c>
      <c r="I241" s="470" t="s">
        <v>511</v>
      </c>
      <c r="J241" s="470" t="s">
        <v>512</v>
      </c>
      <c r="K241" s="470">
        <v>100</v>
      </c>
      <c r="L241" s="197"/>
      <c r="M241" s="196">
        <v>1</v>
      </c>
      <c r="N241" s="196">
        <v>1</v>
      </c>
      <c r="O241" s="468">
        <f t="shared" si="75"/>
        <v>1</v>
      </c>
      <c r="P241" s="468">
        <f t="shared" si="76"/>
        <v>1</v>
      </c>
      <c r="Q241" s="469">
        <f t="shared" si="77"/>
        <v>1</v>
      </c>
      <c r="R241" s="195"/>
    </row>
    <row r="242" spans="1:18" ht="15" x14ac:dyDescent="0.2">
      <c r="A242" s="198" t="s">
        <v>17</v>
      </c>
      <c r="B242" s="470" t="s">
        <v>452</v>
      </c>
      <c r="C242" s="470" t="s">
        <v>469</v>
      </c>
      <c r="D242" s="472" t="s">
        <v>474</v>
      </c>
      <c r="E242" s="473" t="s">
        <v>514</v>
      </c>
      <c r="F242" s="470" t="s">
        <v>508</v>
      </c>
      <c r="G242" s="470" t="s">
        <v>552</v>
      </c>
      <c r="H242" s="470" t="s">
        <v>525</v>
      </c>
      <c r="I242" s="470" t="s">
        <v>511</v>
      </c>
      <c r="J242" s="470" t="s">
        <v>512</v>
      </c>
      <c r="K242" s="470">
        <v>100</v>
      </c>
      <c r="L242" s="197"/>
      <c r="M242" s="196">
        <v>2</v>
      </c>
      <c r="N242" s="196">
        <v>2</v>
      </c>
      <c r="O242" s="468">
        <f t="shared" si="75"/>
        <v>1</v>
      </c>
      <c r="P242" s="468">
        <f t="shared" si="76"/>
        <v>1</v>
      </c>
      <c r="Q242" s="469">
        <f t="shared" si="77"/>
        <v>1</v>
      </c>
      <c r="R242" s="195"/>
    </row>
    <row r="243" spans="1:18" ht="15" x14ac:dyDescent="0.2">
      <c r="A243" s="198" t="s">
        <v>17</v>
      </c>
      <c r="B243" s="470" t="s">
        <v>70</v>
      </c>
      <c r="C243" s="471" t="s">
        <v>496</v>
      </c>
      <c r="D243" s="472" t="s">
        <v>474</v>
      </c>
      <c r="E243" s="473" t="s">
        <v>514</v>
      </c>
      <c r="F243" s="470" t="s">
        <v>508</v>
      </c>
      <c r="G243" s="470" t="s">
        <v>552</v>
      </c>
      <c r="H243" s="470" t="s">
        <v>525</v>
      </c>
      <c r="I243" s="470" t="s">
        <v>511</v>
      </c>
      <c r="J243" s="470" t="s">
        <v>512</v>
      </c>
      <c r="K243" s="470">
        <v>100</v>
      </c>
      <c r="L243" s="197"/>
      <c r="M243" s="196">
        <v>4</v>
      </c>
      <c r="N243" s="196">
        <v>4</v>
      </c>
      <c r="O243" s="468">
        <f t="shared" si="75"/>
        <v>1</v>
      </c>
      <c r="P243" s="468">
        <f t="shared" si="76"/>
        <v>1</v>
      </c>
      <c r="Q243" s="469">
        <f t="shared" si="77"/>
        <v>1</v>
      </c>
      <c r="R243" s="195"/>
    </row>
    <row r="244" spans="1:18" ht="15" x14ac:dyDescent="0.2">
      <c r="A244" s="198" t="s">
        <v>17</v>
      </c>
      <c r="B244" s="470" t="s">
        <v>452</v>
      </c>
      <c r="C244" s="470" t="s">
        <v>489</v>
      </c>
      <c r="D244" s="470" t="s">
        <v>471</v>
      </c>
      <c r="E244" s="132" t="s">
        <v>94</v>
      </c>
      <c r="F244" s="470" t="s">
        <v>508</v>
      </c>
      <c r="G244" s="470" t="s">
        <v>552</v>
      </c>
      <c r="H244" s="470" t="s">
        <v>525</v>
      </c>
      <c r="I244" s="470" t="s">
        <v>511</v>
      </c>
      <c r="J244" s="470" t="s">
        <v>512</v>
      </c>
      <c r="K244" s="470">
        <v>100</v>
      </c>
      <c r="L244" s="197"/>
      <c r="M244" s="196">
        <v>0</v>
      </c>
      <c r="N244" s="196">
        <v>0</v>
      </c>
      <c r="O244" s="468">
        <v>1</v>
      </c>
      <c r="P244" s="468">
        <v>1</v>
      </c>
      <c r="Q244" s="469">
        <v>1</v>
      </c>
      <c r="R244" s="195" t="s">
        <v>515</v>
      </c>
    </row>
    <row r="245" spans="1:18" ht="15" x14ac:dyDescent="0.2">
      <c r="A245" s="198" t="s">
        <v>17</v>
      </c>
      <c r="B245" s="470" t="s">
        <v>452</v>
      </c>
      <c r="C245" s="470" t="s">
        <v>455</v>
      </c>
      <c r="D245" s="472" t="s">
        <v>456</v>
      </c>
      <c r="E245" s="132" t="s">
        <v>94</v>
      </c>
      <c r="F245" s="470" t="s">
        <v>508</v>
      </c>
      <c r="G245" s="470" t="s">
        <v>553</v>
      </c>
      <c r="H245" s="470" t="s">
        <v>525</v>
      </c>
      <c r="I245" s="470" t="s">
        <v>511</v>
      </c>
      <c r="J245" s="470" t="s">
        <v>512</v>
      </c>
      <c r="K245" s="470">
        <v>100</v>
      </c>
      <c r="L245" s="197"/>
      <c r="M245" s="196">
        <v>55</v>
      </c>
      <c r="N245" s="196">
        <v>50</v>
      </c>
      <c r="O245" s="468">
        <f t="shared" ref="O245:O252" si="78">N245/M245</f>
        <v>0.90909090909090906</v>
      </c>
      <c r="P245" s="468">
        <f t="shared" ref="P245:P252" si="79">N245/M245</f>
        <v>0.90909090909090906</v>
      </c>
      <c r="Q245" s="469">
        <f t="shared" ref="Q245:Q252" si="80">N245/(M245*K245/100)</f>
        <v>0.90909090909090906</v>
      </c>
      <c r="R245" s="195"/>
    </row>
    <row r="246" spans="1:18" ht="15" x14ac:dyDescent="0.2">
      <c r="A246" s="198" t="s">
        <v>17</v>
      </c>
      <c r="B246" s="470" t="s">
        <v>452</v>
      </c>
      <c r="C246" s="470" t="s">
        <v>513</v>
      </c>
      <c r="D246" s="470" t="s">
        <v>466</v>
      </c>
      <c r="E246" s="132" t="s">
        <v>94</v>
      </c>
      <c r="F246" s="470" t="s">
        <v>508</v>
      </c>
      <c r="G246" s="470" t="s">
        <v>553</v>
      </c>
      <c r="H246" s="470" t="s">
        <v>525</v>
      </c>
      <c r="I246" s="470" t="s">
        <v>511</v>
      </c>
      <c r="J246" s="470" t="s">
        <v>512</v>
      </c>
      <c r="K246" s="470">
        <v>100</v>
      </c>
      <c r="L246" s="197"/>
      <c r="M246" s="196">
        <v>3</v>
      </c>
      <c r="N246" s="196">
        <v>3</v>
      </c>
      <c r="O246" s="468">
        <f t="shared" si="78"/>
        <v>1</v>
      </c>
      <c r="P246" s="468">
        <f t="shared" si="79"/>
        <v>1</v>
      </c>
      <c r="Q246" s="469">
        <f t="shared" si="80"/>
        <v>1</v>
      </c>
      <c r="R246" s="195"/>
    </row>
    <row r="247" spans="1:18" ht="15" x14ac:dyDescent="0.2">
      <c r="A247" s="198" t="s">
        <v>17</v>
      </c>
      <c r="B247" s="470" t="s">
        <v>452</v>
      </c>
      <c r="C247" s="470" t="s">
        <v>469</v>
      </c>
      <c r="D247" s="470" t="s">
        <v>470</v>
      </c>
      <c r="E247" s="132" t="s">
        <v>94</v>
      </c>
      <c r="F247" s="470" t="s">
        <v>508</v>
      </c>
      <c r="G247" s="470" t="s">
        <v>553</v>
      </c>
      <c r="H247" s="470" t="s">
        <v>525</v>
      </c>
      <c r="I247" s="470" t="s">
        <v>511</v>
      </c>
      <c r="J247" s="470" t="s">
        <v>512</v>
      </c>
      <c r="K247" s="470">
        <v>100</v>
      </c>
      <c r="L247" s="197"/>
      <c r="M247" s="196">
        <v>2</v>
      </c>
      <c r="N247" s="196">
        <v>2</v>
      </c>
      <c r="O247" s="468">
        <f t="shared" si="78"/>
        <v>1</v>
      </c>
      <c r="P247" s="468">
        <f t="shared" si="79"/>
        <v>1</v>
      </c>
      <c r="Q247" s="469">
        <f t="shared" si="80"/>
        <v>1</v>
      </c>
      <c r="R247" s="195"/>
    </row>
    <row r="248" spans="1:18" ht="15" x14ac:dyDescent="0.2">
      <c r="A248" s="198" t="s">
        <v>17</v>
      </c>
      <c r="B248" s="470" t="s">
        <v>452</v>
      </c>
      <c r="C248" s="470" t="s">
        <v>469</v>
      </c>
      <c r="D248" s="470" t="s">
        <v>471</v>
      </c>
      <c r="E248" s="132" t="s">
        <v>94</v>
      </c>
      <c r="F248" s="470" t="s">
        <v>508</v>
      </c>
      <c r="G248" s="470" t="s">
        <v>553</v>
      </c>
      <c r="H248" s="470" t="s">
        <v>525</v>
      </c>
      <c r="I248" s="470" t="s">
        <v>511</v>
      </c>
      <c r="J248" s="470" t="s">
        <v>512</v>
      </c>
      <c r="K248" s="470">
        <v>100</v>
      </c>
      <c r="L248" s="197"/>
      <c r="M248" s="196">
        <v>11</v>
      </c>
      <c r="N248" s="196">
        <v>11</v>
      </c>
      <c r="O248" s="468">
        <f t="shared" si="78"/>
        <v>1</v>
      </c>
      <c r="P248" s="468">
        <f t="shared" si="79"/>
        <v>1</v>
      </c>
      <c r="Q248" s="469">
        <f t="shared" si="80"/>
        <v>1</v>
      </c>
      <c r="R248" s="195"/>
    </row>
    <row r="249" spans="1:18" ht="15" x14ac:dyDescent="0.2">
      <c r="A249" s="198" t="s">
        <v>17</v>
      </c>
      <c r="B249" s="470" t="s">
        <v>452</v>
      </c>
      <c r="C249" s="470" t="s">
        <v>513</v>
      </c>
      <c r="D249" s="470" t="s">
        <v>471</v>
      </c>
      <c r="E249" s="132" t="s">
        <v>94</v>
      </c>
      <c r="F249" s="470" t="s">
        <v>508</v>
      </c>
      <c r="G249" s="470" t="s">
        <v>553</v>
      </c>
      <c r="H249" s="470" t="s">
        <v>525</v>
      </c>
      <c r="I249" s="470" t="s">
        <v>511</v>
      </c>
      <c r="J249" s="470" t="s">
        <v>512</v>
      </c>
      <c r="K249" s="470">
        <v>100</v>
      </c>
      <c r="L249" s="197"/>
      <c r="M249" s="196">
        <v>1</v>
      </c>
      <c r="N249" s="196">
        <v>1</v>
      </c>
      <c r="O249" s="468">
        <f t="shared" si="78"/>
        <v>1</v>
      </c>
      <c r="P249" s="468">
        <f t="shared" si="79"/>
        <v>1</v>
      </c>
      <c r="Q249" s="469">
        <f t="shared" si="80"/>
        <v>1</v>
      </c>
      <c r="R249" s="195"/>
    </row>
    <row r="250" spans="1:18" ht="15" x14ac:dyDescent="0.2">
      <c r="A250" s="198" t="s">
        <v>17</v>
      </c>
      <c r="B250" s="470" t="s">
        <v>452</v>
      </c>
      <c r="C250" s="471" t="s">
        <v>496</v>
      </c>
      <c r="D250" s="472" t="s">
        <v>474</v>
      </c>
      <c r="E250" s="132" t="s">
        <v>94</v>
      </c>
      <c r="F250" s="470" t="s">
        <v>508</v>
      </c>
      <c r="G250" s="470" t="s">
        <v>553</v>
      </c>
      <c r="H250" s="470" t="s">
        <v>525</v>
      </c>
      <c r="I250" s="470" t="s">
        <v>511</v>
      </c>
      <c r="J250" s="470" t="s">
        <v>512</v>
      </c>
      <c r="K250" s="470">
        <v>100</v>
      </c>
      <c r="L250" s="197"/>
      <c r="M250" s="196">
        <v>1</v>
      </c>
      <c r="N250" s="196">
        <v>1</v>
      </c>
      <c r="O250" s="468">
        <f t="shared" si="78"/>
        <v>1</v>
      </c>
      <c r="P250" s="468">
        <f t="shared" si="79"/>
        <v>1</v>
      </c>
      <c r="Q250" s="469">
        <f t="shared" si="80"/>
        <v>1</v>
      </c>
      <c r="R250" s="195"/>
    </row>
    <row r="251" spans="1:18" ht="15" x14ac:dyDescent="0.2">
      <c r="A251" s="198" t="s">
        <v>17</v>
      </c>
      <c r="B251" s="470" t="s">
        <v>452</v>
      </c>
      <c r="C251" s="470" t="s">
        <v>469</v>
      </c>
      <c r="D251" s="472" t="s">
        <v>474</v>
      </c>
      <c r="E251" s="473" t="s">
        <v>514</v>
      </c>
      <c r="F251" s="470" t="s">
        <v>508</v>
      </c>
      <c r="G251" s="470" t="s">
        <v>553</v>
      </c>
      <c r="H251" s="470" t="s">
        <v>525</v>
      </c>
      <c r="I251" s="470" t="s">
        <v>511</v>
      </c>
      <c r="J251" s="470" t="s">
        <v>512</v>
      </c>
      <c r="K251" s="470">
        <v>100</v>
      </c>
      <c r="L251" s="197"/>
      <c r="M251" s="196">
        <v>2</v>
      </c>
      <c r="N251" s="196">
        <v>2</v>
      </c>
      <c r="O251" s="468">
        <f t="shared" si="78"/>
        <v>1</v>
      </c>
      <c r="P251" s="468">
        <f t="shared" si="79"/>
        <v>1</v>
      </c>
      <c r="Q251" s="469">
        <f t="shared" si="80"/>
        <v>1</v>
      </c>
      <c r="R251" s="195"/>
    </row>
    <row r="252" spans="1:18" ht="15" x14ac:dyDescent="0.2">
      <c r="A252" s="198" t="s">
        <v>17</v>
      </c>
      <c r="B252" s="470" t="s">
        <v>70</v>
      </c>
      <c r="C252" s="471" t="s">
        <v>496</v>
      </c>
      <c r="D252" s="472" t="s">
        <v>474</v>
      </c>
      <c r="E252" s="473" t="s">
        <v>514</v>
      </c>
      <c r="F252" s="470" t="s">
        <v>508</v>
      </c>
      <c r="G252" s="470" t="s">
        <v>553</v>
      </c>
      <c r="H252" s="470" t="s">
        <v>525</v>
      </c>
      <c r="I252" s="470" t="s">
        <v>511</v>
      </c>
      <c r="J252" s="470" t="s">
        <v>512</v>
      </c>
      <c r="K252" s="470">
        <v>100</v>
      </c>
      <c r="L252" s="197"/>
      <c r="M252" s="196">
        <v>4</v>
      </c>
      <c r="N252" s="196">
        <v>4</v>
      </c>
      <c r="O252" s="468">
        <f t="shared" si="78"/>
        <v>1</v>
      </c>
      <c r="P252" s="468">
        <f t="shared" si="79"/>
        <v>1</v>
      </c>
      <c r="Q252" s="469">
        <f t="shared" si="80"/>
        <v>1</v>
      </c>
      <c r="R252" s="195"/>
    </row>
    <row r="253" spans="1:18" ht="15" x14ac:dyDescent="0.2">
      <c r="A253" s="198" t="s">
        <v>17</v>
      </c>
      <c r="B253" s="470" t="s">
        <v>452</v>
      </c>
      <c r="C253" s="470" t="s">
        <v>489</v>
      </c>
      <c r="D253" s="470" t="s">
        <v>471</v>
      </c>
      <c r="E253" s="132" t="s">
        <v>94</v>
      </c>
      <c r="F253" s="470" t="s">
        <v>508</v>
      </c>
      <c r="G253" s="470" t="s">
        <v>553</v>
      </c>
      <c r="H253" s="470" t="s">
        <v>525</v>
      </c>
      <c r="I253" s="470" t="s">
        <v>511</v>
      </c>
      <c r="J253" s="470" t="s">
        <v>512</v>
      </c>
      <c r="K253" s="470">
        <v>100</v>
      </c>
      <c r="L253" s="197"/>
      <c r="M253" s="196">
        <v>0</v>
      </c>
      <c r="N253" s="196">
        <v>0</v>
      </c>
      <c r="O253" s="468">
        <v>1</v>
      </c>
      <c r="P253" s="468">
        <v>1</v>
      </c>
      <c r="Q253" s="469">
        <v>1</v>
      </c>
      <c r="R253" s="195" t="s">
        <v>515</v>
      </c>
    </row>
    <row r="254" spans="1:18" ht="15" x14ac:dyDescent="0.2">
      <c r="A254" s="198" t="s">
        <v>17</v>
      </c>
      <c r="B254" s="470" t="s">
        <v>452</v>
      </c>
      <c r="C254" s="470" t="s">
        <v>455</v>
      </c>
      <c r="D254" s="472" t="s">
        <v>456</v>
      </c>
      <c r="E254" s="132" t="s">
        <v>94</v>
      </c>
      <c r="F254" s="470" t="s">
        <v>508</v>
      </c>
      <c r="G254" s="470" t="s">
        <v>554</v>
      </c>
      <c r="H254" s="470" t="s">
        <v>525</v>
      </c>
      <c r="I254" s="470" t="s">
        <v>511</v>
      </c>
      <c r="J254" s="470" t="s">
        <v>512</v>
      </c>
      <c r="K254" s="470">
        <v>100</v>
      </c>
      <c r="L254" s="197"/>
      <c r="M254" s="196">
        <v>55</v>
      </c>
      <c r="N254" s="196">
        <v>50</v>
      </c>
      <c r="O254" s="468">
        <f t="shared" ref="O254:O261" si="81">N254/M254</f>
        <v>0.90909090909090906</v>
      </c>
      <c r="P254" s="468">
        <f t="shared" ref="P254:P261" si="82">N254/M254</f>
        <v>0.90909090909090906</v>
      </c>
      <c r="Q254" s="469">
        <f t="shared" ref="Q254:Q261" si="83">N254/(M254*K254/100)</f>
        <v>0.90909090909090906</v>
      </c>
      <c r="R254" s="195"/>
    </row>
    <row r="255" spans="1:18" ht="15" x14ac:dyDescent="0.2">
      <c r="A255" s="198" t="s">
        <v>17</v>
      </c>
      <c r="B255" s="470" t="s">
        <v>452</v>
      </c>
      <c r="C255" s="470" t="s">
        <v>513</v>
      </c>
      <c r="D255" s="470" t="s">
        <v>466</v>
      </c>
      <c r="E255" s="132" t="s">
        <v>94</v>
      </c>
      <c r="F255" s="470" t="s">
        <v>508</v>
      </c>
      <c r="G255" s="470" t="s">
        <v>554</v>
      </c>
      <c r="H255" s="470" t="s">
        <v>525</v>
      </c>
      <c r="I255" s="470" t="s">
        <v>511</v>
      </c>
      <c r="J255" s="470" t="s">
        <v>512</v>
      </c>
      <c r="K255" s="470">
        <v>100</v>
      </c>
      <c r="L255" s="197"/>
      <c r="M255" s="196">
        <v>3</v>
      </c>
      <c r="N255" s="196">
        <v>3</v>
      </c>
      <c r="O255" s="468">
        <f t="shared" si="81"/>
        <v>1</v>
      </c>
      <c r="P255" s="468">
        <f t="shared" si="82"/>
        <v>1</v>
      </c>
      <c r="Q255" s="469">
        <f t="shared" si="83"/>
        <v>1</v>
      </c>
      <c r="R255" s="195"/>
    </row>
    <row r="256" spans="1:18" ht="15" x14ac:dyDescent="0.2">
      <c r="A256" s="198" t="s">
        <v>17</v>
      </c>
      <c r="B256" s="470" t="s">
        <v>452</v>
      </c>
      <c r="C256" s="470" t="s">
        <v>469</v>
      </c>
      <c r="D256" s="470" t="s">
        <v>470</v>
      </c>
      <c r="E256" s="132" t="s">
        <v>94</v>
      </c>
      <c r="F256" s="470" t="s">
        <v>508</v>
      </c>
      <c r="G256" s="470" t="s">
        <v>554</v>
      </c>
      <c r="H256" s="470" t="s">
        <v>525</v>
      </c>
      <c r="I256" s="470" t="s">
        <v>511</v>
      </c>
      <c r="J256" s="470" t="s">
        <v>512</v>
      </c>
      <c r="K256" s="470">
        <v>100</v>
      </c>
      <c r="L256" s="197"/>
      <c r="M256" s="196">
        <v>2</v>
      </c>
      <c r="N256" s="196">
        <v>2</v>
      </c>
      <c r="O256" s="468">
        <f t="shared" si="81"/>
        <v>1</v>
      </c>
      <c r="P256" s="468">
        <f t="shared" si="82"/>
        <v>1</v>
      </c>
      <c r="Q256" s="469">
        <f t="shared" si="83"/>
        <v>1</v>
      </c>
      <c r="R256" s="195"/>
    </row>
    <row r="257" spans="1:18" ht="15" x14ac:dyDescent="0.2">
      <c r="A257" s="198" t="s">
        <v>17</v>
      </c>
      <c r="B257" s="470" t="s">
        <v>452</v>
      </c>
      <c r="C257" s="470" t="s">
        <v>469</v>
      </c>
      <c r="D257" s="470" t="s">
        <v>471</v>
      </c>
      <c r="E257" s="132" t="s">
        <v>94</v>
      </c>
      <c r="F257" s="470" t="s">
        <v>508</v>
      </c>
      <c r="G257" s="470" t="s">
        <v>554</v>
      </c>
      <c r="H257" s="470" t="s">
        <v>525</v>
      </c>
      <c r="I257" s="470" t="s">
        <v>511</v>
      </c>
      <c r="J257" s="470" t="s">
        <v>512</v>
      </c>
      <c r="K257" s="470">
        <v>100</v>
      </c>
      <c r="L257" s="197"/>
      <c r="M257" s="196">
        <v>11</v>
      </c>
      <c r="N257" s="196">
        <v>11</v>
      </c>
      <c r="O257" s="468">
        <f t="shared" si="81"/>
        <v>1</v>
      </c>
      <c r="P257" s="468">
        <f t="shared" si="82"/>
        <v>1</v>
      </c>
      <c r="Q257" s="469">
        <f t="shared" si="83"/>
        <v>1</v>
      </c>
      <c r="R257" s="195"/>
    </row>
    <row r="258" spans="1:18" ht="15" x14ac:dyDescent="0.2">
      <c r="A258" s="198" t="s">
        <v>17</v>
      </c>
      <c r="B258" s="470" t="s">
        <v>452</v>
      </c>
      <c r="C258" s="470" t="s">
        <v>513</v>
      </c>
      <c r="D258" s="470" t="s">
        <v>471</v>
      </c>
      <c r="E258" s="132" t="s">
        <v>94</v>
      </c>
      <c r="F258" s="470" t="s">
        <v>508</v>
      </c>
      <c r="G258" s="470" t="s">
        <v>554</v>
      </c>
      <c r="H258" s="470" t="s">
        <v>525</v>
      </c>
      <c r="I258" s="470" t="s">
        <v>511</v>
      </c>
      <c r="J258" s="470" t="s">
        <v>512</v>
      </c>
      <c r="K258" s="470">
        <v>100</v>
      </c>
      <c r="L258" s="197"/>
      <c r="M258" s="196">
        <v>1</v>
      </c>
      <c r="N258" s="196">
        <v>1</v>
      </c>
      <c r="O258" s="468">
        <f t="shared" si="81"/>
        <v>1</v>
      </c>
      <c r="P258" s="468">
        <f t="shared" si="82"/>
        <v>1</v>
      </c>
      <c r="Q258" s="469">
        <f t="shared" si="83"/>
        <v>1</v>
      </c>
      <c r="R258" s="195"/>
    </row>
    <row r="259" spans="1:18" ht="15" x14ac:dyDescent="0.2">
      <c r="A259" s="198" t="s">
        <v>17</v>
      </c>
      <c r="B259" s="470" t="s">
        <v>452</v>
      </c>
      <c r="C259" s="471" t="s">
        <v>496</v>
      </c>
      <c r="D259" s="472" t="s">
        <v>474</v>
      </c>
      <c r="E259" s="132" t="s">
        <v>94</v>
      </c>
      <c r="F259" s="470" t="s">
        <v>508</v>
      </c>
      <c r="G259" s="470" t="s">
        <v>554</v>
      </c>
      <c r="H259" s="470" t="s">
        <v>525</v>
      </c>
      <c r="I259" s="470" t="s">
        <v>511</v>
      </c>
      <c r="J259" s="470" t="s">
        <v>512</v>
      </c>
      <c r="K259" s="470">
        <v>100</v>
      </c>
      <c r="L259" s="197"/>
      <c r="M259" s="196">
        <v>1</v>
      </c>
      <c r="N259" s="196">
        <v>1</v>
      </c>
      <c r="O259" s="468">
        <f t="shared" si="81"/>
        <v>1</v>
      </c>
      <c r="P259" s="468">
        <f t="shared" si="82"/>
        <v>1</v>
      </c>
      <c r="Q259" s="469">
        <f t="shared" si="83"/>
        <v>1</v>
      </c>
      <c r="R259" s="195"/>
    </row>
    <row r="260" spans="1:18" ht="15" x14ac:dyDescent="0.2">
      <c r="A260" s="198" t="s">
        <v>17</v>
      </c>
      <c r="B260" s="470" t="s">
        <v>452</v>
      </c>
      <c r="C260" s="470" t="s">
        <v>469</v>
      </c>
      <c r="D260" s="472" t="s">
        <v>474</v>
      </c>
      <c r="E260" s="473" t="s">
        <v>514</v>
      </c>
      <c r="F260" s="470" t="s">
        <v>508</v>
      </c>
      <c r="G260" s="470" t="s">
        <v>554</v>
      </c>
      <c r="H260" s="470" t="s">
        <v>525</v>
      </c>
      <c r="I260" s="470" t="s">
        <v>511</v>
      </c>
      <c r="J260" s="470" t="s">
        <v>512</v>
      </c>
      <c r="K260" s="470">
        <v>100</v>
      </c>
      <c r="L260" s="197"/>
      <c r="M260" s="196">
        <v>2</v>
      </c>
      <c r="N260" s="196">
        <v>2</v>
      </c>
      <c r="O260" s="468">
        <f t="shared" si="81"/>
        <v>1</v>
      </c>
      <c r="P260" s="468">
        <f t="shared" si="82"/>
        <v>1</v>
      </c>
      <c r="Q260" s="469">
        <f t="shared" si="83"/>
        <v>1</v>
      </c>
      <c r="R260" s="195"/>
    </row>
    <row r="261" spans="1:18" ht="15" x14ac:dyDescent="0.2">
      <c r="A261" s="198" t="s">
        <v>17</v>
      </c>
      <c r="B261" s="470" t="s">
        <v>70</v>
      </c>
      <c r="C261" s="471" t="s">
        <v>496</v>
      </c>
      <c r="D261" s="472" t="s">
        <v>474</v>
      </c>
      <c r="E261" s="473" t="s">
        <v>514</v>
      </c>
      <c r="F261" s="470" t="s">
        <v>508</v>
      </c>
      <c r="G261" s="470" t="s">
        <v>554</v>
      </c>
      <c r="H261" s="470" t="s">
        <v>525</v>
      </c>
      <c r="I261" s="470" t="s">
        <v>511</v>
      </c>
      <c r="J261" s="470" t="s">
        <v>512</v>
      </c>
      <c r="K261" s="470">
        <v>100</v>
      </c>
      <c r="L261" s="197"/>
      <c r="M261" s="196">
        <v>4</v>
      </c>
      <c r="N261" s="196">
        <v>4</v>
      </c>
      <c r="O261" s="468">
        <f t="shared" si="81"/>
        <v>1</v>
      </c>
      <c r="P261" s="468">
        <f t="shared" si="82"/>
        <v>1</v>
      </c>
      <c r="Q261" s="469">
        <f t="shared" si="83"/>
        <v>1</v>
      </c>
      <c r="R261" s="195"/>
    </row>
    <row r="262" spans="1:18" ht="15" x14ac:dyDescent="0.2">
      <c r="A262" s="198" t="s">
        <v>17</v>
      </c>
      <c r="B262" s="470" t="s">
        <v>452</v>
      </c>
      <c r="C262" s="470" t="s">
        <v>489</v>
      </c>
      <c r="D262" s="470" t="s">
        <v>471</v>
      </c>
      <c r="E262" s="132" t="s">
        <v>94</v>
      </c>
      <c r="F262" s="470" t="s">
        <v>508</v>
      </c>
      <c r="G262" s="470" t="s">
        <v>554</v>
      </c>
      <c r="H262" s="470" t="s">
        <v>525</v>
      </c>
      <c r="I262" s="470" t="s">
        <v>511</v>
      </c>
      <c r="J262" s="470" t="s">
        <v>512</v>
      </c>
      <c r="K262" s="470">
        <v>100</v>
      </c>
      <c r="L262" s="197"/>
      <c r="M262" s="196">
        <v>0</v>
      </c>
      <c r="N262" s="196">
        <v>0</v>
      </c>
      <c r="O262" s="468">
        <v>1</v>
      </c>
      <c r="P262" s="468">
        <v>1</v>
      </c>
      <c r="Q262" s="469">
        <v>1</v>
      </c>
      <c r="R262" s="195" t="s">
        <v>515</v>
      </c>
    </row>
    <row r="263" spans="1:18" ht="15" x14ac:dyDescent="0.2">
      <c r="A263" s="198" t="s">
        <v>17</v>
      </c>
      <c r="B263" s="470" t="s">
        <v>452</v>
      </c>
      <c r="C263" s="470" t="s">
        <v>455</v>
      </c>
      <c r="D263" s="472" t="s">
        <v>456</v>
      </c>
      <c r="E263" s="132" t="s">
        <v>94</v>
      </c>
      <c r="F263" s="470" t="s">
        <v>508</v>
      </c>
      <c r="G263" s="470" t="s">
        <v>555</v>
      </c>
      <c r="H263" s="470" t="s">
        <v>525</v>
      </c>
      <c r="I263" s="470" t="s">
        <v>511</v>
      </c>
      <c r="J263" s="470" t="s">
        <v>512</v>
      </c>
      <c r="K263" s="470">
        <v>100</v>
      </c>
      <c r="L263" s="197"/>
      <c r="M263" s="196">
        <v>55</v>
      </c>
      <c r="N263" s="196">
        <v>53</v>
      </c>
      <c r="O263" s="468">
        <f t="shared" ref="O263:O270" si="84">N263/M263</f>
        <v>0.96363636363636362</v>
      </c>
      <c r="P263" s="468">
        <f t="shared" ref="P263:P270" si="85">N263/M263</f>
        <v>0.96363636363636362</v>
      </c>
      <c r="Q263" s="469">
        <f t="shared" ref="Q263:Q270" si="86">N263/(M263*K263/100)</f>
        <v>0.96363636363636362</v>
      </c>
      <c r="R263" s="195"/>
    </row>
    <row r="264" spans="1:18" ht="15" x14ac:dyDescent="0.2">
      <c r="A264" s="198" t="s">
        <v>17</v>
      </c>
      <c r="B264" s="470" t="s">
        <v>452</v>
      </c>
      <c r="C264" s="470" t="s">
        <v>513</v>
      </c>
      <c r="D264" s="470" t="s">
        <v>466</v>
      </c>
      <c r="E264" s="132" t="s">
        <v>94</v>
      </c>
      <c r="F264" s="470" t="s">
        <v>508</v>
      </c>
      <c r="G264" s="470" t="s">
        <v>555</v>
      </c>
      <c r="H264" s="470" t="s">
        <v>525</v>
      </c>
      <c r="I264" s="470" t="s">
        <v>511</v>
      </c>
      <c r="J264" s="470" t="s">
        <v>512</v>
      </c>
      <c r="K264" s="470">
        <v>100</v>
      </c>
      <c r="L264" s="197"/>
      <c r="M264" s="196">
        <v>3</v>
      </c>
      <c r="N264" s="196">
        <v>3</v>
      </c>
      <c r="O264" s="468">
        <f t="shared" si="84"/>
        <v>1</v>
      </c>
      <c r="P264" s="468">
        <f t="shared" si="85"/>
        <v>1</v>
      </c>
      <c r="Q264" s="469">
        <f t="shared" si="86"/>
        <v>1</v>
      </c>
      <c r="R264" s="195"/>
    </row>
    <row r="265" spans="1:18" ht="15" x14ac:dyDescent="0.2">
      <c r="A265" s="198" t="s">
        <v>17</v>
      </c>
      <c r="B265" s="470" t="s">
        <v>452</v>
      </c>
      <c r="C265" s="470" t="s">
        <v>469</v>
      </c>
      <c r="D265" s="470" t="s">
        <v>470</v>
      </c>
      <c r="E265" s="132" t="s">
        <v>94</v>
      </c>
      <c r="F265" s="470" t="s">
        <v>508</v>
      </c>
      <c r="G265" s="470" t="s">
        <v>555</v>
      </c>
      <c r="H265" s="470" t="s">
        <v>525</v>
      </c>
      <c r="I265" s="470" t="s">
        <v>511</v>
      </c>
      <c r="J265" s="470" t="s">
        <v>512</v>
      </c>
      <c r="K265" s="470">
        <v>100</v>
      </c>
      <c r="L265" s="197"/>
      <c r="M265" s="196">
        <v>2</v>
      </c>
      <c r="N265" s="196">
        <v>2</v>
      </c>
      <c r="O265" s="468">
        <f t="shared" si="84"/>
        <v>1</v>
      </c>
      <c r="P265" s="468">
        <f t="shared" si="85"/>
        <v>1</v>
      </c>
      <c r="Q265" s="469">
        <f t="shared" si="86"/>
        <v>1</v>
      </c>
      <c r="R265" s="195"/>
    </row>
    <row r="266" spans="1:18" ht="15" x14ac:dyDescent="0.2">
      <c r="A266" s="198" t="s">
        <v>17</v>
      </c>
      <c r="B266" s="470" t="s">
        <v>452</v>
      </c>
      <c r="C266" s="470" t="s">
        <v>469</v>
      </c>
      <c r="D266" s="470" t="s">
        <v>471</v>
      </c>
      <c r="E266" s="132" t="s">
        <v>94</v>
      </c>
      <c r="F266" s="470" t="s">
        <v>508</v>
      </c>
      <c r="G266" s="470" t="s">
        <v>555</v>
      </c>
      <c r="H266" s="470" t="s">
        <v>525</v>
      </c>
      <c r="I266" s="470" t="s">
        <v>511</v>
      </c>
      <c r="J266" s="470" t="s">
        <v>512</v>
      </c>
      <c r="K266" s="470">
        <v>100</v>
      </c>
      <c r="L266" s="197"/>
      <c r="M266" s="196">
        <v>11</v>
      </c>
      <c r="N266" s="196">
        <v>11</v>
      </c>
      <c r="O266" s="468">
        <f t="shared" si="84"/>
        <v>1</v>
      </c>
      <c r="P266" s="468">
        <f t="shared" si="85"/>
        <v>1</v>
      </c>
      <c r="Q266" s="469">
        <f t="shared" si="86"/>
        <v>1</v>
      </c>
      <c r="R266" s="195"/>
    </row>
    <row r="267" spans="1:18" ht="15" x14ac:dyDescent="0.2">
      <c r="A267" s="198" t="s">
        <v>17</v>
      </c>
      <c r="B267" s="470" t="s">
        <v>452</v>
      </c>
      <c r="C267" s="470" t="s">
        <v>513</v>
      </c>
      <c r="D267" s="470" t="s">
        <v>471</v>
      </c>
      <c r="E267" s="132" t="s">
        <v>94</v>
      </c>
      <c r="F267" s="470" t="s">
        <v>508</v>
      </c>
      <c r="G267" s="470" t="s">
        <v>555</v>
      </c>
      <c r="H267" s="470" t="s">
        <v>525</v>
      </c>
      <c r="I267" s="470" t="s">
        <v>511</v>
      </c>
      <c r="J267" s="470" t="s">
        <v>512</v>
      </c>
      <c r="K267" s="470">
        <v>100</v>
      </c>
      <c r="L267" s="197"/>
      <c r="M267" s="196">
        <v>1</v>
      </c>
      <c r="N267" s="196">
        <v>1</v>
      </c>
      <c r="O267" s="468">
        <f t="shared" si="84"/>
        <v>1</v>
      </c>
      <c r="P267" s="468">
        <f t="shared" si="85"/>
        <v>1</v>
      </c>
      <c r="Q267" s="469">
        <f t="shared" si="86"/>
        <v>1</v>
      </c>
      <c r="R267" s="195"/>
    </row>
    <row r="268" spans="1:18" ht="15" x14ac:dyDescent="0.2">
      <c r="A268" s="198" t="s">
        <v>17</v>
      </c>
      <c r="B268" s="470" t="s">
        <v>452</v>
      </c>
      <c r="C268" s="471" t="s">
        <v>496</v>
      </c>
      <c r="D268" s="472" t="s">
        <v>474</v>
      </c>
      <c r="E268" s="132" t="s">
        <v>94</v>
      </c>
      <c r="F268" s="470" t="s">
        <v>508</v>
      </c>
      <c r="G268" s="470" t="s">
        <v>555</v>
      </c>
      <c r="H268" s="470" t="s">
        <v>525</v>
      </c>
      <c r="I268" s="470" t="s">
        <v>511</v>
      </c>
      <c r="J268" s="470" t="s">
        <v>512</v>
      </c>
      <c r="K268" s="470">
        <v>100</v>
      </c>
      <c r="L268" s="197"/>
      <c r="M268" s="196">
        <v>1</v>
      </c>
      <c r="N268" s="196">
        <v>1</v>
      </c>
      <c r="O268" s="468">
        <f t="shared" si="84"/>
        <v>1</v>
      </c>
      <c r="P268" s="468">
        <f t="shared" si="85"/>
        <v>1</v>
      </c>
      <c r="Q268" s="469">
        <f t="shared" si="86"/>
        <v>1</v>
      </c>
      <c r="R268" s="195"/>
    </row>
    <row r="269" spans="1:18" ht="15" x14ac:dyDescent="0.2">
      <c r="A269" s="198" t="s">
        <v>17</v>
      </c>
      <c r="B269" s="470" t="s">
        <v>452</v>
      </c>
      <c r="C269" s="470" t="s">
        <v>469</v>
      </c>
      <c r="D269" s="472" t="s">
        <v>474</v>
      </c>
      <c r="E269" s="473" t="s">
        <v>514</v>
      </c>
      <c r="F269" s="470" t="s">
        <v>508</v>
      </c>
      <c r="G269" s="470" t="s">
        <v>555</v>
      </c>
      <c r="H269" s="470" t="s">
        <v>525</v>
      </c>
      <c r="I269" s="470" t="s">
        <v>511</v>
      </c>
      <c r="J269" s="470" t="s">
        <v>512</v>
      </c>
      <c r="K269" s="470">
        <v>100</v>
      </c>
      <c r="L269" s="197"/>
      <c r="M269" s="196">
        <v>2</v>
      </c>
      <c r="N269" s="196">
        <v>2</v>
      </c>
      <c r="O269" s="468">
        <f t="shared" si="84"/>
        <v>1</v>
      </c>
      <c r="P269" s="468">
        <f t="shared" si="85"/>
        <v>1</v>
      </c>
      <c r="Q269" s="469">
        <f t="shared" si="86"/>
        <v>1</v>
      </c>
      <c r="R269" s="195"/>
    </row>
    <row r="270" spans="1:18" ht="15" x14ac:dyDescent="0.2">
      <c r="A270" s="198" t="s">
        <v>17</v>
      </c>
      <c r="B270" s="470" t="s">
        <v>70</v>
      </c>
      <c r="C270" s="471" t="s">
        <v>496</v>
      </c>
      <c r="D270" s="472" t="s">
        <v>474</v>
      </c>
      <c r="E270" s="473" t="s">
        <v>514</v>
      </c>
      <c r="F270" s="470" t="s">
        <v>508</v>
      </c>
      <c r="G270" s="470" t="s">
        <v>555</v>
      </c>
      <c r="H270" s="470" t="s">
        <v>525</v>
      </c>
      <c r="I270" s="470" t="s">
        <v>511</v>
      </c>
      <c r="J270" s="470" t="s">
        <v>512</v>
      </c>
      <c r="K270" s="470">
        <v>100</v>
      </c>
      <c r="L270" s="197"/>
      <c r="M270" s="196">
        <v>4</v>
      </c>
      <c r="N270" s="196">
        <v>4</v>
      </c>
      <c r="O270" s="468">
        <f t="shared" si="84"/>
        <v>1</v>
      </c>
      <c r="P270" s="468">
        <f t="shared" si="85"/>
        <v>1</v>
      </c>
      <c r="Q270" s="469">
        <f t="shared" si="86"/>
        <v>1</v>
      </c>
      <c r="R270" s="195"/>
    </row>
    <row r="271" spans="1:18" ht="15" x14ac:dyDescent="0.2">
      <c r="A271" s="198" t="s">
        <v>17</v>
      </c>
      <c r="B271" s="470" t="s">
        <v>452</v>
      </c>
      <c r="C271" s="470" t="s">
        <v>489</v>
      </c>
      <c r="D271" s="470" t="s">
        <v>471</v>
      </c>
      <c r="E271" s="132" t="s">
        <v>94</v>
      </c>
      <c r="F271" s="470" t="s">
        <v>508</v>
      </c>
      <c r="G271" s="470" t="s">
        <v>555</v>
      </c>
      <c r="H271" s="470" t="s">
        <v>525</v>
      </c>
      <c r="I271" s="470" t="s">
        <v>511</v>
      </c>
      <c r="J271" s="470" t="s">
        <v>512</v>
      </c>
      <c r="K271" s="470">
        <v>100</v>
      </c>
      <c r="L271" s="197"/>
      <c r="M271" s="196">
        <v>0</v>
      </c>
      <c r="N271" s="196">
        <v>0</v>
      </c>
      <c r="O271" s="468">
        <v>1</v>
      </c>
      <c r="P271" s="468">
        <v>1</v>
      </c>
      <c r="Q271" s="469">
        <v>1</v>
      </c>
      <c r="R271" s="195" t="s">
        <v>515</v>
      </c>
    </row>
    <row r="272" spans="1:18" ht="15" x14ac:dyDescent="0.2">
      <c r="A272" s="198" t="s">
        <v>17</v>
      </c>
      <c r="B272" s="470" t="s">
        <v>452</v>
      </c>
      <c r="C272" s="470" t="s">
        <v>455</v>
      </c>
      <c r="D272" s="472" t="s">
        <v>456</v>
      </c>
      <c r="E272" s="132" t="s">
        <v>94</v>
      </c>
      <c r="F272" s="470" t="s">
        <v>508</v>
      </c>
      <c r="G272" s="470" t="s">
        <v>556</v>
      </c>
      <c r="H272" s="470" t="s">
        <v>525</v>
      </c>
      <c r="I272" s="470" t="s">
        <v>511</v>
      </c>
      <c r="J272" s="470" t="s">
        <v>512</v>
      </c>
      <c r="K272" s="470">
        <v>100</v>
      </c>
      <c r="L272" s="197"/>
      <c r="M272" s="196">
        <v>55</v>
      </c>
      <c r="N272" s="196">
        <v>50</v>
      </c>
      <c r="O272" s="468">
        <f t="shared" ref="O272:O279" si="87">N272/M272</f>
        <v>0.90909090909090906</v>
      </c>
      <c r="P272" s="468">
        <f t="shared" ref="P272:P279" si="88">N272/M272</f>
        <v>0.90909090909090906</v>
      </c>
      <c r="Q272" s="469">
        <f t="shared" ref="Q272:Q279" si="89">N272/(M272*K272/100)</f>
        <v>0.90909090909090906</v>
      </c>
      <c r="R272" s="195"/>
    </row>
    <row r="273" spans="1:18" ht="15" x14ac:dyDescent="0.2">
      <c r="A273" s="198" t="s">
        <v>17</v>
      </c>
      <c r="B273" s="470" t="s">
        <v>452</v>
      </c>
      <c r="C273" s="470" t="s">
        <v>513</v>
      </c>
      <c r="D273" s="470" t="s">
        <v>466</v>
      </c>
      <c r="E273" s="132" t="s">
        <v>94</v>
      </c>
      <c r="F273" s="470" t="s">
        <v>508</v>
      </c>
      <c r="G273" s="470" t="s">
        <v>556</v>
      </c>
      <c r="H273" s="470" t="s">
        <v>525</v>
      </c>
      <c r="I273" s="470" t="s">
        <v>511</v>
      </c>
      <c r="J273" s="470" t="s">
        <v>512</v>
      </c>
      <c r="K273" s="470">
        <v>100</v>
      </c>
      <c r="L273" s="197"/>
      <c r="M273" s="196">
        <v>3</v>
      </c>
      <c r="N273" s="196">
        <v>3</v>
      </c>
      <c r="O273" s="468">
        <f t="shared" si="87"/>
        <v>1</v>
      </c>
      <c r="P273" s="468">
        <f t="shared" si="88"/>
        <v>1</v>
      </c>
      <c r="Q273" s="469">
        <f t="shared" si="89"/>
        <v>1</v>
      </c>
      <c r="R273" s="195"/>
    </row>
    <row r="274" spans="1:18" ht="15" x14ac:dyDescent="0.2">
      <c r="A274" s="198" t="s">
        <v>17</v>
      </c>
      <c r="B274" s="470" t="s">
        <v>452</v>
      </c>
      <c r="C274" s="470" t="s">
        <v>469</v>
      </c>
      <c r="D274" s="470" t="s">
        <v>470</v>
      </c>
      <c r="E274" s="132" t="s">
        <v>94</v>
      </c>
      <c r="F274" s="470" t="s">
        <v>508</v>
      </c>
      <c r="G274" s="470" t="s">
        <v>556</v>
      </c>
      <c r="H274" s="470" t="s">
        <v>525</v>
      </c>
      <c r="I274" s="470" t="s">
        <v>511</v>
      </c>
      <c r="J274" s="470" t="s">
        <v>512</v>
      </c>
      <c r="K274" s="470">
        <v>100</v>
      </c>
      <c r="L274" s="197"/>
      <c r="M274" s="196">
        <v>2</v>
      </c>
      <c r="N274" s="196">
        <v>2</v>
      </c>
      <c r="O274" s="468">
        <f t="shared" si="87"/>
        <v>1</v>
      </c>
      <c r="P274" s="468">
        <f t="shared" si="88"/>
        <v>1</v>
      </c>
      <c r="Q274" s="469">
        <f t="shared" si="89"/>
        <v>1</v>
      </c>
      <c r="R274" s="195"/>
    </row>
    <row r="275" spans="1:18" ht="15" x14ac:dyDescent="0.2">
      <c r="A275" s="198" t="s">
        <v>17</v>
      </c>
      <c r="B275" s="470" t="s">
        <v>452</v>
      </c>
      <c r="C275" s="470" t="s">
        <v>469</v>
      </c>
      <c r="D275" s="470" t="s">
        <v>471</v>
      </c>
      <c r="E275" s="132" t="s">
        <v>94</v>
      </c>
      <c r="F275" s="470" t="s">
        <v>508</v>
      </c>
      <c r="G275" s="470" t="s">
        <v>556</v>
      </c>
      <c r="H275" s="470" t="s">
        <v>525</v>
      </c>
      <c r="I275" s="470" t="s">
        <v>511</v>
      </c>
      <c r="J275" s="470" t="s">
        <v>512</v>
      </c>
      <c r="K275" s="470">
        <v>100</v>
      </c>
      <c r="L275" s="197"/>
      <c r="M275" s="196">
        <v>11</v>
      </c>
      <c r="N275" s="196">
        <v>11</v>
      </c>
      <c r="O275" s="468">
        <f t="shared" si="87"/>
        <v>1</v>
      </c>
      <c r="P275" s="468">
        <f t="shared" si="88"/>
        <v>1</v>
      </c>
      <c r="Q275" s="469">
        <f t="shared" si="89"/>
        <v>1</v>
      </c>
      <c r="R275" s="195"/>
    </row>
    <row r="276" spans="1:18" ht="15" x14ac:dyDescent="0.2">
      <c r="A276" s="198" t="s">
        <v>17</v>
      </c>
      <c r="B276" s="470" t="s">
        <v>452</v>
      </c>
      <c r="C276" s="470" t="s">
        <v>513</v>
      </c>
      <c r="D276" s="470" t="s">
        <v>471</v>
      </c>
      <c r="E276" s="132" t="s">
        <v>94</v>
      </c>
      <c r="F276" s="470" t="s">
        <v>508</v>
      </c>
      <c r="G276" s="470" t="s">
        <v>556</v>
      </c>
      <c r="H276" s="470" t="s">
        <v>525</v>
      </c>
      <c r="I276" s="470" t="s">
        <v>511</v>
      </c>
      <c r="J276" s="470" t="s">
        <v>512</v>
      </c>
      <c r="K276" s="470">
        <v>100</v>
      </c>
      <c r="L276" s="197"/>
      <c r="M276" s="196">
        <v>1</v>
      </c>
      <c r="N276" s="196">
        <v>1</v>
      </c>
      <c r="O276" s="468">
        <f t="shared" si="87"/>
        <v>1</v>
      </c>
      <c r="P276" s="468">
        <f t="shared" si="88"/>
        <v>1</v>
      </c>
      <c r="Q276" s="469">
        <f t="shared" si="89"/>
        <v>1</v>
      </c>
      <c r="R276" s="195"/>
    </row>
    <row r="277" spans="1:18" ht="15" x14ac:dyDescent="0.2">
      <c r="A277" s="198" t="s">
        <v>17</v>
      </c>
      <c r="B277" s="470" t="s">
        <v>452</v>
      </c>
      <c r="C277" s="471" t="s">
        <v>496</v>
      </c>
      <c r="D277" s="472" t="s">
        <v>474</v>
      </c>
      <c r="E277" s="132" t="s">
        <v>94</v>
      </c>
      <c r="F277" s="470" t="s">
        <v>508</v>
      </c>
      <c r="G277" s="470" t="s">
        <v>556</v>
      </c>
      <c r="H277" s="470" t="s">
        <v>525</v>
      </c>
      <c r="I277" s="470" t="s">
        <v>511</v>
      </c>
      <c r="J277" s="470" t="s">
        <v>512</v>
      </c>
      <c r="K277" s="470">
        <v>100</v>
      </c>
      <c r="L277" s="197"/>
      <c r="M277" s="196">
        <v>1</v>
      </c>
      <c r="N277" s="196">
        <v>1</v>
      </c>
      <c r="O277" s="468">
        <f t="shared" si="87"/>
        <v>1</v>
      </c>
      <c r="P277" s="468">
        <f t="shared" si="88"/>
        <v>1</v>
      </c>
      <c r="Q277" s="469">
        <f t="shared" si="89"/>
        <v>1</v>
      </c>
      <c r="R277" s="195"/>
    </row>
    <row r="278" spans="1:18" ht="15" x14ac:dyDescent="0.2">
      <c r="A278" s="198" t="s">
        <v>17</v>
      </c>
      <c r="B278" s="470" t="s">
        <v>452</v>
      </c>
      <c r="C278" s="470" t="s">
        <v>469</v>
      </c>
      <c r="D278" s="472" t="s">
        <v>474</v>
      </c>
      <c r="E278" s="473" t="s">
        <v>514</v>
      </c>
      <c r="F278" s="470" t="s">
        <v>508</v>
      </c>
      <c r="G278" s="470" t="s">
        <v>556</v>
      </c>
      <c r="H278" s="470" t="s">
        <v>525</v>
      </c>
      <c r="I278" s="470" t="s">
        <v>511</v>
      </c>
      <c r="J278" s="470" t="s">
        <v>512</v>
      </c>
      <c r="K278" s="470">
        <v>100</v>
      </c>
      <c r="L278" s="197"/>
      <c r="M278" s="196">
        <v>2</v>
      </c>
      <c r="N278" s="196">
        <v>2</v>
      </c>
      <c r="O278" s="468">
        <f t="shared" si="87"/>
        <v>1</v>
      </c>
      <c r="P278" s="468">
        <f t="shared" si="88"/>
        <v>1</v>
      </c>
      <c r="Q278" s="469">
        <f t="shared" si="89"/>
        <v>1</v>
      </c>
      <c r="R278" s="195"/>
    </row>
    <row r="279" spans="1:18" ht="15" x14ac:dyDescent="0.2">
      <c r="A279" s="198" t="s">
        <v>17</v>
      </c>
      <c r="B279" s="470" t="s">
        <v>70</v>
      </c>
      <c r="C279" s="471" t="s">
        <v>496</v>
      </c>
      <c r="D279" s="472" t="s">
        <v>474</v>
      </c>
      <c r="E279" s="473" t="s">
        <v>514</v>
      </c>
      <c r="F279" s="470" t="s">
        <v>508</v>
      </c>
      <c r="G279" s="470" t="s">
        <v>556</v>
      </c>
      <c r="H279" s="470" t="s">
        <v>525</v>
      </c>
      <c r="I279" s="470" t="s">
        <v>511</v>
      </c>
      <c r="J279" s="470" t="s">
        <v>512</v>
      </c>
      <c r="K279" s="470">
        <v>100</v>
      </c>
      <c r="L279" s="197"/>
      <c r="M279" s="196">
        <v>4</v>
      </c>
      <c r="N279" s="196">
        <v>4</v>
      </c>
      <c r="O279" s="468">
        <f t="shared" si="87"/>
        <v>1</v>
      </c>
      <c r="P279" s="468">
        <f t="shared" si="88"/>
        <v>1</v>
      </c>
      <c r="Q279" s="469">
        <f t="shared" si="89"/>
        <v>1</v>
      </c>
      <c r="R279" s="195"/>
    </row>
    <row r="280" spans="1:18" ht="15" x14ac:dyDescent="0.2">
      <c r="A280" s="198" t="s">
        <v>17</v>
      </c>
      <c r="B280" s="470" t="s">
        <v>452</v>
      </c>
      <c r="C280" s="470" t="s">
        <v>489</v>
      </c>
      <c r="D280" s="470" t="s">
        <v>471</v>
      </c>
      <c r="E280" s="132" t="s">
        <v>94</v>
      </c>
      <c r="F280" s="470" t="s">
        <v>508</v>
      </c>
      <c r="G280" s="470" t="s">
        <v>556</v>
      </c>
      <c r="H280" s="470" t="s">
        <v>525</v>
      </c>
      <c r="I280" s="470" t="s">
        <v>511</v>
      </c>
      <c r="J280" s="470" t="s">
        <v>512</v>
      </c>
      <c r="K280" s="470">
        <v>100</v>
      </c>
      <c r="L280" s="197"/>
      <c r="M280" s="196">
        <v>0</v>
      </c>
      <c r="N280" s="196">
        <v>0</v>
      </c>
      <c r="O280" s="468">
        <v>1</v>
      </c>
      <c r="P280" s="468">
        <v>1</v>
      </c>
      <c r="Q280" s="469">
        <v>1</v>
      </c>
      <c r="R280" s="195" t="s">
        <v>515</v>
      </c>
    </row>
    <row r="281" spans="1:18" ht="15" x14ac:dyDescent="0.2">
      <c r="A281" s="198" t="s">
        <v>17</v>
      </c>
      <c r="B281" s="470" t="s">
        <v>452</v>
      </c>
      <c r="C281" s="470" t="s">
        <v>455</v>
      </c>
      <c r="D281" s="472" t="s">
        <v>456</v>
      </c>
      <c r="E281" s="132" t="s">
        <v>94</v>
      </c>
      <c r="F281" s="470" t="s">
        <v>508</v>
      </c>
      <c r="G281" s="470" t="s">
        <v>557</v>
      </c>
      <c r="H281" s="470" t="s">
        <v>544</v>
      </c>
      <c r="I281" s="470" t="s">
        <v>511</v>
      </c>
      <c r="J281" s="470" t="s">
        <v>512</v>
      </c>
      <c r="K281" s="470">
        <v>100</v>
      </c>
      <c r="L281" s="197"/>
      <c r="M281" s="196">
        <v>55</v>
      </c>
      <c r="N281" s="196">
        <v>50</v>
      </c>
      <c r="O281" s="468">
        <f t="shared" ref="O281:O288" si="90">N281/M281</f>
        <v>0.90909090909090906</v>
      </c>
      <c r="P281" s="468">
        <f t="shared" ref="P281:P288" si="91">N281/M281</f>
        <v>0.90909090909090906</v>
      </c>
      <c r="Q281" s="469">
        <f t="shared" ref="Q281:Q288" si="92">N281/(M281*K281/100)</f>
        <v>0.90909090909090906</v>
      </c>
      <c r="R281" s="195"/>
    </row>
    <row r="282" spans="1:18" ht="15" x14ac:dyDescent="0.2">
      <c r="A282" s="198" t="s">
        <v>17</v>
      </c>
      <c r="B282" s="470" t="s">
        <v>452</v>
      </c>
      <c r="C282" s="470" t="s">
        <v>513</v>
      </c>
      <c r="D282" s="470" t="s">
        <v>466</v>
      </c>
      <c r="E282" s="132" t="s">
        <v>94</v>
      </c>
      <c r="F282" s="470" t="s">
        <v>508</v>
      </c>
      <c r="G282" s="470" t="s">
        <v>557</v>
      </c>
      <c r="H282" s="470" t="s">
        <v>544</v>
      </c>
      <c r="I282" s="470" t="s">
        <v>511</v>
      </c>
      <c r="J282" s="470" t="s">
        <v>512</v>
      </c>
      <c r="K282" s="470">
        <v>100</v>
      </c>
      <c r="L282" s="197"/>
      <c r="M282" s="196">
        <v>3</v>
      </c>
      <c r="N282" s="196">
        <v>3</v>
      </c>
      <c r="O282" s="468">
        <f t="shared" si="90"/>
        <v>1</v>
      </c>
      <c r="P282" s="468">
        <f t="shared" si="91"/>
        <v>1</v>
      </c>
      <c r="Q282" s="469">
        <f t="shared" si="92"/>
        <v>1</v>
      </c>
      <c r="R282" s="195"/>
    </row>
    <row r="283" spans="1:18" ht="15" x14ac:dyDescent="0.2">
      <c r="A283" s="198" t="s">
        <v>17</v>
      </c>
      <c r="B283" s="470" t="s">
        <v>452</v>
      </c>
      <c r="C283" s="470" t="s">
        <v>469</v>
      </c>
      <c r="D283" s="470" t="s">
        <v>470</v>
      </c>
      <c r="E283" s="132" t="s">
        <v>94</v>
      </c>
      <c r="F283" s="470" t="s">
        <v>508</v>
      </c>
      <c r="G283" s="470" t="s">
        <v>557</v>
      </c>
      <c r="H283" s="470" t="s">
        <v>544</v>
      </c>
      <c r="I283" s="470" t="s">
        <v>511</v>
      </c>
      <c r="J283" s="470" t="s">
        <v>512</v>
      </c>
      <c r="K283" s="470">
        <v>100</v>
      </c>
      <c r="L283" s="197"/>
      <c r="M283" s="196">
        <v>2</v>
      </c>
      <c r="N283" s="196">
        <v>2</v>
      </c>
      <c r="O283" s="468">
        <f t="shared" si="90"/>
        <v>1</v>
      </c>
      <c r="P283" s="468">
        <f t="shared" si="91"/>
        <v>1</v>
      </c>
      <c r="Q283" s="469">
        <f t="shared" si="92"/>
        <v>1</v>
      </c>
      <c r="R283" s="195"/>
    </row>
    <row r="284" spans="1:18" ht="15" x14ac:dyDescent="0.2">
      <c r="A284" s="198" t="s">
        <v>17</v>
      </c>
      <c r="B284" s="470" t="s">
        <v>452</v>
      </c>
      <c r="C284" s="470" t="s">
        <v>469</v>
      </c>
      <c r="D284" s="470" t="s">
        <v>471</v>
      </c>
      <c r="E284" s="132" t="s">
        <v>94</v>
      </c>
      <c r="F284" s="470" t="s">
        <v>508</v>
      </c>
      <c r="G284" s="470" t="s">
        <v>557</v>
      </c>
      <c r="H284" s="470" t="s">
        <v>544</v>
      </c>
      <c r="I284" s="470" t="s">
        <v>511</v>
      </c>
      <c r="J284" s="470" t="s">
        <v>512</v>
      </c>
      <c r="K284" s="470">
        <v>100</v>
      </c>
      <c r="L284" s="197"/>
      <c r="M284" s="196">
        <v>11</v>
      </c>
      <c r="N284" s="196">
        <v>11</v>
      </c>
      <c r="O284" s="468">
        <f t="shared" si="90"/>
        <v>1</v>
      </c>
      <c r="P284" s="468">
        <f t="shared" si="91"/>
        <v>1</v>
      </c>
      <c r="Q284" s="469">
        <f t="shared" si="92"/>
        <v>1</v>
      </c>
      <c r="R284" s="195"/>
    </row>
    <row r="285" spans="1:18" ht="15" x14ac:dyDescent="0.2">
      <c r="A285" s="198" t="s">
        <v>17</v>
      </c>
      <c r="B285" s="470" t="s">
        <v>452</v>
      </c>
      <c r="C285" s="470" t="s">
        <v>513</v>
      </c>
      <c r="D285" s="470" t="s">
        <v>471</v>
      </c>
      <c r="E285" s="132" t="s">
        <v>94</v>
      </c>
      <c r="F285" s="470" t="s">
        <v>508</v>
      </c>
      <c r="G285" s="470" t="s">
        <v>557</v>
      </c>
      <c r="H285" s="470" t="s">
        <v>544</v>
      </c>
      <c r="I285" s="470" t="s">
        <v>511</v>
      </c>
      <c r="J285" s="470" t="s">
        <v>512</v>
      </c>
      <c r="K285" s="470">
        <v>100</v>
      </c>
      <c r="L285" s="197"/>
      <c r="M285" s="196">
        <v>1</v>
      </c>
      <c r="N285" s="196">
        <v>1</v>
      </c>
      <c r="O285" s="468">
        <f t="shared" si="90"/>
        <v>1</v>
      </c>
      <c r="P285" s="468">
        <f t="shared" si="91"/>
        <v>1</v>
      </c>
      <c r="Q285" s="469">
        <f t="shared" si="92"/>
        <v>1</v>
      </c>
      <c r="R285" s="195"/>
    </row>
    <row r="286" spans="1:18" ht="15" x14ac:dyDescent="0.2">
      <c r="A286" s="198" t="s">
        <v>17</v>
      </c>
      <c r="B286" s="470" t="s">
        <v>452</v>
      </c>
      <c r="C286" s="471" t="s">
        <v>496</v>
      </c>
      <c r="D286" s="472" t="s">
        <v>474</v>
      </c>
      <c r="E286" s="132" t="s">
        <v>94</v>
      </c>
      <c r="F286" s="470" t="s">
        <v>508</v>
      </c>
      <c r="G286" s="470" t="s">
        <v>557</v>
      </c>
      <c r="H286" s="470" t="s">
        <v>544</v>
      </c>
      <c r="I286" s="470" t="s">
        <v>511</v>
      </c>
      <c r="J286" s="470" t="s">
        <v>512</v>
      </c>
      <c r="K286" s="470">
        <v>100</v>
      </c>
      <c r="L286" s="197"/>
      <c r="M286" s="196">
        <v>1</v>
      </c>
      <c r="N286" s="196">
        <v>1</v>
      </c>
      <c r="O286" s="468">
        <f t="shared" si="90"/>
        <v>1</v>
      </c>
      <c r="P286" s="468">
        <f t="shared" si="91"/>
        <v>1</v>
      </c>
      <c r="Q286" s="469">
        <f t="shared" si="92"/>
        <v>1</v>
      </c>
      <c r="R286" s="195"/>
    </row>
    <row r="287" spans="1:18" ht="15" x14ac:dyDescent="0.2">
      <c r="A287" s="198" t="s">
        <v>17</v>
      </c>
      <c r="B287" s="470" t="s">
        <v>452</v>
      </c>
      <c r="C287" s="470" t="s">
        <v>469</v>
      </c>
      <c r="D287" s="472" t="s">
        <v>474</v>
      </c>
      <c r="E287" s="473" t="s">
        <v>514</v>
      </c>
      <c r="F287" s="470" t="s">
        <v>508</v>
      </c>
      <c r="G287" s="470" t="s">
        <v>557</v>
      </c>
      <c r="H287" s="470" t="s">
        <v>544</v>
      </c>
      <c r="I287" s="470" t="s">
        <v>511</v>
      </c>
      <c r="J287" s="470" t="s">
        <v>512</v>
      </c>
      <c r="K287" s="470">
        <v>100</v>
      </c>
      <c r="L287" s="197"/>
      <c r="M287" s="196">
        <v>2</v>
      </c>
      <c r="N287" s="196">
        <v>2</v>
      </c>
      <c r="O287" s="468">
        <f t="shared" si="90"/>
        <v>1</v>
      </c>
      <c r="P287" s="468">
        <f t="shared" si="91"/>
        <v>1</v>
      </c>
      <c r="Q287" s="469">
        <f t="shared" si="92"/>
        <v>1</v>
      </c>
      <c r="R287" s="195"/>
    </row>
    <row r="288" spans="1:18" ht="15" x14ac:dyDescent="0.2">
      <c r="A288" s="198" t="s">
        <v>17</v>
      </c>
      <c r="B288" s="470" t="s">
        <v>70</v>
      </c>
      <c r="C288" s="471" t="s">
        <v>496</v>
      </c>
      <c r="D288" s="472" t="s">
        <v>474</v>
      </c>
      <c r="E288" s="473" t="s">
        <v>514</v>
      </c>
      <c r="F288" s="470" t="s">
        <v>508</v>
      </c>
      <c r="G288" s="470" t="s">
        <v>557</v>
      </c>
      <c r="H288" s="470" t="s">
        <v>544</v>
      </c>
      <c r="I288" s="470" t="s">
        <v>511</v>
      </c>
      <c r="J288" s="470" t="s">
        <v>512</v>
      </c>
      <c r="K288" s="470">
        <v>100</v>
      </c>
      <c r="L288" s="197"/>
      <c r="M288" s="196">
        <v>4</v>
      </c>
      <c r="N288" s="196">
        <v>4</v>
      </c>
      <c r="O288" s="468">
        <f t="shared" si="90"/>
        <v>1</v>
      </c>
      <c r="P288" s="468">
        <f t="shared" si="91"/>
        <v>1</v>
      </c>
      <c r="Q288" s="469">
        <f t="shared" si="92"/>
        <v>1</v>
      </c>
      <c r="R288" s="195"/>
    </row>
    <row r="289" spans="1:18" ht="15" x14ac:dyDescent="0.2">
      <c r="A289" s="198" t="s">
        <v>17</v>
      </c>
      <c r="B289" s="470" t="s">
        <v>452</v>
      </c>
      <c r="C289" s="470" t="s">
        <v>489</v>
      </c>
      <c r="D289" s="470" t="s">
        <v>471</v>
      </c>
      <c r="E289" s="132" t="s">
        <v>94</v>
      </c>
      <c r="F289" s="470" t="s">
        <v>508</v>
      </c>
      <c r="G289" s="470" t="s">
        <v>557</v>
      </c>
      <c r="H289" s="470" t="s">
        <v>544</v>
      </c>
      <c r="I289" s="470" t="s">
        <v>511</v>
      </c>
      <c r="J289" s="470" t="s">
        <v>512</v>
      </c>
      <c r="K289" s="470">
        <v>100</v>
      </c>
      <c r="L289" s="197"/>
      <c r="M289" s="196">
        <v>0</v>
      </c>
      <c r="N289" s="196">
        <v>0</v>
      </c>
      <c r="O289" s="468">
        <v>1</v>
      </c>
      <c r="P289" s="468">
        <v>1</v>
      </c>
      <c r="Q289" s="469">
        <v>1</v>
      </c>
      <c r="R289" s="195" t="s">
        <v>515</v>
      </c>
    </row>
    <row r="290" spans="1:18" ht="15" x14ac:dyDescent="0.2">
      <c r="A290" s="198" t="s">
        <v>17</v>
      </c>
      <c r="B290" s="470" t="s">
        <v>452</v>
      </c>
      <c r="C290" s="470" t="s">
        <v>455</v>
      </c>
      <c r="D290" s="472" t="s">
        <v>456</v>
      </c>
      <c r="E290" s="132" t="s">
        <v>94</v>
      </c>
      <c r="F290" s="470" t="s">
        <v>508</v>
      </c>
      <c r="G290" s="470" t="s">
        <v>558</v>
      </c>
      <c r="H290" s="470" t="s">
        <v>544</v>
      </c>
      <c r="I290" s="470" t="s">
        <v>511</v>
      </c>
      <c r="J290" s="470" t="s">
        <v>512</v>
      </c>
      <c r="K290" s="470">
        <v>100</v>
      </c>
      <c r="L290" s="197"/>
      <c r="M290" s="196">
        <v>55</v>
      </c>
      <c r="N290" s="196">
        <v>50</v>
      </c>
      <c r="O290" s="468">
        <f t="shared" ref="O290:O297" si="93">N290/M290</f>
        <v>0.90909090909090906</v>
      </c>
      <c r="P290" s="468">
        <f t="shared" ref="P290:P297" si="94">N290/M290</f>
        <v>0.90909090909090906</v>
      </c>
      <c r="Q290" s="469">
        <f t="shared" ref="Q290:Q297" si="95">N290/(M290*K290/100)</f>
        <v>0.90909090909090906</v>
      </c>
      <c r="R290" s="195"/>
    </row>
    <row r="291" spans="1:18" ht="15" x14ac:dyDescent="0.2">
      <c r="A291" s="198" t="s">
        <v>17</v>
      </c>
      <c r="B291" s="470" t="s">
        <v>452</v>
      </c>
      <c r="C291" s="470" t="s">
        <v>513</v>
      </c>
      <c r="D291" s="470" t="s">
        <v>466</v>
      </c>
      <c r="E291" s="132" t="s">
        <v>94</v>
      </c>
      <c r="F291" s="470" t="s">
        <v>508</v>
      </c>
      <c r="G291" s="470" t="s">
        <v>558</v>
      </c>
      <c r="H291" s="470" t="s">
        <v>544</v>
      </c>
      <c r="I291" s="470" t="s">
        <v>511</v>
      </c>
      <c r="J291" s="470" t="s">
        <v>512</v>
      </c>
      <c r="K291" s="470">
        <v>100</v>
      </c>
      <c r="L291" s="197"/>
      <c r="M291" s="196">
        <v>3</v>
      </c>
      <c r="N291" s="196">
        <v>3</v>
      </c>
      <c r="O291" s="468">
        <f t="shared" si="93"/>
        <v>1</v>
      </c>
      <c r="P291" s="468">
        <f t="shared" si="94"/>
        <v>1</v>
      </c>
      <c r="Q291" s="469">
        <f t="shared" si="95"/>
        <v>1</v>
      </c>
      <c r="R291" s="195"/>
    </row>
    <row r="292" spans="1:18" ht="15" x14ac:dyDescent="0.2">
      <c r="A292" s="198" t="s">
        <v>17</v>
      </c>
      <c r="B292" s="470" t="s">
        <v>452</v>
      </c>
      <c r="C292" s="470" t="s">
        <v>469</v>
      </c>
      <c r="D292" s="470" t="s">
        <v>470</v>
      </c>
      <c r="E292" s="132" t="s">
        <v>94</v>
      </c>
      <c r="F292" s="470" t="s">
        <v>508</v>
      </c>
      <c r="G292" s="470" t="s">
        <v>558</v>
      </c>
      <c r="H292" s="470" t="s">
        <v>544</v>
      </c>
      <c r="I292" s="470" t="s">
        <v>511</v>
      </c>
      <c r="J292" s="470" t="s">
        <v>512</v>
      </c>
      <c r="K292" s="470">
        <v>100</v>
      </c>
      <c r="L292" s="197"/>
      <c r="M292" s="196">
        <v>2</v>
      </c>
      <c r="N292" s="196">
        <v>2</v>
      </c>
      <c r="O292" s="468">
        <f t="shared" si="93"/>
        <v>1</v>
      </c>
      <c r="P292" s="468">
        <f t="shared" si="94"/>
        <v>1</v>
      </c>
      <c r="Q292" s="469">
        <f t="shared" si="95"/>
        <v>1</v>
      </c>
      <c r="R292" s="195"/>
    </row>
    <row r="293" spans="1:18" ht="15" x14ac:dyDescent="0.2">
      <c r="A293" s="198" t="s">
        <v>17</v>
      </c>
      <c r="B293" s="470" t="s">
        <v>452</v>
      </c>
      <c r="C293" s="470" t="s">
        <v>469</v>
      </c>
      <c r="D293" s="470" t="s">
        <v>471</v>
      </c>
      <c r="E293" s="132" t="s">
        <v>94</v>
      </c>
      <c r="F293" s="470" t="s">
        <v>508</v>
      </c>
      <c r="G293" s="470" t="s">
        <v>558</v>
      </c>
      <c r="H293" s="470" t="s">
        <v>544</v>
      </c>
      <c r="I293" s="470" t="s">
        <v>511</v>
      </c>
      <c r="J293" s="470" t="s">
        <v>512</v>
      </c>
      <c r="K293" s="470">
        <v>100</v>
      </c>
      <c r="L293" s="197"/>
      <c r="M293" s="196">
        <v>11</v>
      </c>
      <c r="N293" s="196">
        <v>11</v>
      </c>
      <c r="O293" s="468">
        <f t="shared" si="93"/>
        <v>1</v>
      </c>
      <c r="P293" s="468">
        <f t="shared" si="94"/>
        <v>1</v>
      </c>
      <c r="Q293" s="469">
        <f t="shared" si="95"/>
        <v>1</v>
      </c>
      <c r="R293" s="195"/>
    </row>
    <row r="294" spans="1:18" ht="15" x14ac:dyDescent="0.2">
      <c r="A294" s="198" t="s">
        <v>17</v>
      </c>
      <c r="B294" s="470" t="s">
        <v>452</v>
      </c>
      <c r="C294" s="470" t="s">
        <v>513</v>
      </c>
      <c r="D294" s="470" t="s">
        <v>471</v>
      </c>
      <c r="E294" s="132" t="s">
        <v>94</v>
      </c>
      <c r="F294" s="470" t="s">
        <v>508</v>
      </c>
      <c r="G294" s="470" t="s">
        <v>558</v>
      </c>
      <c r="H294" s="470" t="s">
        <v>544</v>
      </c>
      <c r="I294" s="470" t="s">
        <v>511</v>
      </c>
      <c r="J294" s="470" t="s">
        <v>512</v>
      </c>
      <c r="K294" s="470">
        <v>100</v>
      </c>
      <c r="L294" s="197"/>
      <c r="M294" s="196">
        <v>1</v>
      </c>
      <c r="N294" s="196">
        <v>1</v>
      </c>
      <c r="O294" s="468">
        <f t="shared" si="93"/>
        <v>1</v>
      </c>
      <c r="P294" s="468">
        <f t="shared" si="94"/>
        <v>1</v>
      </c>
      <c r="Q294" s="469">
        <f t="shared" si="95"/>
        <v>1</v>
      </c>
      <c r="R294" s="195"/>
    </row>
    <row r="295" spans="1:18" ht="15" x14ac:dyDescent="0.2">
      <c r="A295" s="198" t="s">
        <v>17</v>
      </c>
      <c r="B295" s="470" t="s">
        <v>452</v>
      </c>
      <c r="C295" s="471" t="s">
        <v>496</v>
      </c>
      <c r="D295" s="472" t="s">
        <v>474</v>
      </c>
      <c r="E295" s="132" t="s">
        <v>94</v>
      </c>
      <c r="F295" s="470" t="s">
        <v>508</v>
      </c>
      <c r="G295" s="470" t="s">
        <v>558</v>
      </c>
      <c r="H295" s="470" t="s">
        <v>544</v>
      </c>
      <c r="I295" s="470" t="s">
        <v>511</v>
      </c>
      <c r="J295" s="470" t="s">
        <v>512</v>
      </c>
      <c r="K295" s="470">
        <v>100</v>
      </c>
      <c r="L295" s="197"/>
      <c r="M295" s="196">
        <v>1</v>
      </c>
      <c r="N295" s="196">
        <v>1</v>
      </c>
      <c r="O295" s="468">
        <f t="shared" si="93"/>
        <v>1</v>
      </c>
      <c r="P295" s="468">
        <f t="shared" si="94"/>
        <v>1</v>
      </c>
      <c r="Q295" s="469">
        <f t="shared" si="95"/>
        <v>1</v>
      </c>
      <c r="R295" s="195"/>
    </row>
    <row r="296" spans="1:18" ht="15" x14ac:dyDescent="0.2">
      <c r="A296" s="198" t="s">
        <v>17</v>
      </c>
      <c r="B296" s="470" t="s">
        <v>452</v>
      </c>
      <c r="C296" s="470" t="s">
        <v>469</v>
      </c>
      <c r="D296" s="472" t="s">
        <v>474</v>
      </c>
      <c r="E296" s="473" t="s">
        <v>514</v>
      </c>
      <c r="F296" s="470" t="s">
        <v>508</v>
      </c>
      <c r="G296" s="470" t="s">
        <v>558</v>
      </c>
      <c r="H296" s="470" t="s">
        <v>544</v>
      </c>
      <c r="I296" s="470" t="s">
        <v>511</v>
      </c>
      <c r="J296" s="470" t="s">
        <v>512</v>
      </c>
      <c r="K296" s="470">
        <v>100</v>
      </c>
      <c r="L296" s="197"/>
      <c r="M296" s="196">
        <v>2</v>
      </c>
      <c r="N296" s="196">
        <v>2</v>
      </c>
      <c r="O296" s="468">
        <f t="shared" si="93"/>
        <v>1</v>
      </c>
      <c r="P296" s="468">
        <f t="shared" si="94"/>
        <v>1</v>
      </c>
      <c r="Q296" s="469">
        <f t="shared" si="95"/>
        <v>1</v>
      </c>
      <c r="R296" s="195"/>
    </row>
    <row r="297" spans="1:18" ht="15" x14ac:dyDescent="0.2">
      <c r="A297" s="198" t="s">
        <v>17</v>
      </c>
      <c r="B297" s="470" t="s">
        <v>70</v>
      </c>
      <c r="C297" s="471" t="s">
        <v>496</v>
      </c>
      <c r="D297" s="472" t="s">
        <v>474</v>
      </c>
      <c r="E297" s="473" t="s">
        <v>514</v>
      </c>
      <c r="F297" s="470" t="s">
        <v>508</v>
      </c>
      <c r="G297" s="470" t="s">
        <v>558</v>
      </c>
      <c r="H297" s="470" t="s">
        <v>544</v>
      </c>
      <c r="I297" s="470" t="s">
        <v>511</v>
      </c>
      <c r="J297" s="470" t="s">
        <v>512</v>
      </c>
      <c r="K297" s="470">
        <v>100</v>
      </c>
      <c r="L297" s="197"/>
      <c r="M297" s="196">
        <v>4</v>
      </c>
      <c r="N297" s="196">
        <v>4</v>
      </c>
      <c r="O297" s="468">
        <f t="shared" si="93"/>
        <v>1</v>
      </c>
      <c r="P297" s="468">
        <f t="shared" si="94"/>
        <v>1</v>
      </c>
      <c r="Q297" s="469">
        <f t="shared" si="95"/>
        <v>1</v>
      </c>
      <c r="R297" s="195"/>
    </row>
    <row r="298" spans="1:18" ht="15" x14ac:dyDescent="0.2">
      <c r="A298" s="198" t="s">
        <v>17</v>
      </c>
      <c r="B298" s="470" t="s">
        <v>452</v>
      </c>
      <c r="C298" s="470" t="s">
        <v>489</v>
      </c>
      <c r="D298" s="470" t="s">
        <v>471</v>
      </c>
      <c r="E298" s="132" t="s">
        <v>94</v>
      </c>
      <c r="F298" s="470" t="s">
        <v>508</v>
      </c>
      <c r="G298" s="470" t="s">
        <v>558</v>
      </c>
      <c r="H298" s="470" t="s">
        <v>544</v>
      </c>
      <c r="I298" s="470" t="s">
        <v>511</v>
      </c>
      <c r="J298" s="470" t="s">
        <v>512</v>
      </c>
      <c r="K298" s="470">
        <v>100</v>
      </c>
      <c r="L298" s="197"/>
      <c r="M298" s="196">
        <v>0</v>
      </c>
      <c r="N298" s="196">
        <v>0</v>
      </c>
      <c r="O298" s="468">
        <v>1</v>
      </c>
      <c r="P298" s="468">
        <v>1</v>
      </c>
      <c r="Q298" s="469">
        <v>1</v>
      </c>
      <c r="R298" s="195" t="s">
        <v>515</v>
      </c>
    </row>
    <row r="299" spans="1:18" ht="15" x14ac:dyDescent="0.2">
      <c r="A299" s="198" t="s">
        <v>17</v>
      </c>
      <c r="B299" s="470" t="s">
        <v>452</v>
      </c>
      <c r="C299" s="470" t="s">
        <v>455</v>
      </c>
      <c r="D299" s="472" t="s">
        <v>456</v>
      </c>
      <c r="E299" s="132" t="s">
        <v>94</v>
      </c>
      <c r="F299" s="470" t="s">
        <v>508</v>
      </c>
      <c r="G299" s="470" t="s">
        <v>559</v>
      </c>
      <c r="H299" s="470" t="s">
        <v>525</v>
      </c>
      <c r="I299" s="470" t="s">
        <v>511</v>
      </c>
      <c r="J299" s="470" t="s">
        <v>512</v>
      </c>
      <c r="K299" s="470">
        <v>100</v>
      </c>
      <c r="L299" s="197"/>
      <c r="M299" s="196">
        <v>55</v>
      </c>
      <c r="N299" s="196">
        <v>50</v>
      </c>
      <c r="O299" s="468">
        <f t="shared" ref="O299:O306" si="96">N299/M299</f>
        <v>0.90909090909090906</v>
      </c>
      <c r="P299" s="468">
        <f t="shared" ref="P299:P306" si="97">N299/M299</f>
        <v>0.90909090909090906</v>
      </c>
      <c r="Q299" s="469">
        <f t="shared" ref="Q299:Q306" si="98">N299/(M299*K299/100)</f>
        <v>0.90909090909090906</v>
      </c>
      <c r="R299" s="195"/>
    </row>
    <row r="300" spans="1:18" ht="15" x14ac:dyDescent="0.2">
      <c r="A300" s="198" t="s">
        <v>17</v>
      </c>
      <c r="B300" s="470" t="s">
        <v>452</v>
      </c>
      <c r="C300" s="470" t="s">
        <v>513</v>
      </c>
      <c r="D300" s="470" t="s">
        <v>466</v>
      </c>
      <c r="E300" s="132" t="s">
        <v>94</v>
      </c>
      <c r="F300" s="470" t="s">
        <v>508</v>
      </c>
      <c r="G300" s="470" t="s">
        <v>559</v>
      </c>
      <c r="H300" s="470" t="s">
        <v>525</v>
      </c>
      <c r="I300" s="470" t="s">
        <v>511</v>
      </c>
      <c r="J300" s="470" t="s">
        <v>512</v>
      </c>
      <c r="K300" s="470">
        <v>100</v>
      </c>
      <c r="L300" s="197"/>
      <c r="M300" s="196">
        <v>3</v>
      </c>
      <c r="N300" s="196">
        <v>3</v>
      </c>
      <c r="O300" s="468">
        <f t="shared" si="96"/>
        <v>1</v>
      </c>
      <c r="P300" s="468">
        <f t="shared" si="97"/>
        <v>1</v>
      </c>
      <c r="Q300" s="469">
        <f t="shared" si="98"/>
        <v>1</v>
      </c>
      <c r="R300" s="195"/>
    </row>
    <row r="301" spans="1:18" ht="15" x14ac:dyDescent="0.2">
      <c r="A301" s="198" t="s">
        <v>17</v>
      </c>
      <c r="B301" s="470" t="s">
        <v>452</v>
      </c>
      <c r="C301" s="470" t="s">
        <v>469</v>
      </c>
      <c r="D301" s="470" t="s">
        <v>470</v>
      </c>
      <c r="E301" s="132" t="s">
        <v>94</v>
      </c>
      <c r="F301" s="470" t="s">
        <v>508</v>
      </c>
      <c r="G301" s="470" t="s">
        <v>559</v>
      </c>
      <c r="H301" s="470" t="s">
        <v>525</v>
      </c>
      <c r="I301" s="470" t="s">
        <v>511</v>
      </c>
      <c r="J301" s="470" t="s">
        <v>512</v>
      </c>
      <c r="K301" s="470">
        <v>100</v>
      </c>
      <c r="L301" s="197"/>
      <c r="M301" s="196">
        <v>2</v>
      </c>
      <c r="N301" s="196">
        <v>2</v>
      </c>
      <c r="O301" s="468">
        <f t="shared" si="96"/>
        <v>1</v>
      </c>
      <c r="P301" s="468">
        <f t="shared" si="97"/>
        <v>1</v>
      </c>
      <c r="Q301" s="469">
        <f t="shared" si="98"/>
        <v>1</v>
      </c>
      <c r="R301" s="195"/>
    </row>
    <row r="302" spans="1:18" ht="15" x14ac:dyDescent="0.2">
      <c r="A302" s="198" t="s">
        <v>17</v>
      </c>
      <c r="B302" s="470" t="s">
        <v>452</v>
      </c>
      <c r="C302" s="470" t="s">
        <v>469</v>
      </c>
      <c r="D302" s="470" t="s">
        <v>471</v>
      </c>
      <c r="E302" s="132" t="s">
        <v>94</v>
      </c>
      <c r="F302" s="470" t="s">
        <v>508</v>
      </c>
      <c r="G302" s="470" t="s">
        <v>559</v>
      </c>
      <c r="H302" s="470" t="s">
        <v>525</v>
      </c>
      <c r="I302" s="470" t="s">
        <v>511</v>
      </c>
      <c r="J302" s="470" t="s">
        <v>512</v>
      </c>
      <c r="K302" s="470">
        <v>100</v>
      </c>
      <c r="L302" s="197"/>
      <c r="M302" s="196">
        <v>11</v>
      </c>
      <c r="N302" s="196">
        <v>11</v>
      </c>
      <c r="O302" s="468">
        <f t="shared" si="96"/>
        <v>1</v>
      </c>
      <c r="P302" s="468">
        <f t="shared" si="97"/>
        <v>1</v>
      </c>
      <c r="Q302" s="469">
        <f t="shared" si="98"/>
        <v>1</v>
      </c>
      <c r="R302" s="195"/>
    </row>
    <row r="303" spans="1:18" ht="15" x14ac:dyDescent="0.2">
      <c r="A303" s="198" t="s">
        <v>17</v>
      </c>
      <c r="B303" s="470" t="s">
        <v>452</v>
      </c>
      <c r="C303" s="470" t="s">
        <v>513</v>
      </c>
      <c r="D303" s="470" t="s">
        <v>471</v>
      </c>
      <c r="E303" s="132" t="s">
        <v>94</v>
      </c>
      <c r="F303" s="470" t="s">
        <v>508</v>
      </c>
      <c r="G303" s="470" t="s">
        <v>559</v>
      </c>
      <c r="H303" s="470" t="s">
        <v>525</v>
      </c>
      <c r="I303" s="470" t="s">
        <v>511</v>
      </c>
      <c r="J303" s="470" t="s">
        <v>512</v>
      </c>
      <c r="K303" s="470">
        <v>100</v>
      </c>
      <c r="L303" s="197"/>
      <c r="M303" s="196">
        <v>1</v>
      </c>
      <c r="N303" s="196">
        <v>1</v>
      </c>
      <c r="O303" s="468">
        <f t="shared" si="96"/>
        <v>1</v>
      </c>
      <c r="P303" s="468">
        <f t="shared" si="97"/>
        <v>1</v>
      </c>
      <c r="Q303" s="469">
        <f t="shared" si="98"/>
        <v>1</v>
      </c>
      <c r="R303" s="195"/>
    </row>
    <row r="304" spans="1:18" ht="15" x14ac:dyDescent="0.2">
      <c r="A304" s="198" t="s">
        <v>17</v>
      </c>
      <c r="B304" s="470" t="s">
        <v>452</v>
      </c>
      <c r="C304" s="471" t="s">
        <v>496</v>
      </c>
      <c r="D304" s="472" t="s">
        <v>474</v>
      </c>
      <c r="E304" s="132" t="s">
        <v>94</v>
      </c>
      <c r="F304" s="470" t="s">
        <v>508</v>
      </c>
      <c r="G304" s="470" t="s">
        <v>559</v>
      </c>
      <c r="H304" s="470" t="s">
        <v>525</v>
      </c>
      <c r="I304" s="470" t="s">
        <v>511</v>
      </c>
      <c r="J304" s="470" t="s">
        <v>512</v>
      </c>
      <c r="K304" s="470">
        <v>100</v>
      </c>
      <c r="L304" s="197"/>
      <c r="M304" s="196">
        <v>1</v>
      </c>
      <c r="N304" s="196">
        <v>1</v>
      </c>
      <c r="O304" s="468">
        <f t="shared" si="96"/>
        <v>1</v>
      </c>
      <c r="P304" s="468">
        <f t="shared" si="97"/>
        <v>1</v>
      </c>
      <c r="Q304" s="469">
        <f t="shared" si="98"/>
        <v>1</v>
      </c>
      <c r="R304" s="195"/>
    </row>
    <row r="305" spans="1:18" ht="15" x14ac:dyDescent="0.2">
      <c r="A305" s="198" t="s">
        <v>17</v>
      </c>
      <c r="B305" s="470" t="s">
        <v>452</v>
      </c>
      <c r="C305" s="470" t="s">
        <v>469</v>
      </c>
      <c r="D305" s="472" t="s">
        <v>474</v>
      </c>
      <c r="E305" s="473" t="s">
        <v>514</v>
      </c>
      <c r="F305" s="470" t="s">
        <v>508</v>
      </c>
      <c r="G305" s="470" t="s">
        <v>559</v>
      </c>
      <c r="H305" s="470" t="s">
        <v>525</v>
      </c>
      <c r="I305" s="470" t="s">
        <v>511</v>
      </c>
      <c r="J305" s="470" t="s">
        <v>512</v>
      </c>
      <c r="K305" s="470">
        <v>100</v>
      </c>
      <c r="L305" s="197"/>
      <c r="M305" s="196">
        <v>2</v>
      </c>
      <c r="N305" s="196">
        <v>2</v>
      </c>
      <c r="O305" s="468">
        <f t="shared" si="96"/>
        <v>1</v>
      </c>
      <c r="P305" s="468">
        <f t="shared" si="97"/>
        <v>1</v>
      </c>
      <c r="Q305" s="469">
        <f t="shared" si="98"/>
        <v>1</v>
      </c>
      <c r="R305" s="195"/>
    </row>
    <row r="306" spans="1:18" ht="15" x14ac:dyDescent="0.2">
      <c r="A306" s="198" t="s">
        <v>17</v>
      </c>
      <c r="B306" s="470" t="s">
        <v>70</v>
      </c>
      <c r="C306" s="471" t="s">
        <v>496</v>
      </c>
      <c r="D306" s="472" t="s">
        <v>474</v>
      </c>
      <c r="E306" s="473" t="s">
        <v>514</v>
      </c>
      <c r="F306" s="470" t="s">
        <v>508</v>
      </c>
      <c r="G306" s="470" t="s">
        <v>559</v>
      </c>
      <c r="H306" s="470" t="s">
        <v>525</v>
      </c>
      <c r="I306" s="470" t="s">
        <v>511</v>
      </c>
      <c r="J306" s="470" t="s">
        <v>512</v>
      </c>
      <c r="K306" s="470">
        <v>100</v>
      </c>
      <c r="L306" s="197"/>
      <c r="M306" s="196">
        <v>4</v>
      </c>
      <c r="N306" s="196">
        <v>4</v>
      </c>
      <c r="O306" s="468">
        <f t="shared" si="96"/>
        <v>1</v>
      </c>
      <c r="P306" s="468">
        <f t="shared" si="97"/>
        <v>1</v>
      </c>
      <c r="Q306" s="469">
        <f t="shared" si="98"/>
        <v>1</v>
      </c>
      <c r="R306" s="195"/>
    </row>
    <row r="307" spans="1:18" ht="15" x14ac:dyDescent="0.2">
      <c r="A307" s="198" t="s">
        <v>17</v>
      </c>
      <c r="B307" s="470" t="s">
        <v>452</v>
      </c>
      <c r="C307" s="470" t="s">
        <v>489</v>
      </c>
      <c r="D307" s="470" t="s">
        <v>471</v>
      </c>
      <c r="E307" s="132" t="s">
        <v>94</v>
      </c>
      <c r="F307" s="470" t="s">
        <v>508</v>
      </c>
      <c r="G307" s="470" t="s">
        <v>559</v>
      </c>
      <c r="H307" s="470" t="s">
        <v>525</v>
      </c>
      <c r="I307" s="470" t="s">
        <v>511</v>
      </c>
      <c r="J307" s="470" t="s">
        <v>512</v>
      </c>
      <c r="K307" s="470">
        <v>100</v>
      </c>
      <c r="L307" s="197"/>
      <c r="M307" s="196">
        <v>0</v>
      </c>
      <c r="N307" s="196">
        <v>0</v>
      </c>
      <c r="O307" s="468">
        <v>1</v>
      </c>
      <c r="P307" s="468">
        <v>1</v>
      </c>
      <c r="Q307" s="469">
        <v>1</v>
      </c>
      <c r="R307" s="195" t="s">
        <v>515</v>
      </c>
    </row>
    <row r="308" spans="1:18" ht="15" x14ac:dyDescent="0.2">
      <c r="A308" s="198" t="s">
        <v>17</v>
      </c>
      <c r="B308" s="470" t="s">
        <v>452</v>
      </c>
      <c r="C308" s="470" t="s">
        <v>455</v>
      </c>
      <c r="D308" s="472" t="s">
        <v>456</v>
      </c>
      <c r="E308" s="132" t="s">
        <v>94</v>
      </c>
      <c r="F308" s="470" t="s">
        <v>523</v>
      </c>
      <c r="G308" s="470" t="s">
        <v>560</v>
      </c>
      <c r="H308" s="470" t="s">
        <v>525</v>
      </c>
      <c r="I308" s="470" t="s">
        <v>511</v>
      </c>
      <c r="J308" s="470" t="s">
        <v>512</v>
      </c>
      <c r="K308" s="470">
        <v>100</v>
      </c>
      <c r="L308" s="197"/>
      <c r="M308" s="196">
        <v>55</v>
      </c>
      <c r="N308" s="196">
        <f>M308*0.91</f>
        <v>50.050000000000004</v>
      </c>
      <c r="O308" s="468">
        <f t="shared" ref="O308:O315" si="99">N308/M308</f>
        <v>0.91</v>
      </c>
      <c r="P308" s="468">
        <f t="shared" ref="P308:P315" si="100">N308/M308</f>
        <v>0.91</v>
      </c>
      <c r="Q308" s="469">
        <f t="shared" ref="Q308:Q315" si="101">N308/(M308*K308/100)</f>
        <v>0.91</v>
      </c>
      <c r="R308" s="195"/>
    </row>
    <row r="309" spans="1:18" ht="15" x14ac:dyDescent="0.2">
      <c r="A309" s="198" t="s">
        <v>17</v>
      </c>
      <c r="B309" s="470" t="s">
        <v>452</v>
      </c>
      <c r="C309" s="470" t="s">
        <v>513</v>
      </c>
      <c r="D309" s="470" t="s">
        <v>466</v>
      </c>
      <c r="E309" s="132" t="s">
        <v>94</v>
      </c>
      <c r="F309" s="470" t="s">
        <v>523</v>
      </c>
      <c r="G309" s="470" t="s">
        <v>560</v>
      </c>
      <c r="H309" s="470" t="s">
        <v>525</v>
      </c>
      <c r="I309" s="470" t="s">
        <v>511</v>
      </c>
      <c r="J309" s="470" t="s">
        <v>512</v>
      </c>
      <c r="K309" s="470">
        <v>100</v>
      </c>
      <c r="L309" s="197"/>
      <c r="M309" s="196">
        <v>3</v>
      </c>
      <c r="N309" s="196">
        <v>3</v>
      </c>
      <c r="O309" s="468">
        <f t="shared" si="99"/>
        <v>1</v>
      </c>
      <c r="P309" s="468">
        <f t="shared" si="100"/>
        <v>1</v>
      </c>
      <c r="Q309" s="469">
        <f t="shared" si="101"/>
        <v>1</v>
      </c>
      <c r="R309" s="195"/>
    </row>
    <row r="310" spans="1:18" ht="15" x14ac:dyDescent="0.2">
      <c r="A310" s="198" t="s">
        <v>17</v>
      </c>
      <c r="B310" s="470" t="s">
        <v>452</v>
      </c>
      <c r="C310" s="470" t="s">
        <v>469</v>
      </c>
      <c r="D310" s="470" t="s">
        <v>470</v>
      </c>
      <c r="E310" s="132" t="s">
        <v>94</v>
      </c>
      <c r="F310" s="470" t="s">
        <v>523</v>
      </c>
      <c r="G310" s="470" t="s">
        <v>560</v>
      </c>
      <c r="H310" s="470" t="s">
        <v>525</v>
      </c>
      <c r="I310" s="470" t="s">
        <v>511</v>
      </c>
      <c r="J310" s="470" t="s">
        <v>512</v>
      </c>
      <c r="K310" s="470">
        <v>100</v>
      </c>
      <c r="L310" s="197"/>
      <c r="M310" s="196">
        <v>2</v>
      </c>
      <c r="N310" s="196">
        <v>2</v>
      </c>
      <c r="O310" s="468">
        <f t="shared" si="99"/>
        <v>1</v>
      </c>
      <c r="P310" s="468">
        <f t="shared" si="100"/>
        <v>1</v>
      </c>
      <c r="Q310" s="469">
        <f t="shared" si="101"/>
        <v>1</v>
      </c>
      <c r="R310" s="195"/>
    </row>
    <row r="311" spans="1:18" ht="15" x14ac:dyDescent="0.2">
      <c r="A311" s="198" t="s">
        <v>17</v>
      </c>
      <c r="B311" s="470" t="s">
        <v>452</v>
      </c>
      <c r="C311" s="470" t="s">
        <v>469</v>
      </c>
      <c r="D311" s="470" t="s">
        <v>471</v>
      </c>
      <c r="E311" s="132" t="s">
        <v>94</v>
      </c>
      <c r="F311" s="470" t="s">
        <v>523</v>
      </c>
      <c r="G311" s="470" t="s">
        <v>560</v>
      </c>
      <c r="H311" s="470" t="s">
        <v>525</v>
      </c>
      <c r="I311" s="470" t="s">
        <v>511</v>
      </c>
      <c r="J311" s="470" t="s">
        <v>512</v>
      </c>
      <c r="K311" s="470">
        <v>100</v>
      </c>
      <c r="L311" s="197"/>
      <c r="M311" s="196">
        <v>11</v>
      </c>
      <c r="N311" s="196">
        <v>11</v>
      </c>
      <c r="O311" s="468">
        <f t="shared" si="99"/>
        <v>1</v>
      </c>
      <c r="P311" s="468">
        <f t="shared" si="100"/>
        <v>1</v>
      </c>
      <c r="Q311" s="469">
        <f t="shared" si="101"/>
        <v>1</v>
      </c>
      <c r="R311" s="195"/>
    </row>
    <row r="312" spans="1:18" ht="15" x14ac:dyDescent="0.2">
      <c r="A312" s="198" t="s">
        <v>17</v>
      </c>
      <c r="B312" s="470" t="s">
        <v>452</v>
      </c>
      <c r="C312" s="470" t="s">
        <v>513</v>
      </c>
      <c r="D312" s="470" t="s">
        <v>471</v>
      </c>
      <c r="E312" s="132" t="s">
        <v>94</v>
      </c>
      <c r="F312" s="470" t="s">
        <v>523</v>
      </c>
      <c r="G312" s="470" t="s">
        <v>560</v>
      </c>
      <c r="H312" s="470" t="s">
        <v>525</v>
      </c>
      <c r="I312" s="470" t="s">
        <v>511</v>
      </c>
      <c r="J312" s="470" t="s">
        <v>512</v>
      </c>
      <c r="K312" s="470">
        <v>100</v>
      </c>
      <c r="L312" s="197"/>
      <c r="M312" s="196">
        <v>1</v>
      </c>
      <c r="N312" s="196">
        <v>1</v>
      </c>
      <c r="O312" s="468">
        <f t="shared" si="99"/>
        <v>1</v>
      </c>
      <c r="P312" s="468">
        <f t="shared" si="100"/>
        <v>1</v>
      </c>
      <c r="Q312" s="469">
        <f t="shared" si="101"/>
        <v>1</v>
      </c>
      <c r="R312" s="195"/>
    </row>
    <row r="313" spans="1:18" ht="15" x14ac:dyDescent="0.2">
      <c r="A313" s="198" t="s">
        <v>17</v>
      </c>
      <c r="B313" s="470" t="s">
        <v>452</v>
      </c>
      <c r="C313" s="471" t="s">
        <v>496</v>
      </c>
      <c r="D313" s="472" t="s">
        <v>474</v>
      </c>
      <c r="E313" s="132" t="s">
        <v>94</v>
      </c>
      <c r="F313" s="470" t="s">
        <v>523</v>
      </c>
      <c r="G313" s="470" t="s">
        <v>560</v>
      </c>
      <c r="H313" s="470" t="s">
        <v>525</v>
      </c>
      <c r="I313" s="470" t="s">
        <v>511</v>
      </c>
      <c r="J313" s="470" t="s">
        <v>512</v>
      </c>
      <c r="K313" s="470">
        <v>100</v>
      </c>
      <c r="L313" s="197"/>
      <c r="M313" s="196">
        <v>1</v>
      </c>
      <c r="N313" s="196">
        <v>1</v>
      </c>
      <c r="O313" s="468">
        <f t="shared" si="99"/>
        <v>1</v>
      </c>
      <c r="P313" s="468">
        <f t="shared" si="100"/>
        <v>1</v>
      </c>
      <c r="Q313" s="469">
        <f t="shared" si="101"/>
        <v>1</v>
      </c>
      <c r="R313" s="195"/>
    </row>
    <row r="314" spans="1:18" ht="15" x14ac:dyDescent="0.2">
      <c r="A314" s="198" t="s">
        <v>17</v>
      </c>
      <c r="B314" s="470" t="s">
        <v>452</v>
      </c>
      <c r="C314" s="470" t="s">
        <v>469</v>
      </c>
      <c r="D314" s="472" t="s">
        <v>474</v>
      </c>
      <c r="E314" s="473" t="s">
        <v>514</v>
      </c>
      <c r="F314" s="470" t="s">
        <v>523</v>
      </c>
      <c r="G314" s="470" t="s">
        <v>560</v>
      </c>
      <c r="H314" s="470" t="s">
        <v>525</v>
      </c>
      <c r="I314" s="470" t="s">
        <v>511</v>
      </c>
      <c r="J314" s="470" t="s">
        <v>512</v>
      </c>
      <c r="K314" s="470">
        <v>100</v>
      </c>
      <c r="L314" s="197"/>
      <c r="M314" s="196">
        <v>2</v>
      </c>
      <c r="N314" s="196">
        <v>2</v>
      </c>
      <c r="O314" s="468">
        <f t="shared" si="99"/>
        <v>1</v>
      </c>
      <c r="P314" s="468">
        <f t="shared" si="100"/>
        <v>1</v>
      </c>
      <c r="Q314" s="469">
        <f t="shared" si="101"/>
        <v>1</v>
      </c>
      <c r="R314" s="195"/>
    </row>
    <row r="315" spans="1:18" ht="15" x14ac:dyDescent="0.2">
      <c r="A315" s="198" t="s">
        <v>17</v>
      </c>
      <c r="B315" s="470" t="s">
        <v>70</v>
      </c>
      <c r="C315" s="471" t="s">
        <v>496</v>
      </c>
      <c r="D315" s="472" t="s">
        <v>474</v>
      </c>
      <c r="E315" s="473" t="s">
        <v>514</v>
      </c>
      <c r="F315" s="470" t="s">
        <v>523</v>
      </c>
      <c r="G315" s="470" t="s">
        <v>560</v>
      </c>
      <c r="H315" s="470" t="s">
        <v>525</v>
      </c>
      <c r="I315" s="470" t="s">
        <v>511</v>
      </c>
      <c r="J315" s="470" t="s">
        <v>512</v>
      </c>
      <c r="K315" s="470">
        <v>100</v>
      </c>
      <c r="L315" s="197"/>
      <c r="M315" s="196">
        <v>4</v>
      </c>
      <c r="N315" s="196">
        <v>4</v>
      </c>
      <c r="O315" s="468">
        <f t="shared" si="99"/>
        <v>1</v>
      </c>
      <c r="P315" s="468">
        <f t="shared" si="100"/>
        <v>1</v>
      </c>
      <c r="Q315" s="469">
        <f t="shared" si="101"/>
        <v>1</v>
      </c>
      <c r="R315" s="195"/>
    </row>
    <row r="316" spans="1:18" ht="15" x14ac:dyDescent="0.2">
      <c r="A316" s="198" t="s">
        <v>17</v>
      </c>
      <c r="B316" s="470" t="s">
        <v>452</v>
      </c>
      <c r="C316" s="470" t="s">
        <v>489</v>
      </c>
      <c r="D316" s="470" t="s">
        <v>471</v>
      </c>
      <c r="E316" s="132" t="s">
        <v>94</v>
      </c>
      <c r="F316" s="470" t="s">
        <v>523</v>
      </c>
      <c r="G316" s="470" t="s">
        <v>560</v>
      </c>
      <c r="H316" s="470" t="s">
        <v>525</v>
      </c>
      <c r="I316" s="470" t="s">
        <v>511</v>
      </c>
      <c r="J316" s="470" t="s">
        <v>512</v>
      </c>
      <c r="K316" s="470">
        <v>100</v>
      </c>
      <c r="L316" s="197"/>
      <c r="M316" s="196">
        <v>0</v>
      </c>
      <c r="N316" s="196">
        <v>0</v>
      </c>
      <c r="O316" s="468">
        <v>1</v>
      </c>
      <c r="P316" s="468">
        <v>1</v>
      </c>
      <c r="Q316" s="469">
        <v>1</v>
      </c>
      <c r="R316" s="195" t="s">
        <v>515</v>
      </c>
    </row>
    <row r="317" spans="1:18" ht="15" x14ac:dyDescent="0.2">
      <c r="A317" s="198" t="s">
        <v>17</v>
      </c>
      <c r="B317" s="470" t="s">
        <v>452</v>
      </c>
      <c r="C317" s="470" t="s">
        <v>455</v>
      </c>
      <c r="D317" s="472" t="s">
        <v>456</v>
      </c>
      <c r="E317" s="132" t="s">
        <v>94</v>
      </c>
      <c r="F317" s="470" t="s">
        <v>508</v>
      </c>
      <c r="G317" s="470" t="s">
        <v>561</v>
      </c>
      <c r="H317" s="470" t="s">
        <v>510</v>
      </c>
      <c r="I317" s="470" t="s">
        <v>518</v>
      </c>
      <c r="J317" s="470" t="s">
        <v>512</v>
      </c>
      <c r="K317" s="470">
        <v>100</v>
      </c>
      <c r="L317" s="197"/>
      <c r="M317" s="196">
        <v>55</v>
      </c>
      <c r="N317" s="196">
        <v>50</v>
      </c>
      <c r="O317" s="468">
        <f t="shared" ref="O317:O324" si="102">N317/M317</f>
        <v>0.90909090909090906</v>
      </c>
      <c r="P317" s="468">
        <f t="shared" ref="P317:P324" si="103">N317/M317</f>
        <v>0.90909090909090906</v>
      </c>
      <c r="Q317" s="469">
        <f t="shared" ref="Q317:Q324" si="104">N317/(M317*K317/100)</f>
        <v>0.90909090909090906</v>
      </c>
      <c r="R317" s="195"/>
    </row>
    <row r="318" spans="1:18" ht="15" x14ac:dyDescent="0.2">
      <c r="A318" s="198" t="s">
        <v>17</v>
      </c>
      <c r="B318" s="470" t="s">
        <v>452</v>
      </c>
      <c r="C318" s="470" t="s">
        <v>513</v>
      </c>
      <c r="D318" s="470" t="s">
        <v>466</v>
      </c>
      <c r="E318" s="132" t="s">
        <v>94</v>
      </c>
      <c r="F318" s="470" t="s">
        <v>508</v>
      </c>
      <c r="G318" s="470" t="s">
        <v>561</v>
      </c>
      <c r="H318" s="470" t="s">
        <v>481</v>
      </c>
      <c r="I318" s="470" t="s">
        <v>518</v>
      </c>
      <c r="J318" s="470" t="s">
        <v>512</v>
      </c>
      <c r="K318" s="470">
        <v>100</v>
      </c>
      <c r="L318" s="197"/>
      <c r="M318" s="196">
        <v>3</v>
      </c>
      <c r="N318" s="196">
        <v>3</v>
      </c>
      <c r="O318" s="468">
        <f t="shared" si="102"/>
        <v>1</v>
      </c>
      <c r="P318" s="468">
        <f t="shared" si="103"/>
        <v>1</v>
      </c>
      <c r="Q318" s="469">
        <f t="shared" si="104"/>
        <v>1</v>
      </c>
      <c r="R318" s="195"/>
    </row>
    <row r="319" spans="1:18" ht="15" x14ac:dyDescent="0.2">
      <c r="A319" s="198" t="s">
        <v>17</v>
      </c>
      <c r="B319" s="470" t="s">
        <v>452</v>
      </c>
      <c r="C319" s="470" t="s">
        <v>469</v>
      </c>
      <c r="D319" s="470" t="s">
        <v>470</v>
      </c>
      <c r="E319" s="132" t="s">
        <v>94</v>
      </c>
      <c r="F319" s="470" t="s">
        <v>508</v>
      </c>
      <c r="G319" s="470" t="s">
        <v>561</v>
      </c>
      <c r="H319" s="470" t="s">
        <v>481</v>
      </c>
      <c r="I319" s="470" t="s">
        <v>518</v>
      </c>
      <c r="J319" s="470" t="s">
        <v>512</v>
      </c>
      <c r="K319" s="470">
        <v>100</v>
      </c>
      <c r="L319" s="197"/>
      <c r="M319" s="196">
        <v>2</v>
      </c>
      <c r="N319" s="196">
        <v>2</v>
      </c>
      <c r="O319" s="468">
        <f t="shared" si="102"/>
        <v>1</v>
      </c>
      <c r="P319" s="468">
        <f t="shared" si="103"/>
        <v>1</v>
      </c>
      <c r="Q319" s="469">
        <f t="shared" si="104"/>
        <v>1</v>
      </c>
      <c r="R319" s="195"/>
    </row>
    <row r="320" spans="1:18" ht="15" x14ac:dyDescent="0.2">
      <c r="A320" s="198" t="s">
        <v>17</v>
      </c>
      <c r="B320" s="470" t="s">
        <v>452</v>
      </c>
      <c r="C320" s="470" t="s">
        <v>469</v>
      </c>
      <c r="D320" s="470" t="s">
        <v>471</v>
      </c>
      <c r="E320" s="132" t="s">
        <v>94</v>
      </c>
      <c r="F320" s="470" t="s">
        <v>508</v>
      </c>
      <c r="G320" s="470" t="s">
        <v>561</v>
      </c>
      <c r="H320" s="470" t="s">
        <v>481</v>
      </c>
      <c r="I320" s="470" t="s">
        <v>518</v>
      </c>
      <c r="J320" s="470" t="s">
        <v>512</v>
      </c>
      <c r="K320" s="470">
        <v>100</v>
      </c>
      <c r="L320" s="197"/>
      <c r="M320" s="196">
        <v>11</v>
      </c>
      <c r="N320" s="196">
        <v>11</v>
      </c>
      <c r="O320" s="468">
        <f t="shared" si="102"/>
        <v>1</v>
      </c>
      <c r="P320" s="468">
        <f t="shared" si="103"/>
        <v>1</v>
      </c>
      <c r="Q320" s="469">
        <f t="shared" si="104"/>
        <v>1</v>
      </c>
      <c r="R320" s="195"/>
    </row>
    <row r="321" spans="1:18" ht="15" x14ac:dyDescent="0.2">
      <c r="A321" s="198" t="s">
        <v>17</v>
      </c>
      <c r="B321" s="470" t="s">
        <v>452</v>
      </c>
      <c r="C321" s="470" t="s">
        <v>513</v>
      </c>
      <c r="D321" s="470" t="s">
        <v>471</v>
      </c>
      <c r="E321" s="132" t="s">
        <v>94</v>
      </c>
      <c r="F321" s="470" t="s">
        <v>508</v>
      </c>
      <c r="G321" s="470" t="s">
        <v>561</v>
      </c>
      <c r="H321" s="470" t="s">
        <v>481</v>
      </c>
      <c r="I321" s="470" t="s">
        <v>518</v>
      </c>
      <c r="J321" s="470" t="s">
        <v>512</v>
      </c>
      <c r="K321" s="470">
        <v>100</v>
      </c>
      <c r="L321" s="197"/>
      <c r="M321" s="196">
        <v>1</v>
      </c>
      <c r="N321" s="196">
        <v>1</v>
      </c>
      <c r="O321" s="468">
        <f t="shared" si="102"/>
        <v>1</v>
      </c>
      <c r="P321" s="468">
        <f t="shared" si="103"/>
        <v>1</v>
      </c>
      <c r="Q321" s="469">
        <f t="shared" si="104"/>
        <v>1</v>
      </c>
      <c r="R321" s="195"/>
    </row>
    <row r="322" spans="1:18" ht="15" x14ac:dyDescent="0.2">
      <c r="A322" s="198" t="s">
        <v>17</v>
      </c>
      <c r="B322" s="470" t="s">
        <v>452</v>
      </c>
      <c r="C322" s="471" t="s">
        <v>496</v>
      </c>
      <c r="D322" s="472" t="s">
        <v>474</v>
      </c>
      <c r="E322" s="132" t="s">
        <v>94</v>
      </c>
      <c r="F322" s="470" t="s">
        <v>508</v>
      </c>
      <c r="G322" s="470" t="s">
        <v>561</v>
      </c>
      <c r="H322" s="470" t="s">
        <v>481</v>
      </c>
      <c r="I322" s="470" t="s">
        <v>518</v>
      </c>
      <c r="J322" s="470" t="s">
        <v>512</v>
      </c>
      <c r="K322" s="470">
        <v>100</v>
      </c>
      <c r="L322" s="197"/>
      <c r="M322" s="196">
        <v>1</v>
      </c>
      <c r="N322" s="196">
        <v>1</v>
      </c>
      <c r="O322" s="468">
        <f t="shared" si="102"/>
        <v>1</v>
      </c>
      <c r="P322" s="468">
        <f t="shared" si="103"/>
        <v>1</v>
      </c>
      <c r="Q322" s="469">
        <f t="shared" si="104"/>
        <v>1</v>
      </c>
      <c r="R322" s="195"/>
    </row>
    <row r="323" spans="1:18" ht="15" x14ac:dyDescent="0.2">
      <c r="A323" s="198" t="s">
        <v>17</v>
      </c>
      <c r="B323" s="470" t="s">
        <v>452</v>
      </c>
      <c r="C323" s="470" t="s">
        <v>469</v>
      </c>
      <c r="D323" s="472" t="s">
        <v>474</v>
      </c>
      <c r="E323" s="473" t="s">
        <v>514</v>
      </c>
      <c r="F323" s="470" t="s">
        <v>508</v>
      </c>
      <c r="G323" s="470" t="s">
        <v>561</v>
      </c>
      <c r="H323" s="470" t="s">
        <v>481</v>
      </c>
      <c r="I323" s="470" t="s">
        <v>518</v>
      </c>
      <c r="J323" s="470" t="s">
        <v>512</v>
      </c>
      <c r="K323" s="470">
        <v>100</v>
      </c>
      <c r="L323" s="197"/>
      <c r="M323" s="196">
        <v>2</v>
      </c>
      <c r="N323" s="196">
        <v>2</v>
      </c>
      <c r="O323" s="468">
        <f t="shared" si="102"/>
        <v>1</v>
      </c>
      <c r="P323" s="468">
        <f t="shared" si="103"/>
        <v>1</v>
      </c>
      <c r="Q323" s="469">
        <f t="shared" si="104"/>
        <v>1</v>
      </c>
      <c r="R323" s="195"/>
    </row>
    <row r="324" spans="1:18" ht="15" x14ac:dyDescent="0.2">
      <c r="A324" s="198" t="s">
        <v>17</v>
      </c>
      <c r="B324" s="470" t="s">
        <v>70</v>
      </c>
      <c r="C324" s="471" t="s">
        <v>496</v>
      </c>
      <c r="D324" s="472" t="s">
        <v>474</v>
      </c>
      <c r="E324" s="473" t="s">
        <v>514</v>
      </c>
      <c r="F324" s="470" t="s">
        <v>508</v>
      </c>
      <c r="G324" s="470" t="s">
        <v>561</v>
      </c>
      <c r="H324" s="470" t="s">
        <v>481</v>
      </c>
      <c r="I324" s="470" t="s">
        <v>518</v>
      </c>
      <c r="J324" s="470" t="s">
        <v>512</v>
      </c>
      <c r="K324" s="470">
        <v>100</v>
      </c>
      <c r="L324" s="197"/>
      <c r="M324" s="196">
        <v>4</v>
      </c>
      <c r="N324" s="196">
        <v>4</v>
      </c>
      <c r="O324" s="468">
        <f t="shared" si="102"/>
        <v>1</v>
      </c>
      <c r="P324" s="468">
        <f t="shared" si="103"/>
        <v>1</v>
      </c>
      <c r="Q324" s="469">
        <f t="shared" si="104"/>
        <v>1</v>
      </c>
      <c r="R324" s="195"/>
    </row>
    <row r="325" spans="1:18" ht="15" x14ac:dyDescent="0.2">
      <c r="A325" s="198" t="s">
        <v>17</v>
      </c>
      <c r="B325" s="470" t="s">
        <v>452</v>
      </c>
      <c r="C325" s="470" t="s">
        <v>489</v>
      </c>
      <c r="D325" s="470" t="s">
        <v>471</v>
      </c>
      <c r="E325" s="132" t="s">
        <v>94</v>
      </c>
      <c r="F325" s="470" t="s">
        <v>508</v>
      </c>
      <c r="G325" s="470" t="s">
        <v>561</v>
      </c>
      <c r="H325" s="470" t="s">
        <v>481</v>
      </c>
      <c r="I325" s="470" t="s">
        <v>518</v>
      </c>
      <c r="J325" s="470" t="s">
        <v>512</v>
      </c>
      <c r="K325" s="470">
        <v>100</v>
      </c>
      <c r="L325" s="197"/>
      <c r="M325" s="196">
        <v>0</v>
      </c>
      <c r="N325" s="196">
        <v>0</v>
      </c>
      <c r="O325" s="468">
        <v>1</v>
      </c>
      <c r="P325" s="468">
        <v>1</v>
      </c>
      <c r="Q325" s="469">
        <v>1</v>
      </c>
      <c r="R325" s="195" t="s">
        <v>515</v>
      </c>
    </row>
    <row r="326" spans="1:18" ht="15" x14ac:dyDescent="0.2">
      <c r="A326" s="198" t="s">
        <v>17</v>
      </c>
      <c r="B326" s="470" t="s">
        <v>452</v>
      </c>
      <c r="C326" s="470" t="s">
        <v>455</v>
      </c>
      <c r="D326" s="472" t="s">
        <v>456</v>
      </c>
      <c r="E326" s="132" t="s">
        <v>94</v>
      </c>
      <c r="F326" s="470" t="s">
        <v>508</v>
      </c>
      <c r="G326" s="470" t="s">
        <v>562</v>
      </c>
      <c r="H326" s="470" t="s">
        <v>517</v>
      </c>
      <c r="I326" s="470" t="s">
        <v>518</v>
      </c>
      <c r="J326" s="470" t="s">
        <v>512</v>
      </c>
      <c r="K326" s="470">
        <v>100</v>
      </c>
      <c r="L326" s="197"/>
      <c r="M326" s="196">
        <v>55</v>
      </c>
      <c r="N326" s="196">
        <v>50</v>
      </c>
      <c r="O326" s="468">
        <f t="shared" ref="O326:O338" si="105">N326/M326</f>
        <v>0.90909090909090906</v>
      </c>
      <c r="P326" s="468">
        <f t="shared" ref="P326:P338" si="106">N326/M326</f>
        <v>0.90909090909090906</v>
      </c>
      <c r="Q326" s="469">
        <f t="shared" ref="Q326:Q338" si="107">N326/(M326*K326/100)</f>
        <v>0.90909090909090906</v>
      </c>
      <c r="R326" s="195"/>
    </row>
    <row r="327" spans="1:18" ht="15" x14ac:dyDescent="0.2">
      <c r="A327" s="198" t="s">
        <v>17</v>
      </c>
      <c r="B327" s="470" t="s">
        <v>452</v>
      </c>
      <c r="C327" s="470" t="s">
        <v>513</v>
      </c>
      <c r="D327" s="470" t="s">
        <v>466</v>
      </c>
      <c r="E327" s="132" t="s">
        <v>94</v>
      </c>
      <c r="F327" s="470" t="s">
        <v>508</v>
      </c>
      <c r="G327" s="470" t="s">
        <v>562</v>
      </c>
      <c r="H327" s="470" t="s">
        <v>517</v>
      </c>
      <c r="I327" s="470" t="s">
        <v>518</v>
      </c>
      <c r="J327" s="470" t="s">
        <v>512</v>
      </c>
      <c r="K327" s="470">
        <v>100</v>
      </c>
      <c r="L327" s="197"/>
      <c r="M327" s="196">
        <v>3</v>
      </c>
      <c r="N327" s="196">
        <v>3</v>
      </c>
      <c r="O327" s="468">
        <f t="shared" si="105"/>
        <v>1</v>
      </c>
      <c r="P327" s="468">
        <f t="shared" si="106"/>
        <v>1</v>
      </c>
      <c r="Q327" s="469">
        <f t="shared" si="107"/>
        <v>1</v>
      </c>
      <c r="R327" s="195"/>
    </row>
    <row r="328" spans="1:18" ht="15" x14ac:dyDescent="0.2">
      <c r="A328" s="198" t="s">
        <v>17</v>
      </c>
      <c r="B328" s="470" t="s">
        <v>452</v>
      </c>
      <c r="C328" s="470" t="s">
        <v>469</v>
      </c>
      <c r="D328" s="470" t="s">
        <v>470</v>
      </c>
      <c r="E328" s="132" t="s">
        <v>94</v>
      </c>
      <c r="F328" s="470" t="s">
        <v>508</v>
      </c>
      <c r="G328" s="470" t="s">
        <v>562</v>
      </c>
      <c r="H328" s="470" t="s">
        <v>517</v>
      </c>
      <c r="I328" s="470" t="s">
        <v>518</v>
      </c>
      <c r="J328" s="470" t="s">
        <v>512</v>
      </c>
      <c r="K328" s="470">
        <v>100</v>
      </c>
      <c r="L328" s="197"/>
      <c r="M328" s="196">
        <v>2</v>
      </c>
      <c r="N328" s="196">
        <v>2</v>
      </c>
      <c r="O328" s="468">
        <f t="shared" si="105"/>
        <v>1</v>
      </c>
      <c r="P328" s="468">
        <f t="shared" si="106"/>
        <v>1</v>
      </c>
      <c r="Q328" s="469">
        <f t="shared" si="107"/>
        <v>1</v>
      </c>
      <c r="R328" s="195"/>
    </row>
    <row r="329" spans="1:18" ht="15" x14ac:dyDescent="0.2">
      <c r="A329" s="198" t="s">
        <v>17</v>
      </c>
      <c r="B329" s="470" t="s">
        <v>452</v>
      </c>
      <c r="C329" s="470" t="s">
        <v>469</v>
      </c>
      <c r="D329" s="470" t="s">
        <v>471</v>
      </c>
      <c r="E329" s="132" t="s">
        <v>94</v>
      </c>
      <c r="F329" s="470" t="s">
        <v>508</v>
      </c>
      <c r="G329" s="470" t="s">
        <v>562</v>
      </c>
      <c r="H329" s="470" t="s">
        <v>517</v>
      </c>
      <c r="I329" s="470" t="s">
        <v>518</v>
      </c>
      <c r="J329" s="470" t="s">
        <v>512</v>
      </c>
      <c r="K329" s="470">
        <v>100</v>
      </c>
      <c r="L329" s="197"/>
      <c r="M329" s="196">
        <v>11</v>
      </c>
      <c r="N329" s="196">
        <v>11</v>
      </c>
      <c r="O329" s="468">
        <f t="shared" si="105"/>
        <v>1</v>
      </c>
      <c r="P329" s="468">
        <f t="shared" si="106"/>
        <v>1</v>
      </c>
      <c r="Q329" s="469">
        <f t="shared" si="107"/>
        <v>1</v>
      </c>
      <c r="R329" s="195"/>
    </row>
    <row r="330" spans="1:18" ht="15" x14ac:dyDescent="0.2">
      <c r="A330" s="198" t="s">
        <v>17</v>
      </c>
      <c r="B330" s="470" t="s">
        <v>452</v>
      </c>
      <c r="C330" s="470" t="s">
        <v>513</v>
      </c>
      <c r="D330" s="470" t="s">
        <v>471</v>
      </c>
      <c r="E330" s="132" t="s">
        <v>94</v>
      </c>
      <c r="F330" s="470" t="s">
        <v>508</v>
      </c>
      <c r="G330" s="470" t="s">
        <v>562</v>
      </c>
      <c r="H330" s="470" t="s">
        <v>517</v>
      </c>
      <c r="I330" s="470" t="s">
        <v>518</v>
      </c>
      <c r="J330" s="470" t="s">
        <v>512</v>
      </c>
      <c r="K330" s="470">
        <v>100</v>
      </c>
      <c r="L330" s="197"/>
      <c r="M330" s="196">
        <v>1</v>
      </c>
      <c r="N330" s="196">
        <v>1</v>
      </c>
      <c r="O330" s="468">
        <f t="shared" si="105"/>
        <v>1</v>
      </c>
      <c r="P330" s="468">
        <f t="shared" si="106"/>
        <v>1</v>
      </c>
      <c r="Q330" s="469">
        <f t="shared" si="107"/>
        <v>1</v>
      </c>
      <c r="R330" s="195"/>
    </row>
    <row r="331" spans="1:18" ht="15" x14ac:dyDescent="0.2">
      <c r="A331" s="198" t="s">
        <v>17</v>
      </c>
      <c r="B331" s="470" t="s">
        <v>452</v>
      </c>
      <c r="C331" s="471" t="s">
        <v>496</v>
      </c>
      <c r="D331" s="472" t="s">
        <v>474</v>
      </c>
      <c r="E331" s="132" t="s">
        <v>94</v>
      </c>
      <c r="F331" s="470" t="s">
        <v>508</v>
      </c>
      <c r="G331" s="470" t="s">
        <v>562</v>
      </c>
      <c r="H331" s="470" t="s">
        <v>517</v>
      </c>
      <c r="I331" s="470" t="s">
        <v>518</v>
      </c>
      <c r="J331" s="470" t="s">
        <v>512</v>
      </c>
      <c r="K331" s="470">
        <v>100</v>
      </c>
      <c r="L331" s="197"/>
      <c r="M331" s="196">
        <v>1</v>
      </c>
      <c r="N331" s="196">
        <v>1</v>
      </c>
      <c r="O331" s="468">
        <f t="shared" si="105"/>
        <v>1</v>
      </c>
      <c r="P331" s="468">
        <f t="shared" si="106"/>
        <v>1</v>
      </c>
      <c r="Q331" s="469">
        <f t="shared" si="107"/>
        <v>1</v>
      </c>
      <c r="R331" s="195"/>
    </row>
    <row r="332" spans="1:18" ht="15" x14ac:dyDescent="0.2">
      <c r="A332" s="198" t="s">
        <v>17</v>
      </c>
      <c r="B332" s="470" t="s">
        <v>452</v>
      </c>
      <c r="C332" s="470" t="s">
        <v>469</v>
      </c>
      <c r="D332" s="472" t="s">
        <v>474</v>
      </c>
      <c r="E332" s="473" t="s">
        <v>514</v>
      </c>
      <c r="F332" s="470" t="s">
        <v>508</v>
      </c>
      <c r="G332" s="470" t="s">
        <v>562</v>
      </c>
      <c r="H332" s="470" t="s">
        <v>517</v>
      </c>
      <c r="I332" s="470" t="s">
        <v>518</v>
      </c>
      <c r="J332" s="470" t="s">
        <v>512</v>
      </c>
      <c r="K332" s="470">
        <v>100</v>
      </c>
      <c r="L332" s="197"/>
      <c r="M332" s="196">
        <v>2</v>
      </c>
      <c r="N332" s="196">
        <v>2</v>
      </c>
      <c r="O332" s="468">
        <f t="shared" si="105"/>
        <v>1</v>
      </c>
      <c r="P332" s="468">
        <f t="shared" si="106"/>
        <v>1</v>
      </c>
      <c r="Q332" s="469">
        <f t="shared" si="107"/>
        <v>1</v>
      </c>
      <c r="R332" s="195"/>
    </row>
    <row r="333" spans="1:18" ht="15" x14ac:dyDescent="0.2">
      <c r="A333" s="198" t="s">
        <v>17</v>
      </c>
      <c r="B333" s="470" t="s">
        <v>70</v>
      </c>
      <c r="C333" s="471" t="s">
        <v>496</v>
      </c>
      <c r="D333" s="472" t="s">
        <v>474</v>
      </c>
      <c r="E333" s="473" t="s">
        <v>514</v>
      </c>
      <c r="F333" s="470" t="s">
        <v>508</v>
      </c>
      <c r="G333" s="470" t="s">
        <v>562</v>
      </c>
      <c r="H333" s="470" t="s">
        <v>517</v>
      </c>
      <c r="I333" s="470" t="s">
        <v>518</v>
      </c>
      <c r="J333" s="470" t="s">
        <v>512</v>
      </c>
      <c r="K333" s="470">
        <v>100</v>
      </c>
      <c r="L333" s="197"/>
      <c r="M333" s="196">
        <v>4</v>
      </c>
      <c r="N333" s="196">
        <v>4</v>
      </c>
      <c r="O333" s="468">
        <f t="shared" si="105"/>
        <v>1</v>
      </c>
      <c r="P333" s="468">
        <f t="shared" si="106"/>
        <v>1</v>
      </c>
      <c r="Q333" s="469">
        <f t="shared" si="107"/>
        <v>1</v>
      </c>
      <c r="R333" s="195"/>
    </row>
    <row r="334" spans="1:18" ht="15" x14ac:dyDescent="0.2">
      <c r="A334" s="198" t="s">
        <v>17</v>
      </c>
      <c r="B334" s="470" t="s">
        <v>452</v>
      </c>
      <c r="C334" s="470" t="s">
        <v>475</v>
      </c>
      <c r="D334" s="472" t="s">
        <v>456</v>
      </c>
      <c r="E334" s="132" t="s">
        <v>94</v>
      </c>
      <c r="F334" s="470" t="s">
        <v>508</v>
      </c>
      <c r="G334" s="470" t="s">
        <v>562</v>
      </c>
      <c r="H334" s="470" t="s">
        <v>517</v>
      </c>
      <c r="I334" s="470" t="s">
        <v>518</v>
      </c>
      <c r="J334" s="470" t="s">
        <v>512</v>
      </c>
      <c r="K334" s="470">
        <v>100</v>
      </c>
      <c r="L334" s="197"/>
      <c r="M334" s="196">
        <v>41</v>
      </c>
      <c r="N334" s="196">
        <v>41</v>
      </c>
      <c r="O334" s="468">
        <f t="shared" si="105"/>
        <v>1</v>
      </c>
      <c r="P334" s="468">
        <f t="shared" si="106"/>
        <v>1</v>
      </c>
      <c r="Q334" s="469">
        <f t="shared" si="107"/>
        <v>1</v>
      </c>
      <c r="R334" s="195"/>
    </row>
    <row r="335" spans="1:18" ht="15" x14ac:dyDescent="0.2">
      <c r="A335" s="198" t="s">
        <v>17</v>
      </c>
      <c r="B335" s="470" t="s">
        <v>452</v>
      </c>
      <c r="C335" s="470" t="s">
        <v>475</v>
      </c>
      <c r="D335" s="470" t="s">
        <v>466</v>
      </c>
      <c r="E335" s="132" t="s">
        <v>94</v>
      </c>
      <c r="F335" s="470" t="s">
        <v>508</v>
      </c>
      <c r="G335" s="470" t="s">
        <v>562</v>
      </c>
      <c r="H335" s="470" t="s">
        <v>517</v>
      </c>
      <c r="I335" s="470" t="s">
        <v>518</v>
      </c>
      <c r="J335" s="470" t="s">
        <v>512</v>
      </c>
      <c r="K335" s="470">
        <v>100</v>
      </c>
      <c r="L335" s="197"/>
      <c r="M335" s="196">
        <v>6</v>
      </c>
      <c r="N335" s="196">
        <v>6</v>
      </c>
      <c r="O335" s="468">
        <f t="shared" si="105"/>
        <v>1</v>
      </c>
      <c r="P335" s="468">
        <f t="shared" si="106"/>
        <v>1</v>
      </c>
      <c r="Q335" s="469">
        <f t="shared" si="107"/>
        <v>1</v>
      </c>
      <c r="R335" s="195"/>
    </row>
    <row r="336" spans="1:18" ht="15" x14ac:dyDescent="0.2">
      <c r="A336" s="198" t="s">
        <v>17</v>
      </c>
      <c r="B336" s="470" t="s">
        <v>452</v>
      </c>
      <c r="C336" s="470" t="s">
        <v>475</v>
      </c>
      <c r="D336" s="470" t="s">
        <v>519</v>
      </c>
      <c r="E336" s="132" t="s">
        <v>94</v>
      </c>
      <c r="F336" s="470" t="s">
        <v>508</v>
      </c>
      <c r="G336" s="470" t="s">
        <v>562</v>
      </c>
      <c r="H336" s="470" t="s">
        <v>517</v>
      </c>
      <c r="I336" s="470" t="s">
        <v>518</v>
      </c>
      <c r="J336" s="470" t="s">
        <v>512</v>
      </c>
      <c r="K336" s="470">
        <v>100</v>
      </c>
      <c r="L336" s="197"/>
      <c r="M336" s="196">
        <v>1</v>
      </c>
      <c r="N336" s="196">
        <v>1</v>
      </c>
      <c r="O336" s="468">
        <f t="shared" si="105"/>
        <v>1</v>
      </c>
      <c r="P336" s="468">
        <f t="shared" si="106"/>
        <v>1</v>
      </c>
      <c r="Q336" s="469">
        <f t="shared" si="107"/>
        <v>1</v>
      </c>
      <c r="R336" s="195"/>
    </row>
    <row r="337" spans="1:18" ht="15" x14ac:dyDescent="0.2">
      <c r="A337" s="198" t="s">
        <v>17</v>
      </c>
      <c r="B337" s="470" t="s">
        <v>452</v>
      </c>
      <c r="C337" s="470" t="s">
        <v>475</v>
      </c>
      <c r="D337" s="470" t="s">
        <v>470</v>
      </c>
      <c r="E337" s="132" t="s">
        <v>94</v>
      </c>
      <c r="F337" s="470" t="s">
        <v>508</v>
      </c>
      <c r="G337" s="470" t="s">
        <v>562</v>
      </c>
      <c r="H337" s="470" t="s">
        <v>517</v>
      </c>
      <c r="I337" s="470" t="s">
        <v>518</v>
      </c>
      <c r="J337" s="470" t="s">
        <v>512</v>
      </c>
      <c r="K337" s="470">
        <v>100</v>
      </c>
      <c r="L337" s="197"/>
      <c r="M337" s="196">
        <v>2</v>
      </c>
      <c r="N337" s="196">
        <v>2</v>
      </c>
      <c r="O337" s="468">
        <f t="shared" si="105"/>
        <v>1</v>
      </c>
      <c r="P337" s="468">
        <f t="shared" si="106"/>
        <v>1</v>
      </c>
      <c r="Q337" s="469">
        <f t="shared" si="107"/>
        <v>1</v>
      </c>
      <c r="R337" s="195"/>
    </row>
    <row r="338" spans="1:18" ht="15" x14ac:dyDescent="0.2">
      <c r="A338" s="198" t="s">
        <v>17</v>
      </c>
      <c r="B338" s="470" t="s">
        <v>452</v>
      </c>
      <c r="C338" s="470" t="s">
        <v>475</v>
      </c>
      <c r="D338" s="470" t="s">
        <v>471</v>
      </c>
      <c r="E338" s="132" t="s">
        <v>94</v>
      </c>
      <c r="F338" s="470" t="s">
        <v>508</v>
      </c>
      <c r="G338" s="470" t="s">
        <v>562</v>
      </c>
      <c r="H338" s="470" t="s">
        <v>517</v>
      </c>
      <c r="I338" s="470" t="s">
        <v>518</v>
      </c>
      <c r="J338" s="470" t="s">
        <v>512</v>
      </c>
      <c r="K338" s="470">
        <v>100</v>
      </c>
      <c r="L338" s="197"/>
      <c r="M338" s="196">
        <v>12</v>
      </c>
      <c r="N338" s="196">
        <v>12</v>
      </c>
      <c r="O338" s="468">
        <f t="shared" si="105"/>
        <v>1</v>
      </c>
      <c r="P338" s="468">
        <f t="shared" si="106"/>
        <v>1</v>
      </c>
      <c r="Q338" s="469">
        <f t="shared" si="107"/>
        <v>1</v>
      </c>
      <c r="R338" s="195"/>
    </row>
    <row r="339" spans="1:18" ht="15" x14ac:dyDescent="0.2">
      <c r="A339" s="198" t="s">
        <v>17</v>
      </c>
      <c r="B339" s="470" t="s">
        <v>452</v>
      </c>
      <c r="C339" s="470" t="s">
        <v>475</v>
      </c>
      <c r="D339" s="470" t="s">
        <v>484</v>
      </c>
      <c r="E339" s="132" t="s">
        <v>94</v>
      </c>
      <c r="F339" s="470" t="s">
        <v>508</v>
      </c>
      <c r="G339" s="470" t="s">
        <v>562</v>
      </c>
      <c r="H339" s="470" t="s">
        <v>517</v>
      </c>
      <c r="I339" s="470" t="s">
        <v>518</v>
      </c>
      <c r="J339" s="470" t="s">
        <v>512</v>
      </c>
      <c r="K339" s="470">
        <v>100</v>
      </c>
      <c r="L339" s="197"/>
      <c r="M339" s="196">
        <v>0</v>
      </c>
      <c r="N339" s="196">
        <v>0</v>
      </c>
      <c r="O339" s="468">
        <v>1</v>
      </c>
      <c r="P339" s="468">
        <v>1</v>
      </c>
      <c r="Q339" s="469">
        <v>1</v>
      </c>
      <c r="R339" s="195" t="s">
        <v>520</v>
      </c>
    </row>
    <row r="340" spans="1:18" ht="15" x14ac:dyDescent="0.2">
      <c r="A340" s="198" t="s">
        <v>17</v>
      </c>
      <c r="B340" s="470" t="s">
        <v>452</v>
      </c>
      <c r="C340" s="470" t="s">
        <v>489</v>
      </c>
      <c r="D340" s="470" t="s">
        <v>471</v>
      </c>
      <c r="E340" s="132" t="s">
        <v>94</v>
      </c>
      <c r="F340" s="470" t="s">
        <v>508</v>
      </c>
      <c r="G340" s="470" t="s">
        <v>562</v>
      </c>
      <c r="H340" s="470" t="s">
        <v>517</v>
      </c>
      <c r="I340" s="470" t="s">
        <v>518</v>
      </c>
      <c r="J340" s="470" t="s">
        <v>512</v>
      </c>
      <c r="K340" s="470">
        <v>100</v>
      </c>
      <c r="L340" s="197"/>
      <c r="M340" s="196">
        <v>0</v>
      </c>
      <c r="N340" s="196">
        <v>0</v>
      </c>
      <c r="O340" s="468">
        <v>1</v>
      </c>
      <c r="P340" s="468">
        <v>1</v>
      </c>
      <c r="Q340" s="469">
        <v>1</v>
      </c>
      <c r="R340" s="195" t="s">
        <v>515</v>
      </c>
    </row>
    <row r="341" spans="1:18" ht="15" x14ac:dyDescent="0.2">
      <c r="A341" s="198" t="s">
        <v>17</v>
      </c>
      <c r="B341" s="470" t="s">
        <v>452</v>
      </c>
      <c r="C341" s="470" t="s">
        <v>455</v>
      </c>
      <c r="D341" s="472" t="s">
        <v>456</v>
      </c>
      <c r="E341" s="132" t="s">
        <v>94</v>
      </c>
      <c r="F341" s="470" t="s">
        <v>508</v>
      </c>
      <c r="G341" s="470" t="s">
        <v>563</v>
      </c>
      <c r="H341" s="470" t="s">
        <v>564</v>
      </c>
      <c r="I341" s="470" t="s">
        <v>518</v>
      </c>
      <c r="J341" s="470" t="s">
        <v>512</v>
      </c>
      <c r="K341" s="470">
        <v>100</v>
      </c>
      <c r="L341" s="197"/>
      <c r="M341" s="196">
        <v>55</v>
      </c>
      <c r="N341" s="196">
        <v>50</v>
      </c>
      <c r="O341" s="468">
        <f t="shared" ref="O341:O348" si="108">N341/M341</f>
        <v>0.90909090909090906</v>
      </c>
      <c r="P341" s="468">
        <f t="shared" ref="P341:P348" si="109">N341/M341</f>
        <v>0.90909090909090906</v>
      </c>
      <c r="Q341" s="469">
        <f t="shared" ref="Q341:Q348" si="110">N341/(M341*K341/100)</f>
        <v>0.90909090909090906</v>
      </c>
      <c r="R341" s="195"/>
    </row>
    <row r="342" spans="1:18" ht="15" x14ac:dyDescent="0.2">
      <c r="A342" s="198" t="s">
        <v>17</v>
      </c>
      <c r="B342" s="470" t="s">
        <v>452</v>
      </c>
      <c r="C342" s="470" t="s">
        <v>513</v>
      </c>
      <c r="D342" s="470" t="s">
        <v>466</v>
      </c>
      <c r="E342" s="132" t="s">
        <v>94</v>
      </c>
      <c r="F342" s="470" t="s">
        <v>508</v>
      </c>
      <c r="G342" s="470" t="s">
        <v>563</v>
      </c>
      <c r="H342" s="470" t="s">
        <v>564</v>
      </c>
      <c r="I342" s="470" t="s">
        <v>518</v>
      </c>
      <c r="J342" s="470" t="s">
        <v>512</v>
      </c>
      <c r="K342" s="470">
        <v>100</v>
      </c>
      <c r="L342" s="197"/>
      <c r="M342" s="196">
        <v>3</v>
      </c>
      <c r="N342" s="196">
        <v>3</v>
      </c>
      <c r="O342" s="468">
        <f t="shared" si="108"/>
        <v>1</v>
      </c>
      <c r="P342" s="468">
        <f t="shared" si="109"/>
        <v>1</v>
      </c>
      <c r="Q342" s="469">
        <f t="shared" si="110"/>
        <v>1</v>
      </c>
      <c r="R342" s="195"/>
    </row>
    <row r="343" spans="1:18" ht="15" x14ac:dyDescent="0.2">
      <c r="A343" s="198" t="s">
        <v>17</v>
      </c>
      <c r="B343" s="470" t="s">
        <v>452</v>
      </c>
      <c r="C343" s="470" t="s">
        <v>469</v>
      </c>
      <c r="D343" s="470" t="s">
        <v>470</v>
      </c>
      <c r="E343" s="132" t="s">
        <v>94</v>
      </c>
      <c r="F343" s="470" t="s">
        <v>508</v>
      </c>
      <c r="G343" s="470" t="s">
        <v>563</v>
      </c>
      <c r="H343" s="470" t="s">
        <v>564</v>
      </c>
      <c r="I343" s="470" t="s">
        <v>518</v>
      </c>
      <c r="J343" s="470" t="s">
        <v>512</v>
      </c>
      <c r="K343" s="470">
        <v>100</v>
      </c>
      <c r="L343" s="197"/>
      <c r="M343" s="196">
        <v>2</v>
      </c>
      <c r="N343" s="196">
        <v>2</v>
      </c>
      <c r="O343" s="468">
        <f t="shared" si="108"/>
        <v>1</v>
      </c>
      <c r="P343" s="468">
        <f t="shared" si="109"/>
        <v>1</v>
      </c>
      <c r="Q343" s="469">
        <f t="shared" si="110"/>
        <v>1</v>
      </c>
      <c r="R343" s="195"/>
    </row>
    <row r="344" spans="1:18" ht="15" x14ac:dyDescent="0.2">
      <c r="A344" s="198" t="s">
        <v>17</v>
      </c>
      <c r="B344" s="470" t="s">
        <v>452</v>
      </c>
      <c r="C344" s="470" t="s">
        <v>469</v>
      </c>
      <c r="D344" s="470" t="s">
        <v>471</v>
      </c>
      <c r="E344" s="132" t="s">
        <v>94</v>
      </c>
      <c r="F344" s="470" t="s">
        <v>508</v>
      </c>
      <c r="G344" s="470" t="s">
        <v>563</v>
      </c>
      <c r="H344" s="470" t="s">
        <v>564</v>
      </c>
      <c r="I344" s="470" t="s">
        <v>518</v>
      </c>
      <c r="J344" s="470" t="s">
        <v>512</v>
      </c>
      <c r="K344" s="470">
        <v>100</v>
      </c>
      <c r="L344" s="197"/>
      <c r="M344" s="196">
        <v>11</v>
      </c>
      <c r="N344" s="196">
        <v>11</v>
      </c>
      <c r="O344" s="468">
        <f t="shared" si="108"/>
        <v>1</v>
      </c>
      <c r="P344" s="468">
        <f t="shared" si="109"/>
        <v>1</v>
      </c>
      <c r="Q344" s="469">
        <f t="shared" si="110"/>
        <v>1</v>
      </c>
      <c r="R344" s="195"/>
    </row>
    <row r="345" spans="1:18" ht="15" x14ac:dyDescent="0.2">
      <c r="A345" s="198" t="s">
        <v>17</v>
      </c>
      <c r="B345" s="470" t="s">
        <v>452</v>
      </c>
      <c r="C345" s="470" t="s">
        <v>513</v>
      </c>
      <c r="D345" s="470" t="s">
        <v>471</v>
      </c>
      <c r="E345" s="132" t="s">
        <v>94</v>
      </c>
      <c r="F345" s="470" t="s">
        <v>508</v>
      </c>
      <c r="G345" s="470" t="s">
        <v>563</v>
      </c>
      <c r="H345" s="470" t="s">
        <v>564</v>
      </c>
      <c r="I345" s="470" t="s">
        <v>518</v>
      </c>
      <c r="J345" s="470" t="s">
        <v>512</v>
      </c>
      <c r="K345" s="470">
        <v>100</v>
      </c>
      <c r="L345" s="197"/>
      <c r="M345" s="196">
        <v>1</v>
      </c>
      <c r="N345" s="196">
        <v>1</v>
      </c>
      <c r="O345" s="468">
        <f t="shared" si="108"/>
        <v>1</v>
      </c>
      <c r="P345" s="468">
        <f t="shared" si="109"/>
        <v>1</v>
      </c>
      <c r="Q345" s="469">
        <f t="shared" si="110"/>
        <v>1</v>
      </c>
      <c r="R345" s="195"/>
    </row>
    <row r="346" spans="1:18" ht="15" x14ac:dyDescent="0.2">
      <c r="A346" s="198" t="s">
        <v>17</v>
      </c>
      <c r="B346" s="470" t="s">
        <v>452</v>
      </c>
      <c r="C346" s="471" t="s">
        <v>496</v>
      </c>
      <c r="D346" s="472" t="s">
        <v>474</v>
      </c>
      <c r="E346" s="132" t="s">
        <v>94</v>
      </c>
      <c r="F346" s="470" t="s">
        <v>508</v>
      </c>
      <c r="G346" s="470" t="s">
        <v>563</v>
      </c>
      <c r="H346" s="470" t="s">
        <v>564</v>
      </c>
      <c r="I346" s="470" t="s">
        <v>518</v>
      </c>
      <c r="J346" s="470" t="s">
        <v>512</v>
      </c>
      <c r="K346" s="470">
        <v>100</v>
      </c>
      <c r="L346" s="197"/>
      <c r="M346" s="196">
        <v>1</v>
      </c>
      <c r="N346" s="196">
        <v>1</v>
      </c>
      <c r="O346" s="468">
        <f t="shared" si="108"/>
        <v>1</v>
      </c>
      <c r="P346" s="468">
        <f t="shared" si="109"/>
        <v>1</v>
      </c>
      <c r="Q346" s="469">
        <f t="shared" si="110"/>
        <v>1</v>
      </c>
      <c r="R346" s="195"/>
    </row>
    <row r="347" spans="1:18" ht="15" x14ac:dyDescent="0.2">
      <c r="A347" s="198" t="s">
        <v>17</v>
      </c>
      <c r="B347" s="470" t="s">
        <v>452</v>
      </c>
      <c r="C347" s="470" t="s">
        <v>469</v>
      </c>
      <c r="D347" s="472" t="s">
        <v>474</v>
      </c>
      <c r="E347" s="473" t="s">
        <v>514</v>
      </c>
      <c r="F347" s="470" t="s">
        <v>508</v>
      </c>
      <c r="G347" s="470" t="s">
        <v>563</v>
      </c>
      <c r="H347" s="470" t="s">
        <v>564</v>
      </c>
      <c r="I347" s="470" t="s">
        <v>518</v>
      </c>
      <c r="J347" s="470" t="s">
        <v>512</v>
      </c>
      <c r="K347" s="470">
        <v>100</v>
      </c>
      <c r="L347" s="197"/>
      <c r="M347" s="196">
        <v>2</v>
      </c>
      <c r="N347" s="196">
        <v>2</v>
      </c>
      <c r="O347" s="468">
        <f t="shared" si="108"/>
        <v>1</v>
      </c>
      <c r="P347" s="468">
        <f t="shared" si="109"/>
        <v>1</v>
      </c>
      <c r="Q347" s="469">
        <f t="shared" si="110"/>
        <v>1</v>
      </c>
      <c r="R347" s="195"/>
    </row>
    <row r="348" spans="1:18" ht="15" x14ac:dyDescent="0.2">
      <c r="A348" s="198" t="s">
        <v>17</v>
      </c>
      <c r="B348" s="470" t="s">
        <v>70</v>
      </c>
      <c r="C348" s="471" t="s">
        <v>496</v>
      </c>
      <c r="D348" s="472" t="s">
        <v>474</v>
      </c>
      <c r="E348" s="473" t="s">
        <v>514</v>
      </c>
      <c r="F348" s="470" t="s">
        <v>508</v>
      </c>
      <c r="G348" s="470" t="s">
        <v>563</v>
      </c>
      <c r="H348" s="470" t="s">
        <v>564</v>
      </c>
      <c r="I348" s="470" t="s">
        <v>518</v>
      </c>
      <c r="J348" s="470" t="s">
        <v>512</v>
      </c>
      <c r="K348" s="470">
        <v>100</v>
      </c>
      <c r="L348" s="197"/>
      <c r="M348" s="196">
        <v>4</v>
      </c>
      <c r="N348" s="196">
        <v>4</v>
      </c>
      <c r="O348" s="468">
        <f t="shared" si="108"/>
        <v>1</v>
      </c>
      <c r="P348" s="468">
        <f t="shared" si="109"/>
        <v>1</v>
      </c>
      <c r="Q348" s="469">
        <f t="shared" si="110"/>
        <v>1</v>
      </c>
      <c r="R348" s="195"/>
    </row>
    <row r="349" spans="1:18" ht="15" x14ac:dyDescent="0.2">
      <c r="A349" s="198" t="s">
        <v>17</v>
      </c>
      <c r="B349" s="470" t="s">
        <v>452</v>
      </c>
      <c r="C349" s="470" t="s">
        <v>489</v>
      </c>
      <c r="D349" s="470" t="s">
        <v>471</v>
      </c>
      <c r="E349" s="132" t="s">
        <v>94</v>
      </c>
      <c r="F349" s="470" t="s">
        <v>508</v>
      </c>
      <c r="G349" s="470" t="s">
        <v>563</v>
      </c>
      <c r="H349" s="470" t="s">
        <v>564</v>
      </c>
      <c r="I349" s="470" t="s">
        <v>518</v>
      </c>
      <c r="J349" s="470" t="s">
        <v>512</v>
      </c>
      <c r="K349" s="470">
        <v>100</v>
      </c>
      <c r="L349" s="197"/>
      <c r="M349" s="196">
        <v>0</v>
      </c>
      <c r="N349" s="196">
        <v>0</v>
      </c>
      <c r="O349" s="468">
        <v>1</v>
      </c>
      <c r="P349" s="468">
        <v>1</v>
      </c>
      <c r="Q349" s="469">
        <v>1</v>
      </c>
      <c r="R349" s="195" t="s">
        <v>515</v>
      </c>
    </row>
    <row r="350" spans="1:18" ht="15" x14ac:dyDescent="0.2">
      <c r="A350" s="198" t="s">
        <v>17</v>
      </c>
      <c r="B350" s="470" t="s">
        <v>452</v>
      </c>
      <c r="C350" s="470" t="s">
        <v>455</v>
      </c>
      <c r="D350" s="472" t="s">
        <v>456</v>
      </c>
      <c r="E350" s="132" t="s">
        <v>94</v>
      </c>
      <c r="F350" s="470" t="s">
        <v>508</v>
      </c>
      <c r="G350" s="470" t="s">
        <v>565</v>
      </c>
      <c r="H350" s="470" t="s">
        <v>525</v>
      </c>
      <c r="I350" s="470" t="s">
        <v>518</v>
      </c>
      <c r="J350" s="470" t="s">
        <v>512</v>
      </c>
      <c r="K350" s="470">
        <v>100</v>
      </c>
      <c r="L350" s="197"/>
      <c r="M350" s="196">
        <v>55</v>
      </c>
      <c r="N350" s="196">
        <v>50</v>
      </c>
      <c r="O350" s="468">
        <f t="shared" ref="O350:O357" si="111">N350/M350</f>
        <v>0.90909090909090906</v>
      </c>
      <c r="P350" s="468">
        <f t="shared" ref="P350:P357" si="112">N350/M350</f>
        <v>0.90909090909090906</v>
      </c>
      <c r="Q350" s="469">
        <f t="shared" ref="Q350:Q357" si="113">N350/(M350*K350/100)</f>
        <v>0.90909090909090906</v>
      </c>
      <c r="R350" s="195"/>
    </row>
    <row r="351" spans="1:18" ht="15" x14ac:dyDescent="0.2">
      <c r="A351" s="198" t="s">
        <v>17</v>
      </c>
      <c r="B351" s="470" t="s">
        <v>452</v>
      </c>
      <c r="C351" s="470" t="s">
        <v>513</v>
      </c>
      <c r="D351" s="470" t="s">
        <v>466</v>
      </c>
      <c r="E351" s="132" t="s">
        <v>94</v>
      </c>
      <c r="F351" s="470" t="s">
        <v>508</v>
      </c>
      <c r="G351" s="470" t="s">
        <v>565</v>
      </c>
      <c r="H351" s="470" t="s">
        <v>525</v>
      </c>
      <c r="I351" s="470" t="s">
        <v>518</v>
      </c>
      <c r="J351" s="470" t="s">
        <v>512</v>
      </c>
      <c r="K351" s="470">
        <v>100</v>
      </c>
      <c r="L351" s="197"/>
      <c r="M351" s="196">
        <v>3</v>
      </c>
      <c r="N351" s="196">
        <v>3</v>
      </c>
      <c r="O351" s="468">
        <f t="shared" si="111"/>
        <v>1</v>
      </c>
      <c r="P351" s="468">
        <f t="shared" si="112"/>
        <v>1</v>
      </c>
      <c r="Q351" s="469">
        <f t="shared" si="113"/>
        <v>1</v>
      </c>
      <c r="R351" s="195"/>
    </row>
    <row r="352" spans="1:18" ht="15" x14ac:dyDescent="0.2">
      <c r="A352" s="198" t="s">
        <v>17</v>
      </c>
      <c r="B352" s="470" t="s">
        <v>452</v>
      </c>
      <c r="C352" s="470" t="s">
        <v>469</v>
      </c>
      <c r="D352" s="470" t="s">
        <v>470</v>
      </c>
      <c r="E352" s="132" t="s">
        <v>94</v>
      </c>
      <c r="F352" s="470" t="s">
        <v>508</v>
      </c>
      <c r="G352" s="470" t="s">
        <v>565</v>
      </c>
      <c r="H352" s="470" t="s">
        <v>525</v>
      </c>
      <c r="I352" s="470" t="s">
        <v>518</v>
      </c>
      <c r="J352" s="470" t="s">
        <v>512</v>
      </c>
      <c r="K352" s="470">
        <v>100</v>
      </c>
      <c r="L352" s="197"/>
      <c r="M352" s="196">
        <v>2</v>
      </c>
      <c r="N352" s="196">
        <v>2</v>
      </c>
      <c r="O352" s="468">
        <f t="shared" si="111"/>
        <v>1</v>
      </c>
      <c r="P352" s="468">
        <f t="shared" si="112"/>
        <v>1</v>
      </c>
      <c r="Q352" s="469">
        <f t="shared" si="113"/>
        <v>1</v>
      </c>
      <c r="R352" s="195"/>
    </row>
    <row r="353" spans="1:18" ht="15" x14ac:dyDescent="0.2">
      <c r="A353" s="198" t="s">
        <v>17</v>
      </c>
      <c r="B353" s="470" t="s">
        <v>452</v>
      </c>
      <c r="C353" s="470" t="s">
        <v>469</v>
      </c>
      <c r="D353" s="470" t="s">
        <v>471</v>
      </c>
      <c r="E353" s="132" t="s">
        <v>94</v>
      </c>
      <c r="F353" s="470" t="s">
        <v>508</v>
      </c>
      <c r="G353" s="470" t="s">
        <v>565</v>
      </c>
      <c r="H353" s="470" t="s">
        <v>525</v>
      </c>
      <c r="I353" s="470" t="s">
        <v>518</v>
      </c>
      <c r="J353" s="470" t="s">
        <v>512</v>
      </c>
      <c r="K353" s="470">
        <v>100</v>
      </c>
      <c r="L353" s="197"/>
      <c r="M353" s="196">
        <v>11</v>
      </c>
      <c r="N353" s="196">
        <v>11</v>
      </c>
      <c r="O353" s="468">
        <f t="shared" si="111"/>
        <v>1</v>
      </c>
      <c r="P353" s="468">
        <f t="shared" si="112"/>
        <v>1</v>
      </c>
      <c r="Q353" s="469">
        <f t="shared" si="113"/>
        <v>1</v>
      </c>
      <c r="R353" s="195"/>
    </row>
    <row r="354" spans="1:18" ht="15" x14ac:dyDescent="0.2">
      <c r="A354" s="198" t="s">
        <v>17</v>
      </c>
      <c r="B354" s="470" t="s">
        <v>452</v>
      </c>
      <c r="C354" s="470" t="s">
        <v>513</v>
      </c>
      <c r="D354" s="470" t="s">
        <v>471</v>
      </c>
      <c r="E354" s="132" t="s">
        <v>94</v>
      </c>
      <c r="F354" s="470" t="s">
        <v>508</v>
      </c>
      <c r="G354" s="470" t="s">
        <v>565</v>
      </c>
      <c r="H354" s="470" t="s">
        <v>525</v>
      </c>
      <c r="I354" s="470" t="s">
        <v>518</v>
      </c>
      <c r="J354" s="470" t="s">
        <v>512</v>
      </c>
      <c r="K354" s="470">
        <v>100</v>
      </c>
      <c r="L354" s="197"/>
      <c r="M354" s="196">
        <v>1</v>
      </c>
      <c r="N354" s="196">
        <v>1</v>
      </c>
      <c r="O354" s="468">
        <f t="shared" si="111"/>
        <v>1</v>
      </c>
      <c r="P354" s="468">
        <f t="shared" si="112"/>
        <v>1</v>
      </c>
      <c r="Q354" s="469">
        <f t="shared" si="113"/>
        <v>1</v>
      </c>
      <c r="R354" s="195"/>
    </row>
    <row r="355" spans="1:18" ht="15" x14ac:dyDescent="0.2">
      <c r="A355" s="198" t="s">
        <v>17</v>
      </c>
      <c r="B355" s="470" t="s">
        <v>452</v>
      </c>
      <c r="C355" s="471" t="s">
        <v>496</v>
      </c>
      <c r="D355" s="472" t="s">
        <v>474</v>
      </c>
      <c r="E355" s="132" t="s">
        <v>94</v>
      </c>
      <c r="F355" s="470" t="s">
        <v>508</v>
      </c>
      <c r="G355" s="470" t="s">
        <v>565</v>
      </c>
      <c r="H355" s="470" t="s">
        <v>525</v>
      </c>
      <c r="I355" s="470" t="s">
        <v>518</v>
      </c>
      <c r="J355" s="470" t="s">
        <v>512</v>
      </c>
      <c r="K355" s="470">
        <v>100</v>
      </c>
      <c r="L355" s="197"/>
      <c r="M355" s="196">
        <v>1</v>
      </c>
      <c r="N355" s="196">
        <v>1</v>
      </c>
      <c r="O355" s="468">
        <f t="shared" si="111"/>
        <v>1</v>
      </c>
      <c r="P355" s="468">
        <f t="shared" si="112"/>
        <v>1</v>
      </c>
      <c r="Q355" s="469">
        <f t="shared" si="113"/>
        <v>1</v>
      </c>
      <c r="R355" s="195"/>
    </row>
    <row r="356" spans="1:18" ht="15" x14ac:dyDescent="0.2">
      <c r="A356" s="198" t="s">
        <v>17</v>
      </c>
      <c r="B356" s="470" t="s">
        <v>452</v>
      </c>
      <c r="C356" s="470" t="s">
        <v>469</v>
      </c>
      <c r="D356" s="472" t="s">
        <v>474</v>
      </c>
      <c r="E356" s="473" t="s">
        <v>514</v>
      </c>
      <c r="F356" s="470" t="s">
        <v>508</v>
      </c>
      <c r="G356" s="470" t="s">
        <v>565</v>
      </c>
      <c r="H356" s="470" t="s">
        <v>525</v>
      </c>
      <c r="I356" s="470" t="s">
        <v>518</v>
      </c>
      <c r="J356" s="470" t="s">
        <v>512</v>
      </c>
      <c r="K356" s="470">
        <v>100</v>
      </c>
      <c r="L356" s="197"/>
      <c r="M356" s="196">
        <v>2</v>
      </c>
      <c r="N356" s="196">
        <v>2</v>
      </c>
      <c r="O356" s="468">
        <f t="shared" si="111"/>
        <v>1</v>
      </c>
      <c r="P356" s="468">
        <f t="shared" si="112"/>
        <v>1</v>
      </c>
      <c r="Q356" s="469">
        <f t="shared" si="113"/>
        <v>1</v>
      </c>
      <c r="R356" s="195"/>
    </row>
    <row r="357" spans="1:18" ht="15" x14ac:dyDescent="0.2">
      <c r="A357" s="198" t="s">
        <v>17</v>
      </c>
      <c r="B357" s="470" t="s">
        <v>70</v>
      </c>
      <c r="C357" s="471" t="s">
        <v>496</v>
      </c>
      <c r="D357" s="472" t="s">
        <v>474</v>
      </c>
      <c r="E357" s="473" t="s">
        <v>514</v>
      </c>
      <c r="F357" s="470" t="s">
        <v>508</v>
      </c>
      <c r="G357" s="470" t="s">
        <v>565</v>
      </c>
      <c r="H357" s="470" t="s">
        <v>525</v>
      </c>
      <c r="I357" s="470" t="s">
        <v>518</v>
      </c>
      <c r="J357" s="470" t="s">
        <v>512</v>
      </c>
      <c r="K357" s="470">
        <v>100</v>
      </c>
      <c r="L357" s="197"/>
      <c r="M357" s="196">
        <v>4</v>
      </c>
      <c r="N357" s="196">
        <v>4</v>
      </c>
      <c r="O357" s="468">
        <f t="shared" si="111"/>
        <v>1</v>
      </c>
      <c r="P357" s="468">
        <f t="shared" si="112"/>
        <v>1</v>
      </c>
      <c r="Q357" s="469">
        <f t="shared" si="113"/>
        <v>1</v>
      </c>
      <c r="R357" s="195"/>
    </row>
    <row r="358" spans="1:18" ht="15" x14ac:dyDescent="0.2">
      <c r="A358" s="198" t="s">
        <v>17</v>
      </c>
      <c r="B358" s="470" t="s">
        <v>452</v>
      </c>
      <c r="C358" s="470" t="s">
        <v>489</v>
      </c>
      <c r="D358" s="470" t="s">
        <v>471</v>
      </c>
      <c r="E358" s="132" t="s">
        <v>94</v>
      </c>
      <c r="F358" s="470" t="s">
        <v>508</v>
      </c>
      <c r="G358" s="470" t="s">
        <v>565</v>
      </c>
      <c r="H358" s="470" t="s">
        <v>525</v>
      </c>
      <c r="I358" s="470" t="s">
        <v>518</v>
      </c>
      <c r="J358" s="470" t="s">
        <v>512</v>
      </c>
      <c r="K358" s="470">
        <v>100</v>
      </c>
      <c r="L358" s="197"/>
      <c r="M358" s="196">
        <v>0</v>
      </c>
      <c r="N358" s="196">
        <v>0</v>
      </c>
      <c r="O358" s="468">
        <v>1</v>
      </c>
      <c r="P358" s="468">
        <v>1</v>
      </c>
      <c r="Q358" s="469">
        <v>1</v>
      </c>
      <c r="R358" s="195" t="s">
        <v>515</v>
      </c>
    </row>
    <row r="359" spans="1:18" ht="15" x14ac:dyDescent="0.2">
      <c r="A359" s="198" t="s">
        <v>17</v>
      </c>
      <c r="B359" s="470" t="s">
        <v>452</v>
      </c>
      <c r="C359" s="470" t="s">
        <v>455</v>
      </c>
      <c r="D359" s="472" t="s">
        <v>456</v>
      </c>
      <c r="E359" s="132" t="s">
        <v>94</v>
      </c>
      <c r="F359" s="470" t="s">
        <v>508</v>
      </c>
      <c r="G359" s="470" t="s">
        <v>566</v>
      </c>
      <c r="H359" s="470" t="s">
        <v>525</v>
      </c>
      <c r="I359" s="470" t="s">
        <v>511</v>
      </c>
      <c r="J359" s="470" t="s">
        <v>512</v>
      </c>
      <c r="K359" s="470">
        <v>100</v>
      </c>
      <c r="L359" s="197"/>
      <c r="M359" s="196">
        <v>55</v>
      </c>
      <c r="N359" s="196">
        <v>50</v>
      </c>
      <c r="O359" s="468">
        <f t="shared" ref="O359:O366" si="114">N359/M359</f>
        <v>0.90909090909090906</v>
      </c>
      <c r="P359" s="468">
        <f t="shared" ref="P359:P366" si="115">N359/M359</f>
        <v>0.90909090909090906</v>
      </c>
      <c r="Q359" s="469">
        <f t="shared" ref="Q359:Q366" si="116">N359/(M359*K359/100)</f>
        <v>0.90909090909090906</v>
      </c>
      <c r="R359" s="195"/>
    </row>
    <row r="360" spans="1:18" ht="15" x14ac:dyDescent="0.2">
      <c r="A360" s="198" t="s">
        <v>17</v>
      </c>
      <c r="B360" s="470" t="s">
        <v>452</v>
      </c>
      <c r="C360" s="470" t="s">
        <v>513</v>
      </c>
      <c r="D360" s="470" t="s">
        <v>466</v>
      </c>
      <c r="E360" s="132" t="s">
        <v>94</v>
      </c>
      <c r="F360" s="470" t="s">
        <v>508</v>
      </c>
      <c r="G360" s="470" t="s">
        <v>566</v>
      </c>
      <c r="H360" s="470" t="s">
        <v>525</v>
      </c>
      <c r="I360" s="470" t="s">
        <v>511</v>
      </c>
      <c r="J360" s="470" t="s">
        <v>512</v>
      </c>
      <c r="K360" s="470">
        <v>100</v>
      </c>
      <c r="L360" s="197"/>
      <c r="M360" s="196">
        <v>3</v>
      </c>
      <c r="N360" s="196">
        <v>3</v>
      </c>
      <c r="O360" s="468">
        <f t="shared" si="114"/>
        <v>1</v>
      </c>
      <c r="P360" s="468">
        <f t="shared" si="115"/>
        <v>1</v>
      </c>
      <c r="Q360" s="469">
        <f t="shared" si="116"/>
        <v>1</v>
      </c>
      <c r="R360" s="195"/>
    </row>
    <row r="361" spans="1:18" ht="15" x14ac:dyDescent="0.2">
      <c r="A361" s="198" t="s">
        <v>17</v>
      </c>
      <c r="B361" s="470" t="s">
        <v>452</v>
      </c>
      <c r="C361" s="470" t="s">
        <v>469</v>
      </c>
      <c r="D361" s="470" t="s">
        <v>470</v>
      </c>
      <c r="E361" s="132" t="s">
        <v>94</v>
      </c>
      <c r="F361" s="470" t="s">
        <v>508</v>
      </c>
      <c r="G361" s="470" t="s">
        <v>566</v>
      </c>
      <c r="H361" s="470" t="s">
        <v>525</v>
      </c>
      <c r="I361" s="470" t="s">
        <v>511</v>
      </c>
      <c r="J361" s="470" t="s">
        <v>512</v>
      </c>
      <c r="K361" s="470">
        <v>100</v>
      </c>
      <c r="L361" s="197"/>
      <c r="M361" s="196">
        <v>2</v>
      </c>
      <c r="N361" s="196">
        <v>2</v>
      </c>
      <c r="O361" s="468">
        <f t="shared" si="114"/>
        <v>1</v>
      </c>
      <c r="P361" s="468">
        <f t="shared" si="115"/>
        <v>1</v>
      </c>
      <c r="Q361" s="469">
        <f t="shared" si="116"/>
        <v>1</v>
      </c>
      <c r="R361" s="195"/>
    </row>
    <row r="362" spans="1:18" ht="15" x14ac:dyDescent="0.2">
      <c r="A362" s="198" t="s">
        <v>17</v>
      </c>
      <c r="B362" s="470" t="s">
        <v>452</v>
      </c>
      <c r="C362" s="470" t="s">
        <v>469</v>
      </c>
      <c r="D362" s="470" t="s">
        <v>471</v>
      </c>
      <c r="E362" s="132" t="s">
        <v>94</v>
      </c>
      <c r="F362" s="470" t="s">
        <v>508</v>
      </c>
      <c r="G362" s="470" t="s">
        <v>566</v>
      </c>
      <c r="H362" s="470" t="s">
        <v>525</v>
      </c>
      <c r="I362" s="470" t="s">
        <v>511</v>
      </c>
      <c r="J362" s="470" t="s">
        <v>512</v>
      </c>
      <c r="K362" s="470">
        <v>100</v>
      </c>
      <c r="L362" s="197"/>
      <c r="M362" s="196">
        <v>11</v>
      </c>
      <c r="N362" s="196">
        <v>11</v>
      </c>
      <c r="O362" s="468">
        <f t="shared" si="114"/>
        <v>1</v>
      </c>
      <c r="P362" s="468">
        <f t="shared" si="115"/>
        <v>1</v>
      </c>
      <c r="Q362" s="469">
        <f t="shared" si="116"/>
        <v>1</v>
      </c>
      <c r="R362" s="195"/>
    </row>
    <row r="363" spans="1:18" ht="15" x14ac:dyDescent="0.2">
      <c r="A363" s="198" t="s">
        <v>17</v>
      </c>
      <c r="B363" s="470" t="s">
        <v>452</v>
      </c>
      <c r="C363" s="470" t="s">
        <v>513</v>
      </c>
      <c r="D363" s="470" t="s">
        <v>471</v>
      </c>
      <c r="E363" s="132" t="s">
        <v>94</v>
      </c>
      <c r="F363" s="470" t="s">
        <v>508</v>
      </c>
      <c r="G363" s="470" t="s">
        <v>566</v>
      </c>
      <c r="H363" s="470" t="s">
        <v>525</v>
      </c>
      <c r="I363" s="470" t="s">
        <v>511</v>
      </c>
      <c r="J363" s="470" t="s">
        <v>512</v>
      </c>
      <c r="K363" s="470">
        <v>100</v>
      </c>
      <c r="L363" s="197"/>
      <c r="M363" s="196">
        <v>1</v>
      </c>
      <c r="N363" s="196">
        <v>1</v>
      </c>
      <c r="O363" s="468">
        <f t="shared" si="114"/>
        <v>1</v>
      </c>
      <c r="P363" s="468">
        <f t="shared" si="115"/>
        <v>1</v>
      </c>
      <c r="Q363" s="469">
        <f t="shared" si="116"/>
        <v>1</v>
      </c>
      <c r="R363" s="195"/>
    </row>
    <row r="364" spans="1:18" ht="15" x14ac:dyDescent="0.2">
      <c r="A364" s="198" t="s">
        <v>17</v>
      </c>
      <c r="B364" s="470" t="s">
        <v>452</v>
      </c>
      <c r="C364" s="471" t="s">
        <v>496</v>
      </c>
      <c r="D364" s="472" t="s">
        <v>474</v>
      </c>
      <c r="E364" s="132" t="s">
        <v>94</v>
      </c>
      <c r="F364" s="470" t="s">
        <v>508</v>
      </c>
      <c r="G364" s="470" t="s">
        <v>566</v>
      </c>
      <c r="H364" s="470" t="s">
        <v>525</v>
      </c>
      <c r="I364" s="470" t="s">
        <v>511</v>
      </c>
      <c r="J364" s="470" t="s">
        <v>512</v>
      </c>
      <c r="K364" s="470">
        <v>100</v>
      </c>
      <c r="L364" s="197"/>
      <c r="M364" s="196">
        <v>1</v>
      </c>
      <c r="N364" s="196">
        <v>1</v>
      </c>
      <c r="O364" s="468">
        <f t="shared" si="114"/>
        <v>1</v>
      </c>
      <c r="P364" s="468">
        <f t="shared" si="115"/>
        <v>1</v>
      </c>
      <c r="Q364" s="469">
        <f t="shared" si="116"/>
        <v>1</v>
      </c>
      <c r="R364" s="195"/>
    </row>
    <row r="365" spans="1:18" ht="15" x14ac:dyDescent="0.2">
      <c r="A365" s="198" t="s">
        <v>17</v>
      </c>
      <c r="B365" s="470" t="s">
        <v>452</v>
      </c>
      <c r="C365" s="470" t="s">
        <v>469</v>
      </c>
      <c r="D365" s="472" t="s">
        <v>474</v>
      </c>
      <c r="E365" s="473" t="s">
        <v>514</v>
      </c>
      <c r="F365" s="470" t="s">
        <v>508</v>
      </c>
      <c r="G365" s="470" t="s">
        <v>566</v>
      </c>
      <c r="H365" s="470" t="s">
        <v>525</v>
      </c>
      <c r="I365" s="470" t="s">
        <v>511</v>
      </c>
      <c r="J365" s="470" t="s">
        <v>512</v>
      </c>
      <c r="K365" s="470">
        <v>100</v>
      </c>
      <c r="L365" s="197"/>
      <c r="M365" s="196">
        <v>2</v>
      </c>
      <c r="N365" s="196">
        <v>2</v>
      </c>
      <c r="O365" s="468">
        <f t="shared" si="114"/>
        <v>1</v>
      </c>
      <c r="P365" s="468">
        <f t="shared" si="115"/>
        <v>1</v>
      </c>
      <c r="Q365" s="469">
        <f t="shared" si="116"/>
        <v>1</v>
      </c>
      <c r="R365" s="195"/>
    </row>
    <row r="366" spans="1:18" ht="15" x14ac:dyDescent="0.2">
      <c r="A366" s="198" t="s">
        <v>17</v>
      </c>
      <c r="B366" s="470" t="s">
        <v>70</v>
      </c>
      <c r="C366" s="471" t="s">
        <v>496</v>
      </c>
      <c r="D366" s="472" t="s">
        <v>474</v>
      </c>
      <c r="E366" s="473" t="s">
        <v>514</v>
      </c>
      <c r="F366" s="470" t="s">
        <v>508</v>
      </c>
      <c r="G366" s="470" t="s">
        <v>566</v>
      </c>
      <c r="H366" s="470" t="s">
        <v>525</v>
      </c>
      <c r="I366" s="470" t="s">
        <v>511</v>
      </c>
      <c r="J366" s="470" t="s">
        <v>512</v>
      </c>
      <c r="K366" s="470">
        <v>100</v>
      </c>
      <c r="L366" s="197"/>
      <c r="M366" s="196">
        <v>4</v>
      </c>
      <c r="N366" s="196">
        <v>4</v>
      </c>
      <c r="O366" s="468">
        <f t="shared" si="114"/>
        <v>1</v>
      </c>
      <c r="P366" s="468">
        <f t="shared" si="115"/>
        <v>1</v>
      </c>
      <c r="Q366" s="469">
        <f t="shared" si="116"/>
        <v>1</v>
      </c>
      <c r="R366" s="195"/>
    </row>
    <row r="367" spans="1:18" ht="15" x14ac:dyDescent="0.2">
      <c r="A367" s="476" t="s">
        <v>17</v>
      </c>
      <c r="B367" s="470" t="s">
        <v>452</v>
      </c>
      <c r="C367" s="470" t="s">
        <v>489</v>
      </c>
      <c r="D367" s="470" t="s">
        <v>471</v>
      </c>
      <c r="E367" s="477" t="s">
        <v>94</v>
      </c>
      <c r="F367" s="470" t="s">
        <v>508</v>
      </c>
      <c r="G367" s="470" t="s">
        <v>566</v>
      </c>
      <c r="H367" s="470" t="s">
        <v>525</v>
      </c>
      <c r="I367" s="470" t="s">
        <v>511</v>
      </c>
      <c r="J367" s="470" t="s">
        <v>512</v>
      </c>
      <c r="K367" s="470">
        <v>100</v>
      </c>
      <c r="L367" s="478"/>
      <c r="M367" s="479">
        <v>0</v>
      </c>
      <c r="N367" s="479">
        <v>0</v>
      </c>
      <c r="O367" s="468">
        <v>1</v>
      </c>
      <c r="P367" s="468">
        <v>1</v>
      </c>
      <c r="Q367" s="469">
        <v>1</v>
      </c>
      <c r="R367" s="480" t="s">
        <v>515</v>
      </c>
    </row>
  </sheetData>
  <autoFilter ref="A4:R367" xr:uid="{00000000-0009-0000-0000-000009000000}"/>
  <dataValidations count="1">
    <dataValidation type="list" allowBlank="1" showInputMessage="1" showErrorMessage="1" sqref="D5 D13 D21 D29 D37 D45 D53 D61 D69 D77 D85 D93 D101 D109 D117 D125 D133 D141 D149 D157 D165 D173 D181 D189 D197 D205 D213 D221 D229 D237 D245 D253 D261 D269 D277 D285 D293 D301 D309 D317 D323" xr:uid="{9EC6C5EE-C008-48F8-BC6D-DE584B7E9FA1}">
      <formula1>#REF!</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6B4C1-DBFE-4B97-8469-36935F910774}">
  <dimension ref="A1:R5"/>
  <sheetViews>
    <sheetView zoomScale="85" zoomScaleNormal="85" workbookViewId="0">
      <selection activeCell="E25" sqref="E25"/>
    </sheetView>
  </sheetViews>
  <sheetFormatPr defaultColWidth="9.140625" defaultRowHeight="12.75" x14ac:dyDescent="0.2"/>
  <cols>
    <col min="1" max="1" width="9.140625" style="22"/>
    <col min="2" max="2" width="11.42578125" style="22" customWidth="1"/>
    <col min="3" max="6" width="9.140625" style="22"/>
    <col min="7" max="7" width="9.7109375" style="22" customWidth="1"/>
    <col min="8" max="8" width="10.85546875" style="22" customWidth="1"/>
    <col min="9" max="9" width="19.7109375" style="22" customWidth="1"/>
    <col min="10" max="10" width="14.7109375" style="22" customWidth="1"/>
    <col min="11" max="11" width="26" style="22" customWidth="1"/>
    <col min="12" max="12" width="50.140625" style="22" customWidth="1"/>
    <col min="13" max="13" width="11.85546875" style="22" customWidth="1"/>
    <col min="14" max="15" width="9.140625" style="22"/>
    <col min="16" max="16" width="10.140625" style="22" customWidth="1"/>
    <col min="17" max="17" width="11.42578125" style="22" customWidth="1"/>
    <col min="18" max="18" width="10.85546875" style="22" customWidth="1"/>
    <col min="19" max="16384" width="9.140625" style="22"/>
  </cols>
  <sheetData>
    <row r="1" spans="1:18" ht="13.5" thickBot="1" x14ac:dyDescent="0.25">
      <c r="A1" s="218" t="s">
        <v>567</v>
      </c>
      <c r="B1" s="9"/>
      <c r="C1" s="9"/>
      <c r="D1" s="9"/>
      <c r="E1" s="9"/>
      <c r="F1" s="9"/>
      <c r="G1" s="9"/>
      <c r="H1" s="9"/>
      <c r="I1" s="9"/>
      <c r="J1" s="9"/>
      <c r="K1" s="9"/>
      <c r="L1" s="9"/>
      <c r="M1" s="9"/>
      <c r="N1" s="9"/>
      <c r="O1" s="9"/>
      <c r="P1" s="9"/>
      <c r="Q1" s="9"/>
      <c r="R1" s="9"/>
    </row>
    <row r="2" spans="1:18" x14ac:dyDescent="0.2">
      <c r="A2" s="13"/>
      <c r="B2" s="9"/>
      <c r="C2" s="9"/>
      <c r="D2" s="9"/>
      <c r="E2" s="9"/>
      <c r="F2" s="9"/>
      <c r="G2" s="9"/>
      <c r="H2" s="9"/>
      <c r="I2" s="9"/>
      <c r="J2" s="9"/>
      <c r="K2" s="9"/>
      <c r="L2" s="9"/>
      <c r="M2" s="9"/>
      <c r="N2" s="9"/>
      <c r="O2" s="9"/>
      <c r="P2" s="9"/>
      <c r="Q2" s="217" t="s">
        <v>1</v>
      </c>
      <c r="R2" s="216" t="s">
        <v>2</v>
      </c>
    </row>
    <row r="3" spans="1:18" ht="13.5" thickBot="1" x14ac:dyDescent="0.25">
      <c r="A3" s="13"/>
      <c r="B3" s="9"/>
      <c r="C3" s="9"/>
      <c r="D3" s="9"/>
      <c r="E3" s="9"/>
      <c r="F3" s="9"/>
      <c r="G3" s="9"/>
      <c r="H3" s="9"/>
      <c r="I3" s="9"/>
      <c r="J3" s="9"/>
      <c r="K3" s="9"/>
      <c r="L3" s="9"/>
      <c r="M3" s="9"/>
      <c r="N3" s="9"/>
      <c r="O3" s="9"/>
      <c r="P3" s="9"/>
      <c r="Q3" s="215" t="s">
        <v>3</v>
      </c>
      <c r="R3" s="214">
        <v>2021</v>
      </c>
    </row>
    <row r="4" spans="1:18" ht="51.75" thickBot="1" x14ac:dyDescent="0.25">
      <c r="A4" s="226" t="s">
        <v>4</v>
      </c>
      <c r="B4" s="209" t="s">
        <v>568</v>
      </c>
      <c r="C4" s="226" t="s">
        <v>569</v>
      </c>
      <c r="D4" s="210" t="s">
        <v>499</v>
      </c>
      <c r="E4" s="225" t="s">
        <v>438</v>
      </c>
      <c r="F4" s="225" t="s">
        <v>570</v>
      </c>
      <c r="G4" s="208" t="s">
        <v>501</v>
      </c>
      <c r="H4" s="208" t="s">
        <v>211</v>
      </c>
      <c r="I4" s="203" t="s">
        <v>571</v>
      </c>
      <c r="J4" s="208" t="s">
        <v>101</v>
      </c>
      <c r="K4" s="207" t="s">
        <v>502</v>
      </c>
      <c r="L4" s="209" t="s">
        <v>15</v>
      </c>
      <c r="M4" s="205" t="s">
        <v>503</v>
      </c>
      <c r="N4" s="205" t="s">
        <v>504</v>
      </c>
      <c r="O4" s="203" t="s">
        <v>505</v>
      </c>
      <c r="P4" s="203" t="s">
        <v>506</v>
      </c>
      <c r="Q4" s="204" t="s">
        <v>507</v>
      </c>
      <c r="R4" s="203" t="s">
        <v>572</v>
      </c>
    </row>
    <row r="5" spans="1:18" ht="159" customHeight="1" thickBot="1" x14ac:dyDescent="0.25">
      <c r="A5" s="224" t="s">
        <v>17</v>
      </c>
      <c r="B5" s="223" t="s">
        <v>94</v>
      </c>
      <c r="C5" s="223" t="s">
        <v>94</v>
      </c>
      <c r="D5" s="223" t="s">
        <v>94</v>
      </c>
      <c r="E5" s="222" t="s">
        <v>94</v>
      </c>
      <c r="F5" s="221" t="s">
        <v>94</v>
      </c>
      <c r="G5" s="220" t="s">
        <v>94</v>
      </c>
      <c r="H5" s="220" t="s">
        <v>94</v>
      </c>
      <c r="I5" s="481" t="s">
        <v>573</v>
      </c>
      <c r="J5" s="220" t="s">
        <v>94</v>
      </c>
      <c r="K5" s="220" t="s">
        <v>94</v>
      </c>
      <c r="L5" s="219" t="s">
        <v>574</v>
      </c>
      <c r="M5" s="482" t="s">
        <v>94</v>
      </c>
      <c r="N5" s="482" t="s">
        <v>94</v>
      </c>
      <c r="O5" s="482" t="s">
        <v>94</v>
      </c>
      <c r="P5" s="482" t="s">
        <v>94</v>
      </c>
      <c r="Q5" s="483" t="s">
        <v>94</v>
      </c>
      <c r="R5" s="481" t="s">
        <v>575</v>
      </c>
    </row>
  </sheetData>
  <dataValidations count="1">
    <dataValidation type="list" allowBlank="1" showInputMessage="1" showErrorMessage="1" sqref="E5 A5 G5:H5 J5" xr:uid="{D5842F75-6CBD-4DEE-8B54-E5A84A806DC5}">
      <formula1>#REF!</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6BF5C-91D6-43F9-90E4-F1017683D996}">
  <dimension ref="A1:O104"/>
  <sheetViews>
    <sheetView topLeftCell="A40" zoomScale="85" zoomScaleNormal="85" workbookViewId="0">
      <selection activeCell="E25" sqref="E25"/>
    </sheetView>
  </sheetViews>
  <sheetFormatPr defaultColWidth="9.140625" defaultRowHeight="12.75" x14ac:dyDescent="0.2"/>
  <cols>
    <col min="1" max="1" width="5.5703125" style="22" customWidth="1"/>
    <col min="2" max="2" width="20" style="22" customWidth="1"/>
    <col min="3" max="3" width="10.28515625" style="22" customWidth="1"/>
    <col min="4" max="4" width="28" style="22" customWidth="1"/>
    <col min="5" max="5" width="29.7109375" style="22" customWidth="1"/>
    <col min="6" max="6" width="17" style="22" customWidth="1"/>
    <col min="7" max="7" width="12.7109375" style="22" customWidth="1"/>
    <col min="8" max="8" width="21.5703125" style="22" customWidth="1"/>
    <col min="9" max="9" width="10.28515625" style="22" customWidth="1"/>
    <col min="10" max="10" width="10.7109375" style="22" customWidth="1"/>
    <col min="11" max="12" width="9.140625" style="22"/>
    <col min="13" max="13" width="9.85546875" style="22" customWidth="1"/>
    <col min="14" max="14" width="11.85546875" style="22" customWidth="1"/>
    <col min="15" max="15" width="11.7109375" style="22" customWidth="1"/>
    <col min="16" max="16384" width="9.140625" style="22"/>
  </cols>
  <sheetData>
    <row r="1" spans="1:15" ht="13.5" thickBot="1" x14ac:dyDescent="0.25">
      <c r="A1" s="48" t="s">
        <v>576</v>
      </c>
    </row>
    <row r="2" spans="1:15" x14ac:dyDescent="0.2">
      <c r="N2" s="217" t="s">
        <v>1</v>
      </c>
      <c r="O2" s="216" t="s">
        <v>2</v>
      </c>
    </row>
    <row r="3" spans="1:15" ht="13.5" thickBot="1" x14ac:dyDescent="0.25">
      <c r="N3" s="314" t="s">
        <v>3</v>
      </c>
      <c r="O3" s="214">
        <v>2021</v>
      </c>
    </row>
    <row r="4" spans="1:15" ht="51.75" thickBot="1" x14ac:dyDescent="0.25">
      <c r="A4" s="226" t="s">
        <v>4</v>
      </c>
      <c r="B4" s="206" t="s">
        <v>577</v>
      </c>
      <c r="C4" s="210" t="s">
        <v>499</v>
      </c>
      <c r="D4" s="225" t="s">
        <v>578</v>
      </c>
      <c r="E4" s="225" t="s">
        <v>121</v>
      </c>
      <c r="F4" s="226" t="s">
        <v>501</v>
      </c>
      <c r="G4" s="208" t="s">
        <v>101</v>
      </c>
      <c r="H4" s="207" t="s">
        <v>502</v>
      </c>
      <c r="I4" s="239" t="s">
        <v>15</v>
      </c>
      <c r="J4" s="205" t="s">
        <v>503</v>
      </c>
      <c r="K4" s="205" t="s">
        <v>504</v>
      </c>
      <c r="L4" s="203" t="s">
        <v>505</v>
      </c>
      <c r="M4" s="203" t="s">
        <v>506</v>
      </c>
      <c r="N4" s="204" t="s">
        <v>507</v>
      </c>
      <c r="O4" s="238" t="s">
        <v>254</v>
      </c>
    </row>
    <row r="5" spans="1:15" x14ac:dyDescent="0.2">
      <c r="A5" s="237" t="s">
        <v>17</v>
      </c>
      <c r="B5" s="236" t="s">
        <v>579</v>
      </c>
      <c r="C5" s="236" t="s">
        <v>508</v>
      </c>
      <c r="D5" s="235" t="s">
        <v>580</v>
      </c>
      <c r="E5" s="235" t="s">
        <v>581</v>
      </c>
      <c r="F5" s="234" t="s">
        <v>511</v>
      </c>
      <c r="G5" s="234" t="s">
        <v>582</v>
      </c>
      <c r="H5" s="233">
        <v>100</v>
      </c>
      <c r="I5" s="231"/>
      <c r="J5" s="230">
        <v>19</v>
      </c>
      <c r="K5" s="230">
        <v>17</v>
      </c>
      <c r="L5" s="229">
        <f t="shared" ref="L5:L36" si="0">K5/J5</f>
        <v>0.89473684210526316</v>
      </c>
      <c r="M5" s="228">
        <f t="shared" ref="M5:M36" si="1">K5/J5</f>
        <v>0.89473684210526316</v>
      </c>
      <c r="N5" s="227">
        <f t="shared" ref="N5:N36" si="2">K5/(J5*H5/100)</f>
        <v>0.89473684210526316</v>
      </c>
      <c r="O5" s="132"/>
    </row>
    <row r="6" spans="1:15" x14ac:dyDescent="0.2">
      <c r="A6" s="232" t="s">
        <v>17</v>
      </c>
      <c r="B6" s="484" t="s">
        <v>579</v>
      </c>
      <c r="C6" s="484" t="s">
        <v>508</v>
      </c>
      <c r="D6" s="485" t="s">
        <v>551</v>
      </c>
      <c r="E6" s="485" t="s">
        <v>581</v>
      </c>
      <c r="F6" s="486" t="s">
        <v>511</v>
      </c>
      <c r="G6" s="486" t="s">
        <v>582</v>
      </c>
      <c r="H6" s="487">
        <v>100</v>
      </c>
      <c r="I6" s="231"/>
      <c r="J6" s="230">
        <v>19</v>
      </c>
      <c r="K6" s="230">
        <v>17</v>
      </c>
      <c r="L6" s="229">
        <f t="shared" si="0"/>
        <v>0.89473684210526316</v>
      </c>
      <c r="M6" s="228">
        <f t="shared" si="1"/>
        <v>0.89473684210526316</v>
      </c>
      <c r="N6" s="227">
        <f t="shared" si="2"/>
        <v>0.89473684210526316</v>
      </c>
      <c r="O6" s="132"/>
    </row>
    <row r="7" spans="1:15" x14ac:dyDescent="0.2">
      <c r="A7" s="232" t="s">
        <v>17</v>
      </c>
      <c r="B7" s="484" t="s">
        <v>579</v>
      </c>
      <c r="C7" s="484" t="s">
        <v>508</v>
      </c>
      <c r="D7" s="485" t="s">
        <v>583</v>
      </c>
      <c r="E7" s="485" t="s">
        <v>581</v>
      </c>
      <c r="F7" s="486" t="s">
        <v>511</v>
      </c>
      <c r="G7" s="486" t="s">
        <v>582</v>
      </c>
      <c r="H7" s="487">
        <v>100</v>
      </c>
      <c r="I7" s="231"/>
      <c r="J7" s="230">
        <v>19</v>
      </c>
      <c r="K7" s="230">
        <v>17</v>
      </c>
      <c r="L7" s="229">
        <f t="shared" si="0"/>
        <v>0.89473684210526316</v>
      </c>
      <c r="M7" s="228">
        <f t="shared" si="1"/>
        <v>0.89473684210526316</v>
      </c>
      <c r="N7" s="227">
        <f t="shared" si="2"/>
        <v>0.89473684210526316</v>
      </c>
      <c r="O7" s="132"/>
    </row>
    <row r="8" spans="1:15" ht="25.5" x14ac:dyDescent="0.2">
      <c r="A8" s="232" t="s">
        <v>17</v>
      </c>
      <c r="B8" s="484" t="s">
        <v>579</v>
      </c>
      <c r="C8" s="484" t="s">
        <v>508</v>
      </c>
      <c r="D8" s="485" t="s">
        <v>565</v>
      </c>
      <c r="E8" s="485" t="s">
        <v>584</v>
      </c>
      <c r="F8" s="486" t="s">
        <v>585</v>
      </c>
      <c r="G8" s="486" t="s">
        <v>582</v>
      </c>
      <c r="H8" s="487">
        <v>100</v>
      </c>
      <c r="I8" s="231"/>
      <c r="J8" s="230">
        <v>19</v>
      </c>
      <c r="K8" s="230">
        <v>17</v>
      </c>
      <c r="L8" s="229">
        <f t="shared" si="0"/>
        <v>0.89473684210526316</v>
      </c>
      <c r="M8" s="228">
        <f t="shared" si="1"/>
        <v>0.89473684210526316</v>
      </c>
      <c r="N8" s="227">
        <f t="shared" si="2"/>
        <v>0.89473684210526316</v>
      </c>
      <c r="O8" s="132"/>
    </row>
    <row r="9" spans="1:15" ht="25.5" x14ac:dyDescent="0.2">
      <c r="A9" s="232" t="s">
        <v>17</v>
      </c>
      <c r="B9" s="488" t="s">
        <v>579</v>
      </c>
      <c r="C9" s="488" t="s">
        <v>508</v>
      </c>
      <c r="D9" s="489" t="s">
        <v>586</v>
      </c>
      <c r="E9" s="489" t="s">
        <v>581</v>
      </c>
      <c r="F9" s="488" t="s">
        <v>511</v>
      </c>
      <c r="G9" s="488" t="s">
        <v>582</v>
      </c>
      <c r="H9" s="488">
        <v>100</v>
      </c>
      <c r="I9" s="231"/>
      <c r="J9" s="230">
        <v>19</v>
      </c>
      <c r="K9" s="230">
        <v>17</v>
      </c>
      <c r="L9" s="229">
        <f t="shared" si="0"/>
        <v>0.89473684210526316</v>
      </c>
      <c r="M9" s="228">
        <f t="shared" si="1"/>
        <v>0.89473684210526316</v>
      </c>
      <c r="N9" s="227">
        <f t="shared" si="2"/>
        <v>0.89473684210526316</v>
      </c>
      <c r="O9" s="132"/>
    </row>
    <row r="10" spans="1:15" x14ac:dyDescent="0.2">
      <c r="A10" s="232" t="s">
        <v>17</v>
      </c>
      <c r="B10" s="488" t="s">
        <v>579</v>
      </c>
      <c r="C10" s="488" t="s">
        <v>508</v>
      </c>
      <c r="D10" s="489" t="s">
        <v>533</v>
      </c>
      <c r="E10" s="489" t="s">
        <v>581</v>
      </c>
      <c r="F10" s="488" t="s">
        <v>511</v>
      </c>
      <c r="G10" s="488" t="s">
        <v>582</v>
      </c>
      <c r="H10" s="488">
        <v>100</v>
      </c>
      <c r="I10" s="231"/>
      <c r="J10" s="230">
        <v>19</v>
      </c>
      <c r="K10" s="230">
        <v>17</v>
      </c>
      <c r="L10" s="229">
        <f t="shared" si="0"/>
        <v>0.89473684210526316</v>
      </c>
      <c r="M10" s="228">
        <f t="shared" si="1"/>
        <v>0.89473684210526316</v>
      </c>
      <c r="N10" s="227">
        <f t="shared" si="2"/>
        <v>0.89473684210526316</v>
      </c>
      <c r="O10" s="132"/>
    </row>
    <row r="11" spans="1:15" ht="25.5" x14ac:dyDescent="0.2">
      <c r="A11" s="232" t="s">
        <v>17</v>
      </c>
      <c r="B11" s="488" t="s">
        <v>579</v>
      </c>
      <c r="C11" s="488" t="s">
        <v>508</v>
      </c>
      <c r="D11" s="489" t="s">
        <v>587</v>
      </c>
      <c r="E11" s="489" t="s">
        <v>581</v>
      </c>
      <c r="F11" s="488" t="s">
        <v>511</v>
      </c>
      <c r="G11" s="488" t="s">
        <v>582</v>
      </c>
      <c r="H11" s="488">
        <v>100</v>
      </c>
      <c r="I11" s="231"/>
      <c r="J11" s="230">
        <v>19</v>
      </c>
      <c r="K11" s="230">
        <v>17</v>
      </c>
      <c r="L11" s="229">
        <f t="shared" si="0"/>
        <v>0.89473684210526316</v>
      </c>
      <c r="M11" s="228">
        <f t="shared" si="1"/>
        <v>0.89473684210526316</v>
      </c>
      <c r="N11" s="227">
        <f t="shared" si="2"/>
        <v>0.89473684210526316</v>
      </c>
      <c r="O11" s="132"/>
    </row>
    <row r="12" spans="1:15" x14ac:dyDescent="0.2">
      <c r="A12" s="232" t="s">
        <v>17</v>
      </c>
      <c r="B12" s="488" t="s">
        <v>579</v>
      </c>
      <c r="C12" s="488" t="s">
        <v>508</v>
      </c>
      <c r="D12" s="489" t="s">
        <v>588</v>
      </c>
      <c r="E12" s="489" t="s">
        <v>581</v>
      </c>
      <c r="F12" s="488" t="s">
        <v>511</v>
      </c>
      <c r="G12" s="488" t="s">
        <v>582</v>
      </c>
      <c r="H12" s="488">
        <v>100</v>
      </c>
      <c r="I12" s="231"/>
      <c r="J12" s="230">
        <v>19</v>
      </c>
      <c r="K12" s="230">
        <v>17</v>
      </c>
      <c r="L12" s="229">
        <f t="shared" si="0"/>
        <v>0.89473684210526316</v>
      </c>
      <c r="M12" s="228">
        <f t="shared" si="1"/>
        <v>0.89473684210526316</v>
      </c>
      <c r="N12" s="227">
        <f t="shared" si="2"/>
        <v>0.89473684210526316</v>
      </c>
      <c r="O12" s="132"/>
    </row>
    <row r="13" spans="1:15" x14ac:dyDescent="0.2">
      <c r="A13" s="232" t="s">
        <v>17</v>
      </c>
      <c r="B13" s="488" t="s">
        <v>579</v>
      </c>
      <c r="C13" s="488" t="s">
        <v>508</v>
      </c>
      <c r="D13" s="489" t="s">
        <v>550</v>
      </c>
      <c r="E13" s="489" t="s">
        <v>581</v>
      </c>
      <c r="F13" s="488" t="s">
        <v>511</v>
      </c>
      <c r="G13" s="488" t="s">
        <v>582</v>
      </c>
      <c r="H13" s="488">
        <v>100</v>
      </c>
      <c r="I13" s="231"/>
      <c r="J13" s="230">
        <v>19</v>
      </c>
      <c r="K13" s="230">
        <v>17</v>
      </c>
      <c r="L13" s="229">
        <f t="shared" si="0"/>
        <v>0.89473684210526316</v>
      </c>
      <c r="M13" s="228">
        <f t="shared" si="1"/>
        <v>0.89473684210526316</v>
      </c>
      <c r="N13" s="227">
        <f t="shared" si="2"/>
        <v>0.89473684210526316</v>
      </c>
      <c r="O13" s="132"/>
    </row>
    <row r="14" spans="1:15" x14ac:dyDescent="0.2">
      <c r="A14" s="232" t="s">
        <v>17</v>
      </c>
      <c r="B14" s="488" t="s">
        <v>579</v>
      </c>
      <c r="C14" s="488" t="s">
        <v>508</v>
      </c>
      <c r="D14" s="489" t="s">
        <v>554</v>
      </c>
      <c r="E14" s="489" t="s">
        <v>581</v>
      </c>
      <c r="F14" s="488" t="s">
        <v>511</v>
      </c>
      <c r="G14" s="488" t="s">
        <v>582</v>
      </c>
      <c r="H14" s="488">
        <v>100</v>
      </c>
      <c r="I14" s="231"/>
      <c r="J14" s="230">
        <v>19</v>
      </c>
      <c r="K14" s="230">
        <v>17</v>
      </c>
      <c r="L14" s="229">
        <f t="shared" si="0"/>
        <v>0.89473684210526316</v>
      </c>
      <c r="M14" s="228">
        <f t="shared" si="1"/>
        <v>0.89473684210526316</v>
      </c>
      <c r="N14" s="227">
        <f t="shared" si="2"/>
        <v>0.89473684210526316</v>
      </c>
      <c r="O14" s="132"/>
    </row>
    <row r="15" spans="1:15" x14ac:dyDescent="0.2">
      <c r="A15" s="232" t="s">
        <v>17</v>
      </c>
      <c r="B15" s="488" t="s">
        <v>579</v>
      </c>
      <c r="C15" s="488" t="s">
        <v>508</v>
      </c>
      <c r="D15" s="489" t="s">
        <v>516</v>
      </c>
      <c r="E15" s="489" t="s">
        <v>581</v>
      </c>
      <c r="F15" s="488" t="s">
        <v>511</v>
      </c>
      <c r="G15" s="488" t="s">
        <v>582</v>
      </c>
      <c r="H15" s="488">
        <v>100</v>
      </c>
      <c r="I15" s="231"/>
      <c r="J15" s="230">
        <v>19</v>
      </c>
      <c r="K15" s="230">
        <v>17</v>
      </c>
      <c r="L15" s="229">
        <f t="shared" si="0"/>
        <v>0.89473684210526316</v>
      </c>
      <c r="M15" s="228">
        <f t="shared" si="1"/>
        <v>0.89473684210526316</v>
      </c>
      <c r="N15" s="227">
        <f t="shared" si="2"/>
        <v>0.89473684210526316</v>
      </c>
      <c r="O15" s="132"/>
    </row>
    <row r="16" spans="1:15" x14ac:dyDescent="0.2">
      <c r="A16" s="232" t="s">
        <v>17</v>
      </c>
      <c r="B16" s="488" t="s">
        <v>579</v>
      </c>
      <c r="C16" s="488" t="s">
        <v>508</v>
      </c>
      <c r="D16" s="489" t="s">
        <v>589</v>
      </c>
      <c r="E16" s="489" t="s">
        <v>581</v>
      </c>
      <c r="F16" s="488" t="s">
        <v>511</v>
      </c>
      <c r="G16" s="488" t="s">
        <v>582</v>
      </c>
      <c r="H16" s="488">
        <v>100</v>
      </c>
      <c r="I16" s="231"/>
      <c r="J16" s="230">
        <v>19</v>
      </c>
      <c r="K16" s="230">
        <v>17</v>
      </c>
      <c r="L16" s="229">
        <f t="shared" si="0"/>
        <v>0.89473684210526316</v>
      </c>
      <c r="M16" s="228">
        <f t="shared" si="1"/>
        <v>0.89473684210526316</v>
      </c>
      <c r="N16" s="227">
        <f t="shared" si="2"/>
        <v>0.89473684210526316</v>
      </c>
      <c r="O16" s="132"/>
    </row>
    <row r="17" spans="1:15" x14ac:dyDescent="0.2">
      <c r="A17" s="232" t="s">
        <v>17</v>
      </c>
      <c r="B17" s="488" t="s">
        <v>579</v>
      </c>
      <c r="C17" s="488" t="s">
        <v>508</v>
      </c>
      <c r="D17" s="489" t="s">
        <v>590</v>
      </c>
      <c r="E17" s="489" t="s">
        <v>581</v>
      </c>
      <c r="F17" s="488" t="s">
        <v>511</v>
      </c>
      <c r="G17" s="488" t="s">
        <v>582</v>
      </c>
      <c r="H17" s="488">
        <v>100</v>
      </c>
      <c r="I17" s="231"/>
      <c r="J17" s="230">
        <v>19</v>
      </c>
      <c r="K17" s="230">
        <v>17</v>
      </c>
      <c r="L17" s="229">
        <f t="shared" si="0"/>
        <v>0.89473684210526316</v>
      </c>
      <c r="M17" s="228">
        <f t="shared" si="1"/>
        <v>0.89473684210526316</v>
      </c>
      <c r="N17" s="227">
        <f t="shared" si="2"/>
        <v>0.89473684210526316</v>
      </c>
      <c r="O17" s="132"/>
    </row>
    <row r="18" spans="1:15" x14ac:dyDescent="0.2">
      <c r="A18" s="232" t="s">
        <v>17</v>
      </c>
      <c r="B18" s="488" t="s">
        <v>579</v>
      </c>
      <c r="C18" s="488" t="s">
        <v>508</v>
      </c>
      <c r="D18" s="489" t="s">
        <v>591</v>
      </c>
      <c r="E18" s="489" t="s">
        <v>581</v>
      </c>
      <c r="F18" s="488" t="s">
        <v>511</v>
      </c>
      <c r="G18" s="488" t="s">
        <v>582</v>
      </c>
      <c r="H18" s="488">
        <v>100</v>
      </c>
      <c r="I18" s="231"/>
      <c r="J18" s="230">
        <v>19</v>
      </c>
      <c r="K18" s="230">
        <v>17</v>
      </c>
      <c r="L18" s="229">
        <f t="shared" si="0"/>
        <v>0.89473684210526316</v>
      </c>
      <c r="M18" s="228">
        <f t="shared" si="1"/>
        <v>0.89473684210526316</v>
      </c>
      <c r="N18" s="227">
        <f t="shared" si="2"/>
        <v>0.89473684210526316</v>
      </c>
      <c r="O18" s="132"/>
    </row>
    <row r="19" spans="1:15" x14ac:dyDescent="0.2">
      <c r="A19" s="232" t="s">
        <v>17</v>
      </c>
      <c r="B19" s="488" t="s">
        <v>579</v>
      </c>
      <c r="C19" s="488" t="s">
        <v>508</v>
      </c>
      <c r="D19" s="489" t="s">
        <v>592</v>
      </c>
      <c r="E19" s="489" t="s">
        <v>581</v>
      </c>
      <c r="F19" s="488" t="s">
        <v>511</v>
      </c>
      <c r="G19" s="488" t="s">
        <v>582</v>
      </c>
      <c r="H19" s="488">
        <v>100</v>
      </c>
      <c r="I19" s="231"/>
      <c r="J19" s="230">
        <v>19</v>
      </c>
      <c r="K19" s="230">
        <v>17</v>
      </c>
      <c r="L19" s="229">
        <f t="shared" si="0"/>
        <v>0.89473684210526316</v>
      </c>
      <c r="M19" s="228">
        <f t="shared" si="1"/>
        <v>0.89473684210526316</v>
      </c>
      <c r="N19" s="227">
        <f t="shared" si="2"/>
        <v>0.89473684210526316</v>
      </c>
      <c r="O19" s="132"/>
    </row>
    <row r="20" spans="1:15" x14ac:dyDescent="0.2">
      <c r="A20" s="232" t="s">
        <v>17</v>
      </c>
      <c r="B20" s="488" t="s">
        <v>579</v>
      </c>
      <c r="C20" s="488" t="s">
        <v>508</v>
      </c>
      <c r="D20" s="489" t="s">
        <v>593</v>
      </c>
      <c r="E20" s="489" t="s">
        <v>581</v>
      </c>
      <c r="F20" s="488" t="s">
        <v>511</v>
      </c>
      <c r="G20" s="488" t="s">
        <v>582</v>
      </c>
      <c r="H20" s="488">
        <v>100</v>
      </c>
      <c r="I20" s="231"/>
      <c r="J20" s="230">
        <v>19</v>
      </c>
      <c r="K20" s="230">
        <v>17</v>
      </c>
      <c r="L20" s="229">
        <f t="shared" si="0"/>
        <v>0.89473684210526316</v>
      </c>
      <c r="M20" s="228">
        <f t="shared" si="1"/>
        <v>0.89473684210526316</v>
      </c>
      <c r="N20" s="227">
        <f t="shared" si="2"/>
        <v>0.89473684210526316</v>
      </c>
      <c r="O20" s="132"/>
    </row>
    <row r="21" spans="1:15" ht="25.5" x14ac:dyDescent="0.2">
      <c r="A21" s="232" t="s">
        <v>17</v>
      </c>
      <c r="B21" s="488" t="s">
        <v>579</v>
      </c>
      <c r="C21" s="488" t="s">
        <v>508</v>
      </c>
      <c r="D21" s="489" t="s">
        <v>594</v>
      </c>
      <c r="E21" s="489" t="s">
        <v>584</v>
      </c>
      <c r="F21" s="488" t="s">
        <v>511</v>
      </c>
      <c r="G21" s="488" t="s">
        <v>582</v>
      </c>
      <c r="H21" s="488">
        <v>100</v>
      </c>
      <c r="I21" s="231"/>
      <c r="J21" s="230">
        <v>19</v>
      </c>
      <c r="K21" s="230">
        <v>17</v>
      </c>
      <c r="L21" s="229">
        <f t="shared" si="0"/>
        <v>0.89473684210526316</v>
      </c>
      <c r="M21" s="228">
        <f t="shared" si="1"/>
        <v>0.89473684210526316</v>
      </c>
      <c r="N21" s="227">
        <f t="shared" si="2"/>
        <v>0.89473684210526316</v>
      </c>
      <c r="O21" s="132"/>
    </row>
    <row r="22" spans="1:15" x14ac:dyDescent="0.2">
      <c r="A22" s="232" t="s">
        <v>17</v>
      </c>
      <c r="B22" s="488" t="s">
        <v>579</v>
      </c>
      <c r="C22" s="488" t="s">
        <v>508</v>
      </c>
      <c r="D22" s="489" t="s">
        <v>595</v>
      </c>
      <c r="E22" s="489" t="s">
        <v>581</v>
      </c>
      <c r="F22" s="486" t="s">
        <v>585</v>
      </c>
      <c r="G22" s="488" t="s">
        <v>582</v>
      </c>
      <c r="H22" s="488">
        <v>100</v>
      </c>
      <c r="I22" s="231"/>
      <c r="J22" s="230">
        <v>19</v>
      </c>
      <c r="K22" s="230">
        <v>17</v>
      </c>
      <c r="L22" s="229">
        <f t="shared" si="0"/>
        <v>0.89473684210526316</v>
      </c>
      <c r="M22" s="228">
        <f t="shared" si="1"/>
        <v>0.89473684210526316</v>
      </c>
      <c r="N22" s="227">
        <f t="shared" si="2"/>
        <v>0.89473684210526316</v>
      </c>
      <c r="O22" s="132"/>
    </row>
    <row r="23" spans="1:15" x14ac:dyDescent="0.2">
      <c r="A23" s="232" t="s">
        <v>17</v>
      </c>
      <c r="B23" s="488" t="s">
        <v>579</v>
      </c>
      <c r="C23" s="488" t="s">
        <v>508</v>
      </c>
      <c r="D23" s="489" t="s">
        <v>559</v>
      </c>
      <c r="E23" s="489" t="s">
        <v>581</v>
      </c>
      <c r="F23" s="488" t="s">
        <v>511</v>
      </c>
      <c r="G23" s="488" t="s">
        <v>582</v>
      </c>
      <c r="H23" s="488">
        <v>100</v>
      </c>
      <c r="I23" s="231"/>
      <c r="J23" s="230">
        <v>19</v>
      </c>
      <c r="K23" s="230">
        <v>17</v>
      </c>
      <c r="L23" s="229">
        <f t="shared" si="0"/>
        <v>0.89473684210526316</v>
      </c>
      <c r="M23" s="228">
        <f t="shared" si="1"/>
        <v>0.89473684210526316</v>
      </c>
      <c r="N23" s="227">
        <f t="shared" si="2"/>
        <v>0.89473684210526316</v>
      </c>
      <c r="O23" s="132"/>
    </row>
    <row r="24" spans="1:15" ht="25.5" x14ac:dyDescent="0.2">
      <c r="A24" s="232" t="s">
        <v>17</v>
      </c>
      <c r="B24" s="488" t="s">
        <v>579</v>
      </c>
      <c r="C24" s="488" t="s">
        <v>508</v>
      </c>
      <c r="D24" s="489" t="s">
        <v>596</v>
      </c>
      <c r="E24" s="489" t="s">
        <v>584</v>
      </c>
      <c r="F24" s="488" t="s">
        <v>511</v>
      </c>
      <c r="G24" s="488" t="s">
        <v>597</v>
      </c>
      <c r="H24" s="488">
        <v>100</v>
      </c>
      <c r="I24" s="231"/>
      <c r="J24" s="230">
        <v>19</v>
      </c>
      <c r="K24" s="230">
        <v>17</v>
      </c>
      <c r="L24" s="229">
        <f t="shared" si="0"/>
        <v>0.89473684210526316</v>
      </c>
      <c r="M24" s="228">
        <f t="shared" si="1"/>
        <v>0.89473684210526316</v>
      </c>
      <c r="N24" s="227">
        <f t="shared" si="2"/>
        <v>0.89473684210526316</v>
      </c>
      <c r="O24" s="132"/>
    </row>
    <row r="25" spans="1:15" ht="25.5" x14ac:dyDescent="0.2">
      <c r="A25" s="232" t="s">
        <v>17</v>
      </c>
      <c r="B25" s="488" t="s">
        <v>579</v>
      </c>
      <c r="C25" s="488" t="s">
        <v>508</v>
      </c>
      <c r="D25" s="489" t="s">
        <v>598</v>
      </c>
      <c r="E25" s="489" t="s">
        <v>599</v>
      </c>
      <c r="F25" s="488" t="s">
        <v>511</v>
      </c>
      <c r="G25" s="488" t="s">
        <v>597</v>
      </c>
      <c r="H25" s="488">
        <v>100</v>
      </c>
      <c r="I25" s="231"/>
      <c r="J25" s="230">
        <v>19</v>
      </c>
      <c r="K25" s="230">
        <v>17</v>
      </c>
      <c r="L25" s="229">
        <f t="shared" si="0"/>
        <v>0.89473684210526316</v>
      </c>
      <c r="M25" s="228">
        <f t="shared" si="1"/>
        <v>0.89473684210526316</v>
      </c>
      <c r="N25" s="227">
        <f t="shared" si="2"/>
        <v>0.89473684210526316</v>
      </c>
      <c r="O25" s="132"/>
    </row>
    <row r="26" spans="1:15" ht="25.5" x14ac:dyDescent="0.2">
      <c r="A26" s="232" t="s">
        <v>17</v>
      </c>
      <c r="B26" s="488" t="s">
        <v>579</v>
      </c>
      <c r="C26" s="488" t="s">
        <v>523</v>
      </c>
      <c r="D26" s="489" t="s">
        <v>530</v>
      </c>
      <c r="E26" s="490" t="s">
        <v>584</v>
      </c>
      <c r="F26" s="488" t="s">
        <v>511</v>
      </c>
      <c r="G26" s="488" t="s">
        <v>597</v>
      </c>
      <c r="H26" s="488">
        <v>100</v>
      </c>
      <c r="I26" s="231"/>
      <c r="J26" s="230">
        <v>19</v>
      </c>
      <c r="K26" s="230">
        <v>17</v>
      </c>
      <c r="L26" s="229">
        <f t="shared" si="0"/>
        <v>0.89473684210526316</v>
      </c>
      <c r="M26" s="228">
        <f t="shared" si="1"/>
        <v>0.89473684210526316</v>
      </c>
      <c r="N26" s="227">
        <f t="shared" si="2"/>
        <v>0.89473684210526316</v>
      </c>
      <c r="O26" s="132"/>
    </row>
    <row r="27" spans="1:15" ht="25.5" x14ac:dyDescent="0.2">
      <c r="A27" s="232" t="s">
        <v>17</v>
      </c>
      <c r="B27" s="488" t="s">
        <v>579</v>
      </c>
      <c r="C27" s="488" t="s">
        <v>523</v>
      </c>
      <c r="D27" s="489" t="s">
        <v>524</v>
      </c>
      <c r="E27" s="490" t="s">
        <v>584</v>
      </c>
      <c r="F27" s="488" t="s">
        <v>511</v>
      </c>
      <c r="G27" s="488" t="s">
        <v>597</v>
      </c>
      <c r="H27" s="488">
        <v>100</v>
      </c>
      <c r="I27" s="231"/>
      <c r="J27" s="230">
        <v>19</v>
      </c>
      <c r="K27" s="230">
        <v>17</v>
      </c>
      <c r="L27" s="229">
        <f t="shared" si="0"/>
        <v>0.89473684210526316</v>
      </c>
      <c r="M27" s="228">
        <f t="shared" si="1"/>
        <v>0.89473684210526316</v>
      </c>
      <c r="N27" s="227">
        <f t="shared" si="2"/>
        <v>0.89473684210526316</v>
      </c>
      <c r="O27" s="132"/>
    </row>
    <row r="28" spans="1:15" x14ac:dyDescent="0.2">
      <c r="A28" s="232" t="s">
        <v>17</v>
      </c>
      <c r="B28" s="488" t="s">
        <v>579</v>
      </c>
      <c r="C28" s="488" t="s">
        <v>523</v>
      </c>
      <c r="D28" s="489" t="s">
        <v>526</v>
      </c>
      <c r="E28" s="491" t="s">
        <v>527</v>
      </c>
      <c r="F28" s="488" t="s">
        <v>511</v>
      </c>
      <c r="G28" s="488" t="s">
        <v>528</v>
      </c>
      <c r="H28" s="488">
        <v>100</v>
      </c>
      <c r="I28" s="231"/>
      <c r="J28" s="230">
        <v>19</v>
      </c>
      <c r="K28" s="230">
        <v>9</v>
      </c>
      <c r="L28" s="229">
        <f t="shared" si="0"/>
        <v>0.47368421052631576</v>
      </c>
      <c r="M28" s="228">
        <f t="shared" si="1"/>
        <v>0.47368421052631576</v>
      </c>
      <c r="N28" s="227">
        <f t="shared" si="2"/>
        <v>0.47368421052631576</v>
      </c>
      <c r="O28" s="132"/>
    </row>
    <row r="29" spans="1:15" x14ac:dyDescent="0.2">
      <c r="A29" s="232" t="s">
        <v>17</v>
      </c>
      <c r="B29" s="488" t="s">
        <v>579</v>
      </c>
      <c r="C29" s="488" t="s">
        <v>523</v>
      </c>
      <c r="D29" s="489" t="s">
        <v>531</v>
      </c>
      <c r="E29" s="491" t="s">
        <v>527</v>
      </c>
      <c r="F29" s="488" t="s">
        <v>511</v>
      </c>
      <c r="G29" s="488" t="s">
        <v>528</v>
      </c>
      <c r="H29" s="488">
        <v>100</v>
      </c>
      <c r="I29" s="231"/>
      <c r="J29" s="230">
        <v>19</v>
      </c>
      <c r="K29" s="230">
        <v>11</v>
      </c>
      <c r="L29" s="229">
        <f t="shared" si="0"/>
        <v>0.57894736842105265</v>
      </c>
      <c r="M29" s="228">
        <f t="shared" si="1"/>
        <v>0.57894736842105265</v>
      </c>
      <c r="N29" s="227">
        <f t="shared" si="2"/>
        <v>0.57894736842105265</v>
      </c>
      <c r="O29" s="132"/>
    </row>
    <row r="30" spans="1:15" x14ac:dyDescent="0.2">
      <c r="A30" s="232" t="s">
        <v>17</v>
      </c>
      <c r="B30" s="484" t="s">
        <v>600</v>
      </c>
      <c r="C30" s="484" t="s">
        <v>508</v>
      </c>
      <c r="D30" s="485" t="s">
        <v>580</v>
      </c>
      <c r="E30" s="485" t="s">
        <v>581</v>
      </c>
      <c r="F30" s="486" t="s">
        <v>511</v>
      </c>
      <c r="G30" s="486" t="s">
        <v>582</v>
      </c>
      <c r="H30" s="487">
        <v>100</v>
      </c>
      <c r="I30" s="231"/>
      <c r="J30" s="230">
        <v>12</v>
      </c>
      <c r="K30" s="230">
        <v>12</v>
      </c>
      <c r="L30" s="229">
        <f t="shared" si="0"/>
        <v>1</v>
      </c>
      <c r="M30" s="228">
        <f t="shared" si="1"/>
        <v>1</v>
      </c>
      <c r="N30" s="227">
        <f t="shared" si="2"/>
        <v>1</v>
      </c>
      <c r="O30" s="132"/>
    </row>
    <row r="31" spans="1:15" x14ac:dyDescent="0.2">
      <c r="A31" s="232" t="s">
        <v>17</v>
      </c>
      <c r="B31" s="484" t="s">
        <v>600</v>
      </c>
      <c r="C31" s="484" t="s">
        <v>508</v>
      </c>
      <c r="D31" s="485" t="s">
        <v>551</v>
      </c>
      <c r="E31" s="485" t="s">
        <v>581</v>
      </c>
      <c r="F31" s="486" t="s">
        <v>511</v>
      </c>
      <c r="G31" s="486" t="s">
        <v>582</v>
      </c>
      <c r="H31" s="487">
        <v>100</v>
      </c>
      <c r="I31" s="231"/>
      <c r="J31" s="230">
        <v>12</v>
      </c>
      <c r="K31" s="230">
        <v>12</v>
      </c>
      <c r="L31" s="229">
        <f t="shared" si="0"/>
        <v>1</v>
      </c>
      <c r="M31" s="228">
        <f t="shared" si="1"/>
        <v>1</v>
      </c>
      <c r="N31" s="227">
        <f t="shared" si="2"/>
        <v>1</v>
      </c>
      <c r="O31" s="132"/>
    </row>
    <row r="32" spans="1:15" x14ac:dyDescent="0.2">
      <c r="A32" s="232" t="s">
        <v>17</v>
      </c>
      <c r="B32" s="484" t="s">
        <v>600</v>
      </c>
      <c r="C32" s="484" t="s">
        <v>508</v>
      </c>
      <c r="D32" s="485" t="s">
        <v>583</v>
      </c>
      <c r="E32" s="485" t="s">
        <v>581</v>
      </c>
      <c r="F32" s="486" t="s">
        <v>511</v>
      </c>
      <c r="G32" s="486" t="s">
        <v>582</v>
      </c>
      <c r="H32" s="487">
        <v>100</v>
      </c>
      <c r="I32" s="231"/>
      <c r="J32" s="230">
        <v>12</v>
      </c>
      <c r="K32" s="230">
        <v>12</v>
      </c>
      <c r="L32" s="229">
        <f t="shared" si="0"/>
        <v>1</v>
      </c>
      <c r="M32" s="228">
        <f t="shared" si="1"/>
        <v>1</v>
      </c>
      <c r="N32" s="227">
        <f t="shared" si="2"/>
        <v>1</v>
      </c>
      <c r="O32" s="132"/>
    </row>
    <row r="33" spans="1:15" ht="25.5" x14ac:dyDescent="0.2">
      <c r="A33" s="232" t="s">
        <v>17</v>
      </c>
      <c r="B33" s="484" t="s">
        <v>600</v>
      </c>
      <c r="C33" s="484" t="s">
        <v>508</v>
      </c>
      <c r="D33" s="485" t="s">
        <v>565</v>
      </c>
      <c r="E33" s="485" t="s">
        <v>584</v>
      </c>
      <c r="F33" s="486" t="s">
        <v>585</v>
      </c>
      <c r="G33" s="486" t="s">
        <v>582</v>
      </c>
      <c r="H33" s="487">
        <v>100</v>
      </c>
      <c r="I33" s="231"/>
      <c r="J33" s="230">
        <v>12</v>
      </c>
      <c r="K33" s="230">
        <v>12</v>
      </c>
      <c r="L33" s="229">
        <f t="shared" si="0"/>
        <v>1</v>
      </c>
      <c r="M33" s="228">
        <f t="shared" si="1"/>
        <v>1</v>
      </c>
      <c r="N33" s="227">
        <f t="shared" si="2"/>
        <v>1</v>
      </c>
      <c r="O33" s="132"/>
    </row>
    <row r="34" spans="1:15" ht="25.5" x14ac:dyDescent="0.2">
      <c r="A34" s="232" t="s">
        <v>17</v>
      </c>
      <c r="B34" s="484" t="s">
        <v>600</v>
      </c>
      <c r="C34" s="488" t="s">
        <v>508</v>
      </c>
      <c r="D34" s="489" t="s">
        <v>586</v>
      </c>
      <c r="E34" s="489" t="s">
        <v>581</v>
      </c>
      <c r="F34" s="488" t="s">
        <v>511</v>
      </c>
      <c r="G34" s="488" t="s">
        <v>582</v>
      </c>
      <c r="H34" s="488">
        <v>100</v>
      </c>
      <c r="I34" s="231"/>
      <c r="J34" s="230">
        <v>12</v>
      </c>
      <c r="K34" s="230">
        <v>12</v>
      </c>
      <c r="L34" s="229">
        <f t="shared" si="0"/>
        <v>1</v>
      </c>
      <c r="M34" s="228">
        <f t="shared" si="1"/>
        <v>1</v>
      </c>
      <c r="N34" s="227">
        <f t="shared" si="2"/>
        <v>1</v>
      </c>
      <c r="O34" s="132"/>
    </row>
    <row r="35" spans="1:15" x14ac:dyDescent="0.2">
      <c r="A35" s="232" t="s">
        <v>17</v>
      </c>
      <c r="B35" s="484" t="s">
        <v>600</v>
      </c>
      <c r="C35" s="488" t="s">
        <v>508</v>
      </c>
      <c r="D35" s="489" t="s">
        <v>533</v>
      </c>
      <c r="E35" s="489" t="s">
        <v>581</v>
      </c>
      <c r="F35" s="488" t="s">
        <v>511</v>
      </c>
      <c r="G35" s="488" t="s">
        <v>582</v>
      </c>
      <c r="H35" s="488">
        <v>100</v>
      </c>
      <c r="I35" s="231"/>
      <c r="J35" s="230">
        <v>12</v>
      </c>
      <c r="K35" s="230">
        <v>12</v>
      </c>
      <c r="L35" s="229">
        <f t="shared" si="0"/>
        <v>1</v>
      </c>
      <c r="M35" s="228">
        <f t="shared" si="1"/>
        <v>1</v>
      </c>
      <c r="N35" s="227">
        <f t="shared" si="2"/>
        <v>1</v>
      </c>
      <c r="O35" s="132"/>
    </row>
    <row r="36" spans="1:15" ht="25.5" x14ac:dyDescent="0.2">
      <c r="A36" s="232" t="s">
        <v>17</v>
      </c>
      <c r="B36" s="484" t="s">
        <v>600</v>
      </c>
      <c r="C36" s="488" t="s">
        <v>508</v>
      </c>
      <c r="D36" s="489" t="s">
        <v>587</v>
      </c>
      <c r="E36" s="489" t="s">
        <v>581</v>
      </c>
      <c r="F36" s="488" t="s">
        <v>511</v>
      </c>
      <c r="G36" s="488" t="s">
        <v>582</v>
      </c>
      <c r="H36" s="488">
        <v>100</v>
      </c>
      <c r="I36" s="231"/>
      <c r="J36" s="230">
        <v>12</v>
      </c>
      <c r="K36" s="230">
        <v>12</v>
      </c>
      <c r="L36" s="229">
        <f t="shared" si="0"/>
        <v>1</v>
      </c>
      <c r="M36" s="228">
        <f t="shared" si="1"/>
        <v>1</v>
      </c>
      <c r="N36" s="227">
        <f t="shared" si="2"/>
        <v>1</v>
      </c>
      <c r="O36" s="132"/>
    </row>
    <row r="37" spans="1:15" x14ac:dyDescent="0.2">
      <c r="A37" s="232" t="s">
        <v>17</v>
      </c>
      <c r="B37" s="484" t="s">
        <v>600</v>
      </c>
      <c r="C37" s="488" t="s">
        <v>508</v>
      </c>
      <c r="D37" s="489" t="s">
        <v>588</v>
      </c>
      <c r="E37" s="489" t="s">
        <v>581</v>
      </c>
      <c r="F37" s="488" t="s">
        <v>511</v>
      </c>
      <c r="G37" s="488" t="s">
        <v>582</v>
      </c>
      <c r="H37" s="488">
        <v>100</v>
      </c>
      <c r="I37" s="231"/>
      <c r="J37" s="230">
        <v>12</v>
      </c>
      <c r="K37" s="230">
        <v>12</v>
      </c>
      <c r="L37" s="229">
        <f t="shared" ref="L37:L68" si="3">K37/J37</f>
        <v>1</v>
      </c>
      <c r="M37" s="228">
        <f t="shared" ref="M37:M68" si="4">K37/J37</f>
        <v>1</v>
      </c>
      <c r="N37" s="227">
        <f t="shared" ref="N37:N68" si="5">K37/(J37*H37/100)</f>
        <v>1</v>
      </c>
      <c r="O37" s="132"/>
    </row>
    <row r="38" spans="1:15" x14ac:dyDescent="0.2">
      <c r="A38" s="232" t="s">
        <v>17</v>
      </c>
      <c r="B38" s="484" t="s">
        <v>600</v>
      </c>
      <c r="C38" s="488" t="s">
        <v>508</v>
      </c>
      <c r="D38" s="489" t="s">
        <v>550</v>
      </c>
      <c r="E38" s="489" t="s">
        <v>581</v>
      </c>
      <c r="F38" s="488" t="s">
        <v>511</v>
      </c>
      <c r="G38" s="488" t="s">
        <v>582</v>
      </c>
      <c r="H38" s="488">
        <v>100</v>
      </c>
      <c r="I38" s="231"/>
      <c r="J38" s="230">
        <v>12</v>
      </c>
      <c r="K38" s="230">
        <v>12</v>
      </c>
      <c r="L38" s="229">
        <f t="shared" si="3"/>
        <v>1</v>
      </c>
      <c r="M38" s="228">
        <f t="shared" si="4"/>
        <v>1</v>
      </c>
      <c r="N38" s="227">
        <f t="shared" si="5"/>
        <v>1</v>
      </c>
      <c r="O38" s="132"/>
    </row>
    <row r="39" spans="1:15" x14ac:dyDescent="0.2">
      <c r="A39" s="232" t="s">
        <v>17</v>
      </c>
      <c r="B39" s="484" t="s">
        <v>600</v>
      </c>
      <c r="C39" s="488" t="s">
        <v>508</v>
      </c>
      <c r="D39" s="489" t="s">
        <v>554</v>
      </c>
      <c r="E39" s="489" t="s">
        <v>581</v>
      </c>
      <c r="F39" s="488" t="s">
        <v>511</v>
      </c>
      <c r="G39" s="488" t="s">
        <v>582</v>
      </c>
      <c r="H39" s="488">
        <v>100</v>
      </c>
      <c r="I39" s="231"/>
      <c r="J39" s="230">
        <v>12</v>
      </c>
      <c r="K39" s="230">
        <v>12</v>
      </c>
      <c r="L39" s="229">
        <f t="shared" si="3"/>
        <v>1</v>
      </c>
      <c r="M39" s="228">
        <f t="shared" si="4"/>
        <v>1</v>
      </c>
      <c r="N39" s="227">
        <f t="shared" si="5"/>
        <v>1</v>
      </c>
      <c r="O39" s="132"/>
    </row>
    <row r="40" spans="1:15" x14ac:dyDescent="0.2">
      <c r="A40" s="232" t="s">
        <v>17</v>
      </c>
      <c r="B40" s="484" t="s">
        <v>600</v>
      </c>
      <c r="C40" s="488" t="s">
        <v>508</v>
      </c>
      <c r="D40" s="489" t="s">
        <v>516</v>
      </c>
      <c r="E40" s="489" t="s">
        <v>581</v>
      </c>
      <c r="F40" s="488" t="s">
        <v>511</v>
      </c>
      <c r="G40" s="488" t="s">
        <v>582</v>
      </c>
      <c r="H40" s="488">
        <v>100</v>
      </c>
      <c r="I40" s="231"/>
      <c r="J40" s="230">
        <v>12</v>
      </c>
      <c r="K40" s="230">
        <v>12</v>
      </c>
      <c r="L40" s="229">
        <f t="shared" si="3"/>
        <v>1</v>
      </c>
      <c r="M40" s="228">
        <f t="shared" si="4"/>
        <v>1</v>
      </c>
      <c r="N40" s="227">
        <f t="shared" si="5"/>
        <v>1</v>
      </c>
      <c r="O40" s="132"/>
    </row>
    <row r="41" spans="1:15" x14ac:dyDescent="0.2">
      <c r="A41" s="232" t="s">
        <v>17</v>
      </c>
      <c r="B41" s="484" t="s">
        <v>600</v>
      </c>
      <c r="C41" s="488" t="s">
        <v>508</v>
      </c>
      <c r="D41" s="489" t="s">
        <v>589</v>
      </c>
      <c r="E41" s="489" t="s">
        <v>581</v>
      </c>
      <c r="F41" s="488" t="s">
        <v>511</v>
      </c>
      <c r="G41" s="488" t="s">
        <v>582</v>
      </c>
      <c r="H41" s="488">
        <v>100</v>
      </c>
      <c r="I41" s="231"/>
      <c r="J41" s="230">
        <v>12</v>
      </c>
      <c r="K41" s="230">
        <v>12</v>
      </c>
      <c r="L41" s="229">
        <f t="shared" si="3"/>
        <v>1</v>
      </c>
      <c r="M41" s="228">
        <f t="shared" si="4"/>
        <v>1</v>
      </c>
      <c r="N41" s="227">
        <f t="shared" si="5"/>
        <v>1</v>
      </c>
      <c r="O41" s="132"/>
    </row>
    <row r="42" spans="1:15" x14ac:dyDescent="0.2">
      <c r="A42" s="232" t="s">
        <v>17</v>
      </c>
      <c r="B42" s="484" t="s">
        <v>600</v>
      </c>
      <c r="C42" s="488" t="s">
        <v>508</v>
      </c>
      <c r="D42" s="489" t="s">
        <v>590</v>
      </c>
      <c r="E42" s="489" t="s">
        <v>581</v>
      </c>
      <c r="F42" s="488" t="s">
        <v>511</v>
      </c>
      <c r="G42" s="488" t="s">
        <v>582</v>
      </c>
      <c r="H42" s="488">
        <v>100</v>
      </c>
      <c r="I42" s="231"/>
      <c r="J42" s="230">
        <v>12</v>
      </c>
      <c r="K42" s="230">
        <v>12</v>
      </c>
      <c r="L42" s="229">
        <f t="shared" si="3"/>
        <v>1</v>
      </c>
      <c r="M42" s="228">
        <f t="shared" si="4"/>
        <v>1</v>
      </c>
      <c r="N42" s="227">
        <f t="shared" si="5"/>
        <v>1</v>
      </c>
      <c r="O42" s="132"/>
    </row>
    <row r="43" spans="1:15" x14ac:dyDescent="0.2">
      <c r="A43" s="232" t="s">
        <v>17</v>
      </c>
      <c r="B43" s="484" t="s">
        <v>600</v>
      </c>
      <c r="C43" s="488" t="s">
        <v>508</v>
      </c>
      <c r="D43" s="489" t="s">
        <v>591</v>
      </c>
      <c r="E43" s="489" t="s">
        <v>581</v>
      </c>
      <c r="F43" s="488" t="s">
        <v>511</v>
      </c>
      <c r="G43" s="488" t="s">
        <v>582</v>
      </c>
      <c r="H43" s="488">
        <v>100</v>
      </c>
      <c r="I43" s="231"/>
      <c r="J43" s="230">
        <v>12</v>
      </c>
      <c r="K43" s="230">
        <v>12</v>
      </c>
      <c r="L43" s="229">
        <f t="shared" si="3"/>
        <v>1</v>
      </c>
      <c r="M43" s="228">
        <f t="shared" si="4"/>
        <v>1</v>
      </c>
      <c r="N43" s="227">
        <f t="shared" si="5"/>
        <v>1</v>
      </c>
      <c r="O43" s="132"/>
    </row>
    <row r="44" spans="1:15" x14ac:dyDescent="0.2">
      <c r="A44" s="232" t="s">
        <v>17</v>
      </c>
      <c r="B44" s="484" t="s">
        <v>600</v>
      </c>
      <c r="C44" s="488" t="s">
        <v>508</v>
      </c>
      <c r="D44" s="489" t="s">
        <v>592</v>
      </c>
      <c r="E44" s="489" t="s">
        <v>581</v>
      </c>
      <c r="F44" s="488" t="s">
        <v>511</v>
      </c>
      <c r="G44" s="488" t="s">
        <v>582</v>
      </c>
      <c r="H44" s="488">
        <v>100</v>
      </c>
      <c r="I44" s="231"/>
      <c r="J44" s="230">
        <v>12</v>
      </c>
      <c r="K44" s="230">
        <v>12</v>
      </c>
      <c r="L44" s="229">
        <f t="shared" si="3"/>
        <v>1</v>
      </c>
      <c r="M44" s="228">
        <f t="shared" si="4"/>
        <v>1</v>
      </c>
      <c r="N44" s="227">
        <f t="shared" si="5"/>
        <v>1</v>
      </c>
      <c r="O44" s="132"/>
    </row>
    <row r="45" spans="1:15" x14ac:dyDescent="0.2">
      <c r="A45" s="232" t="s">
        <v>17</v>
      </c>
      <c r="B45" s="484" t="s">
        <v>600</v>
      </c>
      <c r="C45" s="488" t="s">
        <v>508</v>
      </c>
      <c r="D45" s="489" t="s">
        <v>593</v>
      </c>
      <c r="E45" s="489" t="s">
        <v>581</v>
      </c>
      <c r="F45" s="488" t="s">
        <v>511</v>
      </c>
      <c r="G45" s="488" t="s">
        <v>582</v>
      </c>
      <c r="H45" s="488">
        <v>100</v>
      </c>
      <c r="I45" s="231"/>
      <c r="J45" s="230">
        <v>12</v>
      </c>
      <c r="K45" s="230">
        <v>12</v>
      </c>
      <c r="L45" s="229">
        <f t="shared" si="3"/>
        <v>1</v>
      </c>
      <c r="M45" s="228">
        <f t="shared" si="4"/>
        <v>1</v>
      </c>
      <c r="N45" s="227">
        <f t="shared" si="5"/>
        <v>1</v>
      </c>
      <c r="O45" s="132"/>
    </row>
    <row r="46" spans="1:15" ht="25.5" x14ac:dyDescent="0.2">
      <c r="A46" s="232" t="s">
        <v>17</v>
      </c>
      <c r="B46" s="484" t="s">
        <v>600</v>
      </c>
      <c r="C46" s="488" t="s">
        <v>508</v>
      </c>
      <c r="D46" s="489" t="s">
        <v>594</v>
      </c>
      <c r="E46" s="489" t="s">
        <v>584</v>
      </c>
      <c r="F46" s="488" t="s">
        <v>511</v>
      </c>
      <c r="G46" s="488" t="s">
        <v>582</v>
      </c>
      <c r="H46" s="488">
        <v>100</v>
      </c>
      <c r="I46" s="231"/>
      <c r="J46" s="230">
        <v>12</v>
      </c>
      <c r="K46" s="230">
        <v>12</v>
      </c>
      <c r="L46" s="229">
        <f t="shared" si="3"/>
        <v>1</v>
      </c>
      <c r="M46" s="228">
        <f t="shared" si="4"/>
        <v>1</v>
      </c>
      <c r="N46" s="227">
        <f t="shared" si="5"/>
        <v>1</v>
      </c>
      <c r="O46" s="132"/>
    </row>
    <row r="47" spans="1:15" x14ac:dyDescent="0.2">
      <c r="A47" s="232" t="s">
        <v>17</v>
      </c>
      <c r="B47" s="484" t="s">
        <v>600</v>
      </c>
      <c r="C47" s="488" t="s">
        <v>508</v>
      </c>
      <c r="D47" s="489" t="s">
        <v>595</v>
      </c>
      <c r="E47" s="489" t="s">
        <v>581</v>
      </c>
      <c r="F47" s="486" t="s">
        <v>585</v>
      </c>
      <c r="G47" s="488" t="s">
        <v>582</v>
      </c>
      <c r="H47" s="488">
        <v>100</v>
      </c>
      <c r="I47" s="231"/>
      <c r="J47" s="230">
        <v>12</v>
      </c>
      <c r="K47" s="230">
        <v>12</v>
      </c>
      <c r="L47" s="229">
        <f t="shared" si="3"/>
        <v>1</v>
      </c>
      <c r="M47" s="228">
        <f t="shared" si="4"/>
        <v>1</v>
      </c>
      <c r="N47" s="227">
        <f t="shared" si="5"/>
        <v>1</v>
      </c>
      <c r="O47" s="132"/>
    </row>
    <row r="48" spans="1:15" x14ac:dyDescent="0.2">
      <c r="A48" s="232" t="s">
        <v>17</v>
      </c>
      <c r="B48" s="484" t="s">
        <v>600</v>
      </c>
      <c r="C48" s="488" t="s">
        <v>508</v>
      </c>
      <c r="D48" s="489" t="s">
        <v>559</v>
      </c>
      <c r="E48" s="489" t="s">
        <v>581</v>
      </c>
      <c r="F48" s="488" t="s">
        <v>511</v>
      </c>
      <c r="G48" s="488" t="s">
        <v>582</v>
      </c>
      <c r="H48" s="488">
        <v>100</v>
      </c>
      <c r="I48" s="231"/>
      <c r="J48" s="230">
        <v>12</v>
      </c>
      <c r="K48" s="230">
        <v>12</v>
      </c>
      <c r="L48" s="229">
        <f t="shared" si="3"/>
        <v>1</v>
      </c>
      <c r="M48" s="228">
        <f t="shared" si="4"/>
        <v>1</v>
      </c>
      <c r="N48" s="227">
        <f t="shared" si="5"/>
        <v>1</v>
      </c>
      <c r="O48" s="132"/>
    </row>
    <row r="49" spans="1:15" ht="25.5" x14ac:dyDescent="0.2">
      <c r="A49" s="232" t="s">
        <v>17</v>
      </c>
      <c r="B49" s="484" t="s">
        <v>600</v>
      </c>
      <c r="C49" s="488" t="s">
        <v>508</v>
      </c>
      <c r="D49" s="489" t="s">
        <v>596</v>
      </c>
      <c r="E49" s="489" t="s">
        <v>584</v>
      </c>
      <c r="F49" s="488" t="s">
        <v>511</v>
      </c>
      <c r="G49" s="488" t="s">
        <v>597</v>
      </c>
      <c r="H49" s="488">
        <v>100</v>
      </c>
      <c r="I49" s="231"/>
      <c r="J49" s="230">
        <v>12</v>
      </c>
      <c r="K49" s="230">
        <v>12</v>
      </c>
      <c r="L49" s="229">
        <f t="shared" si="3"/>
        <v>1</v>
      </c>
      <c r="M49" s="228">
        <f t="shared" si="4"/>
        <v>1</v>
      </c>
      <c r="N49" s="227">
        <f t="shared" si="5"/>
        <v>1</v>
      </c>
      <c r="O49" s="132"/>
    </row>
    <row r="50" spans="1:15" ht="25.5" x14ac:dyDescent="0.2">
      <c r="A50" s="232" t="s">
        <v>17</v>
      </c>
      <c r="B50" s="484" t="s">
        <v>600</v>
      </c>
      <c r="C50" s="488" t="s">
        <v>508</v>
      </c>
      <c r="D50" s="489" t="s">
        <v>598</v>
      </c>
      <c r="E50" s="490" t="s">
        <v>599</v>
      </c>
      <c r="F50" s="488" t="s">
        <v>511</v>
      </c>
      <c r="G50" s="488" t="s">
        <v>597</v>
      </c>
      <c r="H50" s="488">
        <v>100</v>
      </c>
      <c r="I50" s="231"/>
      <c r="J50" s="230">
        <v>12</v>
      </c>
      <c r="K50" s="230">
        <v>12</v>
      </c>
      <c r="L50" s="229">
        <f t="shared" si="3"/>
        <v>1</v>
      </c>
      <c r="M50" s="228">
        <f t="shared" si="4"/>
        <v>1</v>
      </c>
      <c r="N50" s="227">
        <f t="shared" si="5"/>
        <v>1</v>
      </c>
      <c r="O50" s="132"/>
    </row>
    <row r="51" spans="1:15" ht="25.5" x14ac:dyDescent="0.2">
      <c r="A51" s="232" t="s">
        <v>17</v>
      </c>
      <c r="B51" s="484" t="s">
        <v>600</v>
      </c>
      <c r="C51" s="488" t="s">
        <v>523</v>
      </c>
      <c r="D51" s="489" t="s">
        <v>530</v>
      </c>
      <c r="E51" s="490" t="s">
        <v>584</v>
      </c>
      <c r="F51" s="488" t="s">
        <v>511</v>
      </c>
      <c r="G51" s="488" t="s">
        <v>597</v>
      </c>
      <c r="H51" s="488">
        <v>100</v>
      </c>
      <c r="I51" s="231"/>
      <c r="J51" s="230">
        <v>12</v>
      </c>
      <c r="K51" s="230">
        <v>12</v>
      </c>
      <c r="L51" s="229">
        <f t="shared" si="3"/>
        <v>1</v>
      </c>
      <c r="M51" s="228">
        <f t="shared" si="4"/>
        <v>1</v>
      </c>
      <c r="N51" s="227">
        <f t="shared" si="5"/>
        <v>1</v>
      </c>
      <c r="O51" s="132"/>
    </row>
    <row r="52" spans="1:15" ht="25.5" x14ac:dyDescent="0.2">
      <c r="A52" s="232" t="s">
        <v>17</v>
      </c>
      <c r="B52" s="484" t="s">
        <v>600</v>
      </c>
      <c r="C52" s="488" t="s">
        <v>523</v>
      </c>
      <c r="D52" s="489" t="s">
        <v>524</v>
      </c>
      <c r="E52" s="490" t="s">
        <v>584</v>
      </c>
      <c r="F52" s="488" t="s">
        <v>511</v>
      </c>
      <c r="G52" s="488" t="s">
        <v>597</v>
      </c>
      <c r="H52" s="488">
        <v>100</v>
      </c>
      <c r="I52" s="231"/>
      <c r="J52" s="230">
        <v>12</v>
      </c>
      <c r="K52" s="230">
        <v>12</v>
      </c>
      <c r="L52" s="229">
        <f t="shared" si="3"/>
        <v>1</v>
      </c>
      <c r="M52" s="228">
        <f t="shared" si="4"/>
        <v>1</v>
      </c>
      <c r="N52" s="227">
        <f t="shared" si="5"/>
        <v>1</v>
      </c>
      <c r="O52" s="132"/>
    </row>
    <row r="53" spans="1:15" x14ac:dyDescent="0.2">
      <c r="A53" s="232" t="s">
        <v>17</v>
      </c>
      <c r="B53" s="484" t="s">
        <v>600</v>
      </c>
      <c r="C53" s="488" t="s">
        <v>523</v>
      </c>
      <c r="D53" s="489" t="s">
        <v>526</v>
      </c>
      <c r="E53" s="491" t="s">
        <v>527</v>
      </c>
      <c r="F53" s="488" t="s">
        <v>511</v>
      </c>
      <c r="G53" s="488" t="s">
        <v>528</v>
      </c>
      <c r="H53" s="488">
        <v>100</v>
      </c>
      <c r="I53" s="231"/>
      <c r="J53" s="230">
        <v>12</v>
      </c>
      <c r="K53" s="230">
        <v>10</v>
      </c>
      <c r="L53" s="229">
        <f t="shared" si="3"/>
        <v>0.83333333333333337</v>
      </c>
      <c r="M53" s="228">
        <f t="shared" si="4"/>
        <v>0.83333333333333337</v>
      </c>
      <c r="N53" s="227">
        <f t="shared" si="5"/>
        <v>0.83333333333333337</v>
      </c>
      <c r="O53" s="132"/>
    </row>
    <row r="54" spans="1:15" x14ac:dyDescent="0.2">
      <c r="A54" s="232" t="s">
        <v>17</v>
      </c>
      <c r="B54" s="484" t="s">
        <v>600</v>
      </c>
      <c r="C54" s="488" t="s">
        <v>523</v>
      </c>
      <c r="D54" s="489" t="s">
        <v>531</v>
      </c>
      <c r="E54" s="491" t="s">
        <v>527</v>
      </c>
      <c r="F54" s="488" t="s">
        <v>511</v>
      </c>
      <c r="G54" s="488" t="s">
        <v>528</v>
      </c>
      <c r="H54" s="488">
        <v>100</v>
      </c>
      <c r="I54" s="231"/>
      <c r="J54" s="230">
        <v>12</v>
      </c>
      <c r="K54" s="230">
        <v>10</v>
      </c>
      <c r="L54" s="229">
        <f t="shared" si="3"/>
        <v>0.83333333333333337</v>
      </c>
      <c r="M54" s="228">
        <f t="shared" si="4"/>
        <v>0.83333333333333337</v>
      </c>
      <c r="N54" s="227">
        <f t="shared" si="5"/>
        <v>0.83333333333333337</v>
      </c>
      <c r="O54" s="132"/>
    </row>
    <row r="55" spans="1:15" x14ac:dyDescent="0.2">
      <c r="A55" s="232" t="s">
        <v>17</v>
      </c>
      <c r="B55" s="492" t="s">
        <v>601</v>
      </c>
      <c r="C55" s="484" t="s">
        <v>508</v>
      </c>
      <c r="D55" s="485" t="s">
        <v>580</v>
      </c>
      <c r="E55" s="485" t="s">
        <v>581</v>
      </c>
      <c r="F55" s="486" t="s">
        <v>511</v>
      </c>
      <c r="G55" s="486" t="s">
        <v>582</v>
      </c>
      <c r="H55" s="487">
        <v>100</v>
      </c>
      <c r="I55" s="231"/>
      <c r="J55" s="230">
        <v>10</v>
      </c>
      <c r="K55" s="230">
        <v>10</v>
      </c>
      <c r="L55" s="229">
        <f t="shared" si="3"/>
        <v>1</v>
      </c>
      <c r="M55" s="228">
        <f t="shared" si="4"/>
        <v>1</v>
      </c>
      <c r="N55" s="227">
        <f t="shared" si="5"/>
        <v>1</v>
      </c>
      <c r="O55" s="132"/>
    </row>
    <row r="56" spans="1:15" x14ac:dyDescent="0.2">
      <c r="A56" s="232" t="s">
        <v>17</v>
      </c>
      <c r="B56" s="492" t="s">
        <v>601</v>
      </c>
      <c r="C56" s="484" t="s">
        <v>508</v>
      </c>
      <c r="D56" s="485" t="s">
        <v>551</v>
      </c>
      <c r="E56" s="485" t="s">
        <v>581</v>
      </c>
      <c r="F56" s="486" t="s">
        <v>511</v>
      </c>
      <c r="G56" s="486" t="s">
        <v>582</v>
      </c>
      <c r="H56" s="487">
        <v>100</v>
      </c>
      <c r="I56" s="231"/>
      <c r="J56" s="230">
        <v>10</v>
      </c>
      <c r="K56" s="230">
        <v>10</v>
      </c>
      <c r="L56" s="229">
        <f t="shared" si="3"/>
        <v>1</v>
      </c>
      <c r="M56" s="228">
        <f t="shared" si="4"/>
        <v>1</v>
      </c>
      <c r="N56" s="227">
        <f t="shared" si="5"/>
        <v>1</v>
      </c>
      <c r="O56" s="132"/>
    </row>
    <row r="57" spans="1:15" x14ac:dyDescent="0.2">
      <c r="A57" s="232" t="s">
        <v>17</v>
      </c>
      <c r="B57" s="492" t="s">
        <v>601</v>
      </c>
      <c r="C57" s="484" t="s">
        <v>508</v>
      </c>
      <c r="D57" s="485" t="s">
        <v>583</v>
      </c>
      <c r="E57" s="485" t="s">
        <v>581</v>
      </c>
      <c r="F57" s="486" t="s">
        <v>511</v>
      </c>
      <c r="G57" s="486" t="s">
        <v>582</v>
      </c>
      <c r="H57" s="487">
        <v>100</v>
      </c>
      <c r="I57" s="231"/>
      <c r="J57" s="230">
        <v>10</v>
      </c>
      <c r="K57" s="230">
        <v>10</v>
      </c>
      <c r="L57" s="229">
        <f t="shared" si="3"/>
        <v>1</v>
      </c>
      <c r="M57" s="228">
        <f t="shared" si="4"/>
        <v>1</v>
      </c>
      <c r="N57" s="227">
        <f t="shared" si="5"/>
        <v>1</v>
      </c>
      <c r="O57" s="132"/>
    </row>
    <row r="58" spans="1:15" ht="25.5" x14ac:dyDescent="0.2">
      <c r="A58" s="232" t="s">
        <v>17</v>
      </c>
      <c r="B58" s="492" t="s">
        <v>601</v>
      </c>
      <c r="C58" s="484" t="s">
        <v>508</v>
      </c>
      <c r="D58" s="485" t="s">
        <v>565</v>
      </c>
      <c r="E58" s="485" t="s">
        <v>584</v>
      </c>
      <c r="F58" s="486" t="s">
        <v>585</v>
      </c>
      <c r="G58" s="486" t="s">
        <v>582</v>
      </c>
      <c r="H58" s="487">
        <v>100</v>
      </c>
      <c r="I58" s="231"/>
      <c r="J58" s="230">
        <v>10</v>
      </c>
      <c r="K58" s="230">
        <v>10</v>
      </c>
      <c r="L58" s="229">
        <f t="shared" si="3"/>
        <v>1</v>
      </c>
      <c r="M58" s="228">
        <f t="shared" si="4"/>
        <v>1</v>
      </c>
      <c r="N58" s="227">
        <f t="shared" si="5"/>
        <v>1</v>
      </c>
      <c r="O58" s="132"/>
    </row>
    <row r="59" spans="1:15" ht="25.5" x14ac:dyDescent="0.2">
      <c r="A59" s="232" t="s">
        <v>17</v>
      </c>
      <c r="B59" s="492" t="s">
        <v>601</v>
      </c>
      <c r="C59" s="488" t="s">
        <v>508</v>
      </c>
      <c r="D59" s="489" t="s">
        <v>586</v>
      </c>
      <c r="E59" s="489" t="s">
        <v>581</v>
      </c>
      <c r="F59" s="488" t="s">
        <v>511</v>
      </c>
      <c r="G59" s="488" t="s">
        <v>582</v>
      </c>
      <c r="H59" s="488">
        <v>100</v>
      </c>
      <c r="I59" s="231"/>
      <c r="J59" s="230">
        <v>10</v>
      </c>
      <c r="K59" s="230">
        <v>10</v>
      </c>
      <c r="L59" s="229">
        <f t="shared" si="3"/>
        <v>1</v>
      </c>
      <c r="M59" s="228">
        <f t="shared" si="4"/>
        <v>1</v>
      </c>
      <c r="N59" s="227">
        <f t="shared" si="5"/>
        <v>1</v>
      </c>
      <c r="O59" s="132"/>
    </row>
    <row r="60" spans="1:15" x14ac:dyDescent="0.2">
      <c r="A60" s="232" t="s">
        <v>17</v>
      </c>
      <c r="B60" s="492" t="s">
        <v>601</v>
      </c>
      <c r="C60" s="488" t="s">
        <v>508</v>
      </c>
      <c r="D60" s="489" t="s">
        <v>533</v>
      </c>
      <c r="E60" s="489" t="s">
        <v>581</v>
      </c>
      <c r="F60" s="488" t="s">
        <v>511</v>
      </c>
      <c r="G60" s="488" t="s">
        <v>582</v>
      </c>
      <c r="H60" s="488">
        <v>100</v>
      </c>
      <c r="I60" s="231"/>
      <c r="J60" s="230">
        <v>10</v>
      </c>
      <c r="K60" s="230">
        <v>10</v>
      </c>
      <c r="L60" s="229">
        <f t="shared" si="3"/>
        <v>1</v>
      </c>
      <c r="M60" s="228">
        <f t="shared" si="4"/>
        <v>1</v>
      </c>
      <c r="N60" s="227">
        <f t="shared" si="5"/>
        <v>1</v>
      </c>
      <c r="O60" s="132"/>
    </row>
    <row r="61" spans="1:15" ht="25.5" x14ac:dyDescent="0.2">
      <c r="A61" s="232" t="s">
        <v>17</v>
      </c>
      <c r="B61" s="492" t="s">
        <v>601</v>
      </c>
      <c r="C61" s="488" t="s">
        <v>508</v>
      </c>
      <c r="D61" s="489" t="s">
        <v>587</v>
      </c>
      <c r="E61" s="489" t="s">
        <v>581</v>
      </c>
      <c r="F61" s="488" t="s">
        <v>511</v>
      </c>
      <c r="G61" s="488" t="s">
        <v>582</v>
      </c>
      <c r="H61" s="488">
        <v>100</v>
      </c>
      <c r="I61" s="231"/>
      <c r="J61" s="230">
        <v>10</v>
      </c>
      <c r="K61" s="230">
        <v>10</v>
      </c>
      <c r="L61" s="229">
        <f t="shared" si="3"/>
        <v>1</v>
      </c>
      <c r="M61" s="228">
        <f t="shared" si="4"/>
        <v>1</v>
      </c>
      <c r="N61" s="227">
        <f t="shared" si="5"/>
        <v>1</v>
      </c>
      <c r="O61" s="132"/>
    </row>
    <row r="62" spans="1:15" x14ac:dyDescent="0.2">
      <c r="A62" s="232" t="s">
        <v>17</v>
      </c>
      <c r="B62" s="492" t="s">
        <v>601</v>
      </c>
      <c r="C62" s="488" t="s">
        <v>508</v>
      </c>
      <c r="D62" s="489" t="s">
        <v>588</v>
      </c>
      <c r="E62" s="489" t="s">
        <v>581</v>
      </c>
      <c r="F62" s="488" t="s">
        <v>511</v>
      </c>
      <c r="G62" s="488" t="s">
        <v>582</v>
      </c>
      <c r="H62" s="488">
        <v>100</v>
      </c>
      <c r="I62" s="231"/>
      <c r="J62" s="230">
        <v>10</v>
      </c>
      <c r="K62" s="230">
        <v>10</v>
      </c>
      <c r="L62" s="229">
        <f t="shared" si="3"/>
        <v>1</v>
      </c>
      <c r="M62" s="228">
        <f t="shared" si="4"/>
        <v>1</v>
      </c>
      <c r="N62" s="227">
        <f t="shared" si="5"/>
        <v>1</v>
      </c>
      <c r="O62" s="132"/>
    </row>
    <row r="63" spans="1:15" x14ac:dyDescent="0.2">
      <c r="A63" s="232" t="s">
        <v>17</v>
      </c>
      <c r="B63" s="492" t="s">
        <v>601</v>
      </c>
      <c r="C63" s="488" t="s">
        <v>508</v>
      </c>
      <c r="D63" s="489" t="s">
        <v>550</v>
      </c>
      <c r="E63" s="489" t="s">
        <v>581</v>
      </c>
      <c r="F63" s="488" t="s">
        <v>511</v>
      </c>
      <c r="G63" s="488" t="s">
        <v>582</v>
      </c>
      <c r="H63" s="488">
        <v>100</v>
      </c>
      <c r="I63" s="231"/>
      <c r="J63" s="230">
        <v>10</v>
      </c>
      <c r="K63" s="230">
        <v>10</v>
      </c>
      <c r="L63" s="229">
        <f t="shared" si="3"/>
        <v>1</v>
      </c>
      <c r="M63" s="228">
        <f t="shared" si="4"/>
        <v>1</v>
      </c>
      <c r="N63" s="227">
        <f t="shared" si="5"/>
        <v>1</v>
      </c>
      <c r="O63" s="132"/>
    </row>
    <row r="64" spans="1:15" x14ac:dyDescent="0.2">
      <c r="A64" s="232" t="s">
        <v>17</v>
      </c>
      <c r="B64" s="492" t="s">
        <v>601</v>
      </c>
      <c r="C64" s="488" t="s">
        <v>508</v>
      </c>
      <c r="D64" s="489" t="s">
        <v>554</v>
      </c>
      <c r="E64" s="489" t="s">
        <v>581</v>
      </c>
      <c r="F64" s="488" t="s">
        <v>511</v>
      </c>
      <c r="G64" s="488" t="s">
        <v>582</v>
      </c>
      <c r="H64" s="488">
        <v>100</v>
      </c>
      <c r="I64" s="231"/>
      <c r="J64" s="230">
        <v>10</v>
      </c>
      <c r="K64" s="230">
        <v>10</v>
      </c>
      <c r="L64" s="229">
        <f t="shared" si="3"/>
        <v>1</v>
      </c>
      <c r="M64" s="228">
        <f t="shared" si="4"/>
        <v>1</v>
      </c>
      <c r="N64" s="227">
        <f t="shared" si="5"/>
        <v>1</v>
      </c>
      <c r="O64" s="132"/>
    </row>
    <row r="65" spans="1:15" x14ac:dyDescent="0.2">
      <c r="A65" s="232" t="s">
        <v>17</v>
      </c>
      <c r="B65" s="492" t="s">
        <v>601</v>
      </c>
      <c r="C65" s="488" t="s">
        <v>508</v>
      </c>
      <c r="D65" s="489" t="s">
        <v>516</v>
      </c>
      <c r="E65" s="489" t="s">
        <v>581</v>
      </c>
      <c r="F65" s="488" t="s">
        <v>511</v>
      </c>
      <c r="G65" s="488" t="s">
        <v>582</v>
      </c>
      <c r="H65" s="488">
        <v>100</v>
      </c>
      <c r="I65" s="231"/>
      <c r="J65" s="230">
        <v>10</v>
      </c>
      <c r="K65" s="230">
        <v>10</v>
      </c>
      <c r="L65" s="229">
        <f t="shared" si="3"/>
        <v>1</v>
      </c>
      <c r="M65" s="228">
        <f t="shared" si="4"/>
        <v>1</v>
      </c>
      <c r="N65" s="227">
        <f t="shared" si="5"/>
        <v>1</v>
      </c>
      <c r="O65" s="132"/>
    </row>
    <row r="66" spans="1:15" x14ac:dyDescent="0.2">
      <c r="A66" s="232" t="s">
        <v>17</v>
      </c>
      <c r="B66" s="492" t="s">
        <v>601</v>
      </c>
      <c r="C66" s="488" t="s">
        <v>508</v>
      </c>
      <c r="D66" s="489" t="s">
        <v>589</v>
      </c>
      <c r="E66" s="489" t="s">
        <v>581</v>
      </c>
      <c r="F66" s="488" t="s">
        <v>511</v>
      </c>
      <c r="G66" s="488" t="s">
        <v>582</v>
      </c>
      <c r="H66" s="488">
        <v>100</v>
      </c>
      <c r="I66" s="231"/>
      <c r="J66" s="230">
        <v>10</v>
      </c>
      <c r="K66" s="230">
        <v>10</v>
      </c>
      <c r="L66" s="229">
        <f t="shared" si="3"/>
        <v>1</v>
      </c>
      <c r="M66" s="228">
        <f t="shared" si="4"/>
        <v>1</v>
      </c>
      <c r="N66" s="227">
        <f t="shared" si="5"/>
        <v>1</v>
      </c>
      <c r="O66" s="132"/>
    </row>
    <row r="67" spans="1:15" x14ac:dyDescent="0.2">
      <c r="A67" s="232" t="s">
        <v>17</v>
      </c>
      <c r="B67" s="492" t="s">
        <v>601</v>
      </c>
      <c r="C67" s="488" t="s">
        <v>508</v>
      </c>
      <c r="D67" s="489" t="s">
        <v>590</v>
      </c>
      <c r="E67" s="489" t="s">
        <v>581</v>
      </c>
      <c r="F67" s="488" t="s">
        <v>511</v>
      </c>
      <c r="G67" s="488" t="s">
        <v>582</v>
      </c>
      <c r="H67" s="488">
        <v>100</v>
      </c>
      <c r="I67" s="231"/>
      <c r="J67" s="230">
        <v>10</v>
      </c>
      <c r="K67" s="230">
        <v>10</v>
      </c>
      <c r="L67" s="229">
        <f t="shared" si="3"/>
        <v>1</v>
      </c>
      <c r="M67" s="228">
        <f t="shared" si="4"/>
        <v>1</v>
      </c>
      <c r="N67" s="227">
        <f t="shared" si="5"/>
        <v>1</v>
      </c>
      <c r="O67" s="132"/>
    </row>
    <row r="68" spans="1:15" x14ac:dyDescent="0.2">
      <c r="A68" s="232" t="s">
        <v>17</v>
      </c>
      <c r="B68" s="492" t="s">
        <v>601</v>
      </c>
      <c r="C68" s="488" t="s">
        <v>508</v>
      </c>
      <c r="D68" s="489" t="s">
        <v>591</v>
      </c>
      <c r="E68" s="489" t="s">
        <v>581</v>
      </c>
      <c r="F68" s="488" t="s">
        <v>511</v>
      </c>
      <c r="G68" s="488" t="s">
        <v>582</v>
      </c>
      <c r="H68" s="488">
        <v>100</v>
      </c>
      <c r="I68" s="231"/>
      <c r="J68" s="230">
        <v>10</v>
      </c>
      <c r="K68" s="230">
        <v>10</v>
      </c>
      <c r="L68" s="229">
        <f t="shared" si="3"/>
        <v>1</v>
      </c>
      <c r="M68" s="228">
        <f t="shared" si="4"/>
        <v>1</v>
      </c>
      <c r="N68" s="227">
        <f t="shared" si="5"/>
        <v>1</v>
      </c>
      <c r="O68" s="132"/>
    </row>
    <row r="69" spans="1:15" x14ac:dyDescent="0.2">
      <c r="A69" s="232" t="s">
        <v>17</v>
      </c>
      <c r="B69" s="492" t="s">
        <v>601</v>
      </c>
      <c r="C69" s="488" t="s">
        <v>508</v>
      </c>
      <c r="D69" s="489" t="s">
        <v>592</v>
      </c>
      <c r="E69" s="489" t="s">
        <v>581</v>
      </c>
      <c r="F69" s="488" t="s">
        <v>511</v>
      </c>
      <c r="G69" s="488" t="s">
        <v>582</v>
      </c>
      <c r="H69" s="488">
        <v>100</v>
      </c>
      <c r="I69" s="231"/>
      <c r="J69" s="230">
        <v>10</v>
      </c>
      <c r="K69" s="230">
        <v>10</v>
      </c>
      <c r="L69" s="229">
        <f t="shared" ref="L69:L100" si="6">K69/J69</f>
        <v>1</v>
      </c>
      <c r="M69" s="228">
        <f t="shared" ref="M69:M104" si="7">K69/J69</f>
        <v>1</v>
      </c>
      <c r="N69" s="227">
        <f t="shared" ref="N69:N104" si="8">K69/(J69*H69/100)</f>
        <v>1</v>
      </c>
      <c r="O69" s="132"/>
    </row>
    <row r="70" spans="1:15" x14ac:dyDescent="0.2">
      <c r="A70" s="232" t="s">
        <v>17</v>
      </c>
      <c r="B70" s="492" t="s">
        <v>601</v>
      </c>
      <c r="C70" s="488" t="s">
        <v>508</v>
      </c>
      <c r="D70" s="489" t="s">
        <v>593</v>
      </c>
      <c r="E70" s="489" t="s">
        <v>581</v>
      </c>
      <c r="F70" s="488" t="s">
        <v>511</v>
      </c>
      <c r="G70" s="488" t="s">
        <v>582</v>
      </c>
      <c r="H70" s="488">
        <v>100</v>
      </c>
      <c r="I70" s="231"/>
      <c r="J70" s="230">
        <v>10</v>
      </c>
      <c r="K70" s="230">
        <v>10</v>
      </c>
      <c r="L70" s="229">
        <f t="shared" si="6"/>
        <v>1</v>
      </c>
      <c r="M70" s="228">
        <f t="shared" si="7"/>
        <v>1</v>
      </c>
      <c r="N70" s="227">
        <f t="shared" si="8"/>
        <v>1</v>
      </c>
      <c r="O70" s="132"/>
    </row>
    <row r="71" spans="1:15" ht="25.5" x14ac:dyDescent="0.2">
      <c r="A71" s="232" t="s">
        <v>17</v>
      </c>
      <c r="B71" s="492" t="s">
        <v>601</v>
      </c>
      <c r="C71" s="488" t="s">
        <v>508</v>
      </c>
      <c r="D71" s="489" t="s">
        <v>594</v>
      </c>
      <c r="E71" s="489" t="s">
        <v>584</v>
      </c>
      <c r="F71" s="488" t="s">
        <v>511</v>
      </c>
      <c r="G71" s="488" t="s">
        <v>582</v>
      </c>
      <c r="H71" s="488">
        <v>100</v>
      </c>
      <c r="I71" s="231"/>
      <c r="J71" s="230">
        <v>10</v>
      </c>
      <c r="K71" s="230">
        <v>10</v>
      </c>
      <c r="L71" s="229">
        <f t="shared" si="6"/>
        <v>1</v>
      </c>
      <c r="M71" s="228">
        <f t="shared" si="7"/>
        <v>1</v>
      </c>
      <c r="N71" s="227">
        <f t="shared" si="8"/>
        <v>1</v>
      </c>
      <c r="O71" s="132"/>
    </row>
    <row r="72" spans="1:15" x14ac:dyDescent="0.2">
      <c r="A72" s="232" t="s">
        <v>17</v>
      </c>
      <c r="B72" s="492" t="s">
        <v>601</v>
      </c>
      <c r="C72" s="488" t="s">
        <v>508</v>
      </c>
      <c r="D72" s="489" t="s">
        <v>595</v>
      </c>
      <c r="E72" s="489" t="s">
        <v>581</v>
      </c>
      <c r="F72" s="486" t="s">
        <v>585</v>
      </c>
      <c r="G72" s="488" t="s">
        <v>582</v>
      </c>
      <c r="H72" s="488">
        <v>100</v>
      </c>
      <c r="I72" s="231"/>
      <c r="J72" s="230">
        <v>10</v>
      </c>
      <c r="K72" s="230">
        <v>10</v>
      </c>
      <c r="L72" s="229">
        <f t="shared" si="6"/>
        <v>1</v>
      </c>
      <c r="M72" s="228">
        <f t="shared" si="7"/>
        <v>1</v>
      </c>
      <c r="N72" s="227">
        <f t="shared" si="8"/>
        <v>1</v>
      </c>
      <c r="O72" s="132"/>
    </row>
    <row r="73" spans="1:15" x14ac:dyDescent="0.2">
      <c r="A73" s="232" t="s">
        <v>17</v>
      </c>
      <c r="B73" s="492" t="s">
        <v>601</v>
      </c>
      <c r="C73" s="488" t="s">
        <v>508</v>
      </c>
      <c r="D73" s="489" t="s">
        <v>559</v>
      </c>
      <c r="E73" s="489" t="s">
        <v>581</v>
      </c>
      <c r="F73" s="488" t="s">
        <v>511</v>
      </c>
      <c r="G73" s="488" t="s">
        <v>582</v>
      </c>
      <c r="H73" s="488">
        <v>100</v>
      </c>
      <c r="I73" s="231"/>
      <c r="J73" s="230">
        <v>10</v>
      </c>
      <c r="K73" s="230">
        <v>10</v>
      </c>
      <c r="L73" s="229">
        <f t="shared" si="6"/>
        <v>1</v>
      </c>
      <c r="M73" s="228">
        <f t="shared" si="7"/>
        <v>1</v>
      </c>
      <c r="N73" s="227">
        <f t="shared" si="8"/>
        <v>1</v>
      </c>
      <c r="O73" s="132"/>
    </row>
    <row r="74" spans="1:15" ht="25.5" x14ac:dyDescent="0.2">
      <c r="A74" s="232" t="s">
        <v>17</v>
      </c>
      <c r="B74" s="492" t="s">
        <v>601</v>
      </c>
      <c r="C74" s="488" t="s">
        <v>508</v>
      </c>
      <c r="D74" s="489" t="s">
        <v>596</v>
      </c>
      <c r="E74" s="489" t="s">
        <v>584</v>
      </c>
      <c r="F74" s="488" t="s">
        <v>511</v>
      </c>
      <c r="G74" s="488" t="s">
        <v>597</v>
      </c>
      <c r="H74" s="488">
        <v>100</v>
      </c>
      <c r="I74" s="231"/>
      <c r="J74" s="230">
        <v>10</v>
      </c>
      <c r="K74" s="230">
        <v>10</v>
      </c>
      <c r="L74" s="229">
        <f t="shared" si="6"/>
        <v>1</v>
      </c>
      <c r="M74" s="228">
        <f t="shared" si="7"/>
        <v>1</v>
      </c>
      <c r="N74" s="227">
        <f t="shared" si="8"/>
        <v>1</v>
      </c>
      <c r="O74" s="132"/>
    </row>
    <row r="75" spans="1:15" ht="25.5" x14ac:dyDescent="0.2">
      <c r="A75" s="232" t="s">
        <v>17</v>
      </c>
      <c r="B75" s="492" t="s">
        <v>601</v>
      </c>
      <c r="C75" s="488" t="s">
        <v>508</v>
      </c>
      <c r="D75" s="489" t="s">
        <v>598</v>
      </c>
      <c r="E75" s="489" t="s">
        <v>599</v>
      </c>
      <c r="F75" s="488" t="s">
        <v>511</v>
      </c>
      <c r="G75" s="488" t="s">
        <v>597</v>
      </c>
      <c r="H75" s="488">
        <v>100</v>
      </c>
      <c r="I75" s="231"/>
      <c r="J75" s="230">
        <v>10</v>
      </c>
      <c r="K75" s="230">
        <v>10</v>
      </c>
      <c r="L75" s="229">
        <f t="shared" si="6"/>
        <v>1</v>
      </c>
      <c r="M75" s="228">
        <f t="shared" si="7"/>
        <v>1</v>
      </c>
      <c r="N75" s="227">
        <f t="shared" si="8"/>
        <v>1</v>
      </c>
      <c r="O75" s="132"/>
    </row>
    <row r="76" spans="1:15" ht="25.5" x14ac:dyDescent="0.2">
      <c r="A76" s="232" t="s">
        <v>17</v>
      </c>
      <c r="B76" s="492" t="s">
        <v>601</v>
      </c>
      <c r="C76" s="488" t="s">
        <v>523</v>
      </c>
      <c r="D76" s="489" t="s">
        <v>530</v>
      </c>
      <c r="E76" s="490" t="s">
        <v>584</v>
      </c>
      <c r="F76" s="488" t="s">
        <v>511</v>
      </c>
      <c r="G76" s="488" t="s">
        <v>597</v>
      </c>
      <c r="H76" s="488">
        <v>100</v>
      </c>
      <c r="I76" s="231"/>
      <c r="J76" s="230">
        <v>10</v>
      </c>
      <c r="K76" s="230">
        <v>10</v>
      </c>
      <c r="L76" s="229">
        <f t="shared" si="6"/>
        <v>1</v>
      </c>
      <c r="M76" s="228">
        <f t="shared" si="7"/>
        <v>1</v>
      </c>
      <c r="N76" s="227">
        <f t="shared" si="8"/>
        <v>1</v>
      </c>
      <c r="O76" s="132"/>
    </row>
    <row r="77" spans="1:15" ht="25.5" x14ac:dyDescent="0.2">
      <c r="A77" s="232" t="s">
        <v>17</v>
      </c>
      <c r="B77" s="492" t="s">
        <v>601</v>
      </c>
      <c r="C77" s="488" t="s">
        <v>523</v>
      </c>
      <c r="D77" s="489" t="s">
        <v>524</v>
      </c>
      <c r="E77" s="490" t="s">
        <v>584</v>
      </c>
      <c r="F77" s="488" t="s">
        <v>511</v>
      </c>
      <c r="G77" s="488" t="s">
        <v>597</v>
      </c>
      <c r="H77" s="488">
        <v>100</v>
      </c>
      <c r="I77" s="231"/>
      <c r="J77" s="230">
        <v>10</v>
      </c>
      <c r="K77" s="230">
        <v>10</v>
      </c>
      <c r="L77" s="229">
        <f t="shared" si="6"/>
        <v>1</v>
      </c>
      <c r="M77" s="228">
        <f t="shared" si="7"/>
        <v>1</v>
      </c>
      <c r="N77" s="227">
        <f t="shared" si="8"/>
        <v>1</v>
      </c>
      <c r="O77" s="132"/>
    </row>
    <row r="78" spans="1:15" x14ac:dyDescent="0.2">
      <c r="A78" s="232" t="s">
        <v>17</v>
      </c>
      <c r="B78" s="492" t="s">
        <v>601</v>
      </c>
      <c r="C78" s="488" t="s">
        <v>523</v>
      </c>
      <c r="D78" s="489" t="s">
        <v>526</v>
      </c>
      <c r="E78" s="491" t="s">
        <v>527</v>
      </c>
      <c r="F78" s="488" t="s">
        <v>511</v>
      </c>
      <c r="G78" s="488" t="s">
        <v>528</v>
      </c>
      <c r="H78" s="488">
        <v>100</v>
      </c>
      <c r="I78" s="231"/>
      <c r="J78" s="230">
        <v>10</v>
      </c>
      <c r="K78" s="230">
        <v>4</v>
      </c>
      <c r="L78" s="229">
        <f t="shared" si="6"/>
        <v>0.4</v>
      </c>
      <c r="M78" s="228">
        <f t="shared" si="7"/>
        <v>0.4</v>
      </c>
      <c r="N78" s="227">
        <f t="shared" si="8"/>
        <v>0.4</v>
      </c>
      <c r="O78" s="132"/>
    </row>
    <row r="79" spans="1:15" x14ac:dyDescent="0.2">
      <c r="A79" s="232" t="s">
        <v>17</v>
      </c>
      <c r="B79" s="492" t="s">
        <v>601</v>
      </c>
      <c r="C79" s="488" t="s">
        <v>523</v>
      </c>
      <c r="D79" s="489" t="s">
        <v>531</v>
      </c>
      <c r="E79" s="491" t="s">
        <v>527</v>
      </c>
      <c r="F79" s="488" t="s">
        <v>511</v>
      </c>
      <c r="G79" s="488" t="s">
        <v>528</v>
      </c>
      <c r="H79" s="488">
        <v>100</v>
      </c>
      <c r="I79" s="231"/>
      <c r="J79" s="230">
        <v>10</v>
      </c>
      <c r="K79" s="230">
        <v>6</v>
      </c>
      <c r="L79" s="229">
        <f t="shared" si="6"/>
        <v>0.6</v>
      </c>
      <c r="M79" s="228">
        <f t="shared" si="7"/>
        <v>0.6</v>
      </c>
      <c r="N79" s="227">
        <f t="shared" si="8"/>
        <v>0.6</v>
      </c>
      <c r="O79" s="132"/>
    </row>
    <row r="80" spans="1:15" x14ac:dyDescent="0.2">
      <c r="A80" s="232" t="s">
        <v>17</v>
      </c>
      <c r="B80" s="470" t="s">
        <v>602</v>
      </c>
      <c r="C80" s="484" t="s">
        <v>508</v>
      </c>
      <c r="D80" s="485" t="s">
        <v>580</v>
      </c>
      <c r="E80" s="485" t="s">
        <v>581</v>
      </c>
      <c r="F80" s="486" t="s">
        <v>511</v>
      </c>
      <c r="G80" s="486" t="s">
        <v>582</v>
      </c>
      <c r="H80" s="487">
        <v>100</v>
      </c>
      <c r="I80" s="231"/>
      <c r="J80" s="230">
        <v>6</v>
      </c>
      <c r="K80" s="230">
        <v>6</v>
      </c>
      <c r="L80" s="229">
        <f t="shared" si="6"/>
        <v>1</v>
      </c>
      <c r="M80" s="228">
        <f t="shared" si="7"/>
        <v>1</v>
      </c>
      <c r="N80" s="227">
        <f t="shared" si="8"/>
        <v>1</v>
      </c>
      <c r="O80" s="132"/>
    </row>
    <row r="81" spans="1:15" x14ac:dyDescent="0.2">
      <c r="A81" s="232" t="s">
        <v>17</v>
      </c>
      <c r="B81" s="470" t="s">
        <v>602</v>
      </c>
      <c r="C81" s="484" t="s">
        <v>508</v>
      </c>
      <c r="D81" s="485" t="s">
        <v>551</v>
      </c>
      <c r="E81" s="485" t="s">
        <v>581</v>
      </c>
      <c r="F81" s="486" t="s">
        <v>511</v>
      </c>
      <c r="G81" s="486" t="s">
        <v>582</v>
      </c>
      <c r="H81" s="487">
        <v>100</v>
      </c>
      <c r="I81" s="231"/>
      <c r="J81" s="230">
        <v>6</v>
      </c>
      <c r="K81" s="230">
        <v>6</v>
      </c>
      <c r="L81" s="229">
        <f t="shared" si="6"/>
        <v>1</v>
      </c>
      <c r="M81" s="228">
        <f t="shared" si="7"/>
        <v>1</v>
      </c>
      <c r="N81" s="227">
        <f t="shared" si="8"/>
        <v>1</v>
      </c>
      <c r="O81" s="132"/>
    </row>
    <row r="82" spans="1:15" x14ac:dyDescent="0.2">
      <c r="A82" s="232" t="s">
        <v>17</v>
      </c>
      <c r="B82" s="470" t="s">
        <v>602</v>
      </c>
      <c r="C82" s="484" t="s">
        <v>508</v>
      </c>
      <c r="D82" s="485" t="s">
        <v>583</v>
      </c>
      <c r="E82" s="485" t="s">
        <v>581</v>
      </c>
      <c r="F82" s="486" t="s">
        <v>511</v>
      </c>
      <c r="G82" s="486" t="s">
        <v>582</v>
      </c>
      <c r="H82" s="487">
        <v>100</v>
      </c>
      <c r="I82" s="231"/>
      <c r="J82" s="230">
        <v>6</v>
      </c>
      <c r="K82" s="230">
        <v>6</v>
      </c>
      <c r="L82" s="229">
        <f t="shared" si="6"/>
        <v>1</v>
      </c>
      <c r="M82" s="228">
        <f t="shared" si="7"/>
        <v>1</v>
      </c>
      <c r="N82" s="227">
        <f t="shared" si="8"/>
        <v>1</v>
      </c>
      <c r="O82" s="132"/>
    </row>
    <row r="83" spans="1:15" ht="25.5" x14ac:dyDescent="0.2">
      <c r="A83" s="232" t="s">
        <v>17</v>
      </c>
      <c r="B83" s="470" t="s">
        <v>602</v>
      </c>
      <c r="C83" s="484" t="s">
        <v>508</v>
      </c>
      <c r="D83" s="485" t="s">
        <v>565</v>
      </c>
      <c r="E83" s="485" t="s">
        <v>584</v>
      </c>
      <c r="F83" s="486" t="s">
        <v>585</v>
      </c>
      <c r="G83" s="486" t="s">
        <v>582</v>
      </c>
      <c r="H83" s="487">
        <v>100</v>
      </c>
      <c r="I83" s="231"/>
      <c r="J83" s="230">
        <v>6</v>
      </c>
      <c r="K83" s="230">
        <v>6</v>
      </c>
      <c r="L83" s="229">
        <f t="shared" si="6"/>
        <v>1</v>
      </c>
      <c r="M83" s="228">
        <f t="shared" si="7"/>
        <v>1</v>
      </c>
      <c r="N83" s="227">
        <f t="shared" si="8"/>
        <v>1</v>
      </c>
      <c r="O83" s="132"/>
    </row>
    <row r="84" spans="1:15" ht="25.5" x14ac:dyDescent="0.2">
      <c r="A84" s="232" t="s">
        <v>17</v>
      </c>
      <c r="B84" s="470" t="s">
        <v>602</v>
      </c>
      <c r="C84" s="488" t="s">
        <v>508</v>
      </c>
      <c r="D84" s="489" t="s">
        <v>586</v>
      </c>
      <c r="E84" s="489" t="s">
        <v>581</v>
      </c>
      <c r="F84" s="488" t="s">
        <v>511</v>
      </c>
      <c r="G84" s="488" t="s">
        <v>582</v>
      </c>
      <c r="H84" s="488">
        <v>100</v>
      </c>
      <c r="I84" s="231"/>
      <c r="J84" s="230">
        <v>6</v>
      </c>
      <c r="K84" s="230">
        <v>6</v>
      </c>
      <c r="L84" s="229">
        <f t="shared" si="6"/>
        <v>1</v>
      </c>
      <c r="M84" s="228">
        <f t="shared" si="7"/>
        <v>1</v>
      </c>
      <c r="N84" s="227">
        <f t="shared" si="8"/>
        <v>1</v>
      </c>
      <c r="O84" s="132"/>
    </row>
    <row r="85" spans="1:15" x14ac:dyDescent="0.2">
      <c r="A85" s="232" t="s">
        <v>17</v>
      </c>
      <c r="B85" s="470" t="s">
        <v>602</v>
      </c>
      <c r="C85" s="488" t="s">
        <v>508</v>
      </c>
      <c r="D85" s="489" t="s">
        <v>533</v>
      </c>
      <c r="E85" s="489" t="s">
        <v>581</v>
      </c>
      <c r="F85" s="488" t="s">
        <v>511</v>
      </c>
      <c r="G85" s="488" t="s">
        <v>582</v>
      </c>
      <c r="H85" s="488">
        <v>100</v>
      </c>
      <c r="I85" s="231"/>
      <c r="J85" s="230">
        <v>6</v>
      </c>
      <c r="K85" s="230">
        <v>6</v>
      </c>
      <c r="L85" s="229">
        <f t="shared" si="6"/>
        <v>1</v>
      </c>
      <c r="M85" s="228">
        <f t="shared" si="7"/>
        <v>1</v>
      </c>
      <c r="N85" s="227">
        <f t="shared" si="8"/>
        <v>1</v>
      </c>
      <c r="O85" s="132"/>
    </row>
    <row r="86" spans="1:15" ht="25.5" x14ac:dyDescent="0.2">
      <c r="A86" s="232" t="s">
        <v>17</v>
      </c>
      <c r="B86" s="470" t="s">
        <v>602</v>
      </c>
      <c r="C86" s="488" t="s">
        <v>508</v>
      </c>
      <c r="D86" s="489" t="s">
        <v>587</v>
      </c>
      <c r="E86" s="489" t="s">
        <v>581</v>
      </c>
      <c r="F86" s="488" t="s">
        <v>511</v>
      </c>
      <c r="G86" s="488" t="s">
        <v>582</v>
      </c>
      <c r="H86" s="488">
        <v>100</v>
      </c>
      <c r="I86" s="231"/>
      <c r="J86" s="230">
        <v>6</v>
      </c>
      <c r="K86" s="230">
        <v>6</v>
      </c>
      <c r="L86" s="229">
        <f t="shared" si="6"/>
        <v>1</v>
      </c>
      <c r="M86" s="228">
        <f t="shared" si="7"/>
        <v>1</v>
      </c>
      <c r="N86" s="227">
        <f t="shared" si="8"/>
        <v>1</v>
      </c>
      <c r="O86" s="132"/>
    </row>
    <row r="87" spans="1:15" x14ac:dyDescent="0.2">
      <c r="A87" s="232" t="s">
        <v>17</v>
      </c>
      <c r="B87" s="470" t="s">
        <v>602</v>
      </c>
      <c r="C87" s="488" t="s">
        <v>508</v>
      </c>
      <c r="D87" s="489" t="s">
        <v>588</v>
      </c>
      <c r="E87" s="489" t="s">
        <v>581</v>
      </c>
      <c r="F87" s="488" t="s">
        <v>511</v>
      </c>
      <c r="G87" s="488" t="s">
        <v>582</v>
      </c>
      <c r="H87" s="488">
        <v>100</v>
      </c>
      <c r="I87" s="231"/>
      <c r="J87" s="230">
        <v>6</v>
      </c>
      <c r="K87" s="230">
        <v>6</v>
      </c>
      <c r="L87" s="229">
        <f t="shared" si="6"/>
        <v>1</v>
      </c>
      <c r="M87" s="228">
        <f t="shared" si="7"/>
        <v>1</v>
      </c>
      <c r="N87" s="227">
        <f t="shared" si="8"/>
        <v>1</v>
      </c>
      <c r="O87" s="132"/>
    </row>
    <row r="88" spans="1:15" x14ac:dyDescent="0.2">
      <c r="A88" s="232" t="s">
        <v>17</v>
      </c>
      <c r="B88" s="470" t="s">
        <v>602</v>
      </c>
      <c r="C88" s="488" t="s">
        <v>508</v>
      </c>
      <c r="D88" s="489" t="s">
        <v>550</v>
      </c>
      <c r="E88" s="489" t="s">
        <v>581</v>
      </c>
      <c r="F88" s="488" t="s">
        <v>511</v>
      </c>
      <c r="G88" s="488" t="s">
        <v>582</v>
      </c>
      <c r="H88" s="488">
        <v>100</v>
      </c>
      <c r="I88" s="231"/>
      <c r="J88" s="230">
        <v>6</v>
      </c>
      <c r="K88" s="230">
        <v>6</v>
      </c>
      <c r="L88" s="229">
        <f t="shared" si="6"/>
        <v>1</v>
      </c>
      <c r="M88" s="228">
        <f t="shared" si="7"/>
        <v>1</v>
      </c>
      <c r="N88" s="227">
        <f t="shared" si="8"/>
        <v>1</v>
      </c>
      <c r="O88" s="132"/>
    </row>
    <row r="89" spans="1:15" x14ac:dyDescent="0.2">
      <c r="A89" s="232" t="s">
        <v>17</v>
      </c>
      <c r="B89" s="470" t="s">
        <v>602</v>
      </c>
      <c r="C89" s="488" t="s">
        <v>508</v>
      </c>
      <c r="D89" s="489" t="s">
        <v>554</v>
      </c>
      <c r="E89" s="489" t="s">
        <v>581</v>
      </c>
      <c r="F89" s="488" t="s">
        <v>511</v>
      </c>
      <c r="G89" s="488" t="s">
        <v>582</v>
      </c>
      <c r="H89" s="488">
        <v>100</v>
      </c>
      <c r="I89" s="231"/>
      <c r="J89" s="230">
        <v>6</v>
      </c>
      <c r="K89" s="230">
        <v>6</v>
      </c>
      <c r="L89" s="229">
        <f t="shared" si="6"/>
        <v>1</v>
      </c>
      <c r="M89" s="228">
        <f t="shared" si="7"/>
        <v>1</v>
      </c>
      <c r="N89" s="227">
        <f t="shared" si="8"/>
        <v>1</v>
      </c>
      <c r="O89" s="132"/>
    </row>
    <row r="90" spans="1:15" x14ac:dyDescent="0.2">
      <c r="A90" s="232" t="s">
        <v>17</v>
      </c>
      <c r="B90" s="470" t="s">
        <v>602</v>
      </c>
      <c r="C90" s="488" t="s">
        <v>508</v>
      </c>
      <c r="D90" s="489" t="s">
        <v>516</v>
      </c>
      <c r="E90" s="489" t="s">
        <v>581</v>
      </c>
      <c r="F90" s="488" t="s">
        <v>511</v>
      </c>
      <c r="G90" s="488" t="s">
        <v>582</v>
      </c>
      <c r="H90" s="488">
        <v>100</v>
      </c>
      <c r="I90" s="231"/>
      <c r="J90" s="230">
        <v>6</v>
      </c>
      <c r="K90" s="230">
        <v>6</v>
      </c>
      <c r="L90" s="229">
        <f t="shared" si="6"/>
        <v>1</v>
      </c>
      <c r="M90" s="228">
        <f t="shared" si="7"/>
        <v>1</v>
      </c>
      <c r="N90" s="227">
        <f t="shared" si="8"/>
        <v>1</v>
      </c>
      <c r="O90" s="132"/>
    </row>
    <row r="91" spans="1:15" x14ac:dyDescent="0.2">
      <c r="A91" s="232" t="s">
        <v>17</v>
      </c>
      <c r="B91" s="470" t="s">
        <v>602</v>
      </c>
      <c r="C91" s="488" t="s">
        <v>508</v>
      </c>
      <c r="D91" s="489" t="s">
        <v>589</v>
      </c>
      <c r="E91" s="489" t="s">
        <v>581</v>
      </c>
      <c r="F91" s="488" t="s">
        <v>511</v>
      </c>
      <c r="G91" s="488" t="s">
        <v>582</v>
      </c>
      <c r="H91" s="488">
        <v>100</v>
      </c>
      <c r="I91" s="231"/>
      <c r="J91" s="230">
        <v>6</v>
      </c>
      <c r="K91" s="230">
        <v>6</v>
      </c>
      <c r="L91" s="229">
        <f t="shared" si="6"/>
        <v>1</v>
      </c>
      <c r="M91" s="228">
        <f t="shared" si="7"/>
        <v>1</v>
      </c>
      <c r="N91" s="227">
        <f t="shared" si="8"/>
        <v>1</v>
      </c>
      <c r="O91" s="132"/>
    </row>
    <row r="92" spans="1:15" x14ac:dyDescent="0.2">
      <c r="A92" s="232" t="s">
        <v>17</v>
      </c>
      <c r="B92" s="470" t="s">
        <v>602</v>
      </c>
      <c r="C92" s="488" t="s">
        <v>508</v>
      </c>
      <c r="D92" s="489" t="s">
        <v>590</v>
      </c>
      <c r="E92" s="489" t="s">
        <v>581</v>
      </c>
      <c r="F92" s="488" t="s">
        <v>511</v>
      </c>
      <c r="G92" s="488" t="s">
        <v>582</v>
      </c>
      <c r="H92" s="488">
        <v>100</v>
      </c>
      <c r="I92" s="231"/>
      <c r="J92" s="230">
        <v>6</v>
      </c>
      <c r="K92" s="230">
        <v>6</v>
      </c>
      <c r="L92" s="229">
        <f t="shared" si="6"/>
        <v>1</v>
      </c>
      <c r="M92" s="228">
        <f t="shared" si="7"/>
        <v>1</v>
      </c>
      <c r="N92" s="227">
        <f t="shared" si="8"/>
        <v>1</v>
      </c>
      <c r="O92" s="132"/>
    </row>
    <row r="93" spans="1:15" x14ac:dyDescent="0.2">
      <c r="A93" s="232" t="s">
        <v>17</v>
      </c>
      <c r="B93" s="470" t="s">
        <v>602</v>
      </c>
      <c r="C93" s="488" t="s">
        <v>508</v>
      </c>
      <c r="D93" s="489" t="s">
        <v>591</v>
      </c>
      <c r="E93" s="489" t="s">
        <v>581</v>
      </c>
      <c r="F93" s="488" t="s">
        <v>511</v>
      </c>
      <c r="G93" s="488" t="s">
        <v>582</v>
      </c>
      <c r="H93" s="488">
        <v>100</v>
      </c>
      <c r="I93" s="231"/>
      <c r="J93" s="230">
        <v>6</v>
      </c>
      <c r="K93" s="230">
        <v>6</v>
      </c>
      <c r="L93" s="229">
        <f t="shared" si="6"/>
        <v>1</v>
      </c>
      <c r="M93" s="228">
        <f t="shared" si="7"/>
        <v>1</v>
      </c>
      <c r="N93" s="227">
        <f t="shared" si="8"/>
        <v>1</v>
      </c>
      <c r="O93" s="132"/>
    </row>
    <row r="94" spans="1:15" x14ac:dyDescent="0.2">
      <c r="A94" s="232" t="s">
        <v>17</v>
      </c>
      <c r="B94" s="470" t="s">
        <v>602</v>
      </c>
      <c r="C94" s="488" t="s">
        <v>508</v>
      </c>
      <c r="D94" s="489" t="s">
        <v>592</v>
      </c>
      <c r="E94" s="489" t="s">
        <v>581</v>
      </c>
      <c r="F94" s="488" t="s">
        <v>511</v>
      </c>
      <c r="G94" s="488" t="s">
        <v>582</v>
      </c>
      <c r="H94" s="488">
        <v>100</v>
      </c>
      <c r="I94" s="231"/>
      <c r="J94" s="230">
        <v>6</v>
      </c>
      <c r="K94" s="230">
        <v>6</v>
      </c>
      <c r="L94" s="229">
        <f t="shared" si="6"/>
        <v>1</v>
      </c>
      <c r="M94" s="228">
        <f t="shared" si="7"/>
        <v>1</v>
      </c>
      <c r="N94" s="227">
        <f t="shared" si="8"/>
        <v>1</v>
      </c>
      <c r="O94" s="132"/>
    </row>
    <row r="95" spans="1:15" x14ac:dyDescent="0.2">
      <c r="A95" s="232" t="s">
        <v>17</v>
      </c>
      <c r="B95" s="470" t="s">
        <v>602</v>
      </c>
      <c r="C95" s="488" t="s">
        <v>508</v>
      </c>
      <c r="D95" s="489" t="s">
        <v>593</v>
      </c>
      <c r="E95" s="489" t="s">
        <v>581</v>
      </c>
      <c r="F95" s="488" t="s">
        <v>511</v>
      </c>
      <c r="G95" s="488" t="s">
        <v>582</v>
      </c>
      <c r="H95" s="488">
        <v>100</v>
      </c>
      <c r="I95" s="231"/>
      <c r="J95" s="230">
        <v>6</v>
      </c>
      <c r="K95" s="230">
        <v>6</v>
      </c>
      <c r="L95" s="229">
        <f t="shared" si="6"/>
        <v>1</v>
      </c>
      <c r="M95" s="228">
        <f t="shared" si="7"/>
        <v>1</v>
      </c>
      <c r="N95" s="227">
        <f t="shared" si="8"/>
        <v>1</v>
      </c>
      <c r="O95" s="132"/>
    </row>
    <row r="96" spans="1:15" ht="25.5" x14ac:dyDescent="0.2">
      <c r="A96" s="232" t="s">
        <v>17</v>
      </c>
      <c r="B96" s="470" t="s">
        <v>602</v>
      </c>
      <c r="C96" s="488" t="s">
        <v>508</v>
      </c>
      <c r="D96" s="489" t="s">
        <v>594</v>
      </c>
      <c r="E96" s="489" t="s">
        <v>584</v>
      </c>
      <c r="F96" s="488" t="s">
        <v>511</v>
      </c>
      <c r="G96" s="488" t="s">
        <v>582</v>
      </c>
      <c r="H96" s="488">
        <v>100</v>
      </c>
      <c r="I96" s="231"/>
      <c r="J96" s="230">
        <v>6</v>
      </c>
      <c r="K96" s="230">
        <v>6</v>
      </c>
      <c r="L96" s="229">
        <f t="shared" si="6"/>
        <v>1</v>
      </c>
      <c r="M96" s="228">
        <f t="shared" si="7"/>
        <v>1</v>
      </c>
      <c r="N96" s="227">
        <f t="shared" si="8"/>
        <v>1</v>
      </c>
      <c r="O96" s="132"/>
    </row>
    <row r="97" spans="1:15" x14ac:dyDescent="0.2">
      <c r="A97" s="232" t="s">
        <v>17</v>
      </c>
      <c r="B97" s="470" t="s">
        <v>602</v>
      </c>
      <c r="C97" s="488" t="s">
        <v>508</v>
      </c>
      <c r="D97" s="489" t="s">
        <v>595</v>
      </c>
      <c r="E97" s="489" t="s">
        <v>581</v>
      </c>
      <c r="F97" s="486" t="s">
        <v>585</v>
      </c>
      <c r="G97" s="488" t="s">
        <v>582</v>
      </c>
      <c r="H97" s="488">
        <v>100</v>
      </c>
      <c r="I97" s="231"/>
      <c r="J97" s="230">
        <v>6</v>
      </c>
      <c r="K97" s="230">
        <v>6</v>
      </c>
      <c r="L97" s="229">
        <f t="shared" si="6"/>
        <v>1</v>
      </c>
      <c r="M97" s="228">
        <f t="shared" si="7"/>
        <v>1</v>
      </c>
      <c r="N97" s="227">
        <f t="shared" si="8"/>
        <v>1</v>
      </c>
      <c r="O97" s="132"/>
    </row>
    <row r="98" spans="1:15" x14ac:dyDescent="0.2">
      <c r="A98" s="232" t="s">
        <v>17</v>
      </c>
      <c r="B98" s="470" t="s">
        <v>602</v>
      </c>
      <c r="C98" s="488" t="s">
        <v>508</v>
      </c>
      <c r="D98" s="489" t="s">
        <v>559</v>
      </c>
      <c r="E98" s="489" t="s">
        <v>581</v>
      </c>
      <c r="F98" s="488" t="s">
        <v>511</v>
      </c>
      <c r="G98" s="488" t="s">
        <v>582</v>
      </c>
      <c r="H98" s="488">
        <v>100</v>
      </c>
      <c r="I98" s="231"/>
      <c r="J98" s="230">
        <v>6</v>
      </c>
      <c r="K98" s="230">
        <v>6</v>
      </c>
      <c r="L98" s="229">
        <f t="shared" si="6"/>
        <v>1</v>
      </c>
      <c r="M98" s="228">
        <f t="shared" si="7"/>
        <v>1</v>
      </c>
      <c r="N98" s="227">
        <f t="shared" si="8"/>
        <v>1</v>
      </c>
      <c r="O98" s="132"/>
    </row>
    <row r="99" spans="1:15" ht="25.5" x14ac:dyDescent="0.2">
      <c r="A99" s="232" t="s">
        <v>17</v>
      </c>
      <c r="B99" s="470" t="s">
        <v>602</v>
      </c>
      <c r="C99" s="488" t="s">
        <v>508</v>
      </c>
      <c r="D99" s="489" t="s">
        <v>596</v>
      </c>
      <c r="E99" s="489" t="s">
        <v>584</v>
      </c>
      <c r="F99" s="488" t="s">
        <v>511</v>
      </c>
      <c r="G99" s="488" t="s">
        <v>597</v>
      </c>
      <c r="H99" s="488">
        <v>100</v>
      </c>
      <c r="I99" s="231"/>
      <c r="J99" s="230">
        <v>6</v>
      </c>
      <c r="K99" s="230">
        <v>6</v>
      </c>
      <c r="L99" s="229">
        <f t="shared" si="6"/>
        <v>1</v>
      </c>
      <c r="M99" s="228">
        <f t="shared" si="7"/>
        <v>1</v>
      </c>
      <c r="N99" s="227">
        <f t="shared" si="8"/>
        <v>1</v>
      </c>
      <c r="O99" s="132"/>
    </row>
    <row r="100" spans="1:15" ht="25.5" x14ac:dyDescent="0.2">
      <c r="A100" s="232" t="s">
        <v>17</v>
      </c>
      <c r="B100" s="470" t="s">
        <v>602</v>
      </c>
      <c r="C100" s="488" t="s">
        <v>508</v>
      </c>
      <c r="D100" s="489" t="s">
        <v>598</v>
      </c>
      <c r="E100" s="489" t="s">
        <v>599</v>
      </c>
      <c r="F100" s="488" t="s">
        <v>511</v>
      </c>
      <c r="G100" s="488" t="s">
        <v>597</v>
      </c>
      <c r="H100" s="488">
        <v>100</v>
      </c>
      <c r="I100" s="231"/>
      <c r="J100" s="230">
        <v>6</v>
      </c>
      <c r="K100" s="230">
        <v>6</v>
      </c>
      <c r="L100" s="229">
        <f t="shared" si="6"/>
        <v>1</v>
      </c>
      <c r="M100" s="228">
        <f t="shared" si="7"/>
        <v>1</v>
      </c>
      <c r="N100" s="227">
        <f t="shared" si="8"/>
        <v>1</v>
      </c>
      <c r="O100" s="132"/>
    </row>
    <row r="101" spans="1:15" ht="25.5" x14ac:dyDescent="0.2">
      <c r="A101" s="232" t="s">
        <v>17</v>
      </c>
      <c r="B101" s="470" t="s">
        <v>602</v>
      </c>
      <c r="C101" s="488" t="s">
        <v>523</v>
      </c>
      <c r="D101" s="489" t="s">
        <v>530</v>
      </c>
      <c r="E101" s="490" t="s">
        <v>584</v>
      </c>
      <c r="F101" s="488" t="s">
        <v>511</v>
      </c>
      <c r="G101" s="488" t="s">
        <v>597</v>
      </c>
      <c r="H101" s="488">
        <v>100</v>
      </c>
      <c r="I101" s="231"/>
      <c r="J101" s="230">
        <v>6</v>
      </c>
      <c r="K101" s="230">
        <v>6</v>
      </c>
      <c r="L101" s="229">
        <f t="shared" ref="L101:L104" si="9">K101/J101</f>
        <v>1</v>
      </c>
      <c r="M101" s="228">
        <f t="shared" si="7"/>
        <v>1</v>
      </c>
      <c r="N101" s="227">
        <f t="shared" si="8"/>
        <v>1</v>
      </c>
      <c r="O101" s="132"/>
    </row>
    <row r="102" spans="1:15" ht="25.5" x14ac:dyDescent="0.2">
      <c r="A102" s="232" t="s">
        <v>17</v>
      </c>
      <c r="B102" s="470" t="s">
        <v>602</v>
      </c>
      <c r="C102" s="488" t="s">
        <v>523</v>
      </c>
      <c r="D102" s="489" t="s">
        <v>524</v>
      </c>
      <c r="E102" s="490" t="s">
        <v>584</v>
      </c>
      <c r="F102" s="488" t="s">
        <v>511</v>
      </c>
      <c r="G102" s="488" t="s">
        <v>597</v>
      </c>
      <c r="H102" s="488">
        <v>100</v>
      </c>
      <c r="I102" s="231"/>
      <c r="J102" s="230">
        <v>6</v>
      </c>
      <c r="K102" s="230">
        <v>6</v>
      </c>
      <c r="L102" s="229">
        <f t="shared" si="9"/>
        <v>1</v>
      </c>
      <c r="M102" s="228">
        <f t="shared" si="7"/>
        <v>1</v>
      </c>
      <c r="N102" s="227">
        <f t="shared" si="8"/>
        <v>1</v>
      </c>
      <c r="O102" s="132"/>
    </row>
    <row r="103" spans="1:15" x14ac:dyDescent="0.2">
      <c r="A103" s="232" t="s">
        <v>17</v>
      </c>
      <c r="B103" s="470" t="s">
        <v>602</v>
      </c>
      <c r="C103" s="488" t="s">
        <v>523</v>
      </c>
      <c r="D103" s="489" t="s">
        <v>526</v>
      </c>
      <c r="E103" s="491" t="s">
        <v>527</v>
      </c>
      <c r="F103" s="488" t="s">
        <v>511</v>
      </c>
      <c r="G103" s="488" t="s">
        <v>528</v>
      </c>
      <c r="H103" s="488">
        <v>100</v>
      </c>
      <c r="I103" s="231"/>
      <c r="J103" s="230">
        <v>6</v>
      </c>
      <c r="K103" s="230">
        <v>3</v>
      </c>
      <c r="L103" s="229">
        <f t="shared" si="9"/>
        <v>0.5</v>
      </c>
      <c r="M103" s="228">
        <f t="shared" si="7"/>
        <v>0.5</v>
      </c>
      <c r="N103" s="227">
        <f t="shared" si="8"/>
        <v>0.5</v>
      </c>
      <c r="O103" s="132"/>
    </row>
    <row r="104" spans="1:15" x14ac:dyDescent="0.2">
      <c r="A104" s="488" t="s">
        <v>17</v>
      </c>
      <c r="B104" s="470" t="s">
        <v>602</v>
      </c>
      <c r="C104" s="488" t="s">
        <v>523</v>
      </c>
      <c r="D104" s="489" t="s">
        <v>531</v>
      </c>
      <c r="E104" s="490" t="s">
        <v>527</v>
      </c>
      <c r="F104" s="488" t="s">
        <v>511</v>
      </c>
      <c r="G104" s="488" t="s">
        <v>528</v>
      </c>
      <c r="H104" s="488">
        <v>100</v>
      </c>
      <c r="I104" s="231"/>
      <c r="J104" s="230">
        <v>6</v>
      </c>
      <c r="K104" s="230">
        <v>4</v>
      </c>
      <c r="L104" s="229">
        <f t="shared" si="9"/>
        <v>0.66666666666666663</v>
      </c>
      <c r="M104" s="228">
        <f t="shared" si="7"/>
        <v>0.66666666666666663</v>
      </c>
      <c r="N104" s="227">
        <f t="shared" si="8"/>
        <v>0.66666666666666663</v>
      </c>
      <c r="O104" s="132"/>
    </row>
  </sheetData>
  <autoFilter ref="A4:O104" xr:uid="{00000000-0009-0000-0000-00000B000000}"/>
  <dataValidations count="1">
    <dataValidation type="list" allowBlank="1" showInputMessage="1" showErrorMessage="1" sqref="D30:D33 D55:D58 D80:D83 D5:D8 F5:G8 F55:G58 F72 F30:G33 F22 F47 F80:G83 F97" xr:uid="{A383B8EA-F4F0-4B27-BDEC-20BC81E9F0DE}">
      <formula1>#REF!</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7E54E-9989-49B9-ABB8-D0D8F0B3B9FD}">
  <sheetPr>
    <tabColor rgb="FFFF0000"/>
  </sheetPr>
  <dimension ref="A1:AG17"/>
  <sheetViews>
    <sheetView topLeftCell="A16" workbookViewId="0">
      <selection activeCell="O26" sqref="O26"/>
    </sheetView>
  </sheetViews>
  <sheetFormatPr defaultColWidth="9.140625" defaultRowHeight="15" x14ac:dyDescent="0.25"/>
  <cols>
    <col min="1" max="1" width="9.140625" style="22"/>
    <col min="2" max="2" width="12.140625" style="22" customWidth="1"/>
    <col min="3" max="9" width="9.140625" style="22"/>
    <col min="10" max="10" width="14.28515625" style="22" customWidth="1"/>
    <col min="11" max="11" width="11.28515625" style="22" customWidth="1"/>
    <col min="12" max="13" width="10.85546875" style="22" customWidth="1"/>
    <col min="14" max="14" width="9.140625" style="22"/>
    <col min="15" max="15" width="20.7109375" style="22" customWidth="1"/>
    <col min="16" max="17" width="9.140625" style="22"/>
    <col min="18" max="18" width="9.140625" style="102"/>
    <col min="19" max="19" width="10.140625" style="22" customWidth="1"/>
    <col min="20" max="22" width="9.140625" style="22"/>
    <col min="23" max="23" width="10" style="22" customWidth="1"/>
    <col min="24" max="24" width="9.140625" style="22"/>
    <col min="25" max="25" width="10" style="22" customWidth="1"/>
    <col min="26" max="26" width="13" customWidth="1"/>
    <col min="31" max="31" width="18" customWidth="1"/>
    <col min="34" max="16384" width="9.140625" style="22"/>
  </cols>
  <sheetData>
    <row r="1" spans="1:25" ht="15.75" thickBot="1" x14ac:dyDescent="0.3">
      <c r="A1" s="49" t="s">
        <v>603</v>
      </c>
      <c r="B1" s="50"/>
      <c r="C1" s="50"/>
      <c r="D1" s="50"/>
      <c r="E1" s="50"/>
      <c r="F1" s="50"/>
      <c r="G1" s="50"/>
      <c r="H1" s="50"/>
      <c r="I1" s="50"/>
      <c r="J1" s="50"/>
      <c r="K1" s="50"/>
      <c r="L1" s="50"/>
      <c r="M1" s="50"/>
      <c r="N1" s="50"/>
      <c r="O1" s="50"/>
      <c r="P1" s="51"/>
      <c r="Q1" s="51"/>
      <c r="R1" s="99"/>
      <c r="S1" s="51"/>
      <c r="T1" s="51"/>
      <c r="U1" s="51"/>
      <c r="V1" s="51"/>
      <c r="W1" s="51"/>
      <c r="X1" s="51"/>
      <c r="Y1" s="51"/>
    </row>
    <row r="2" spans="1:25" x14ac:dyDescent="0.25">
      <c r="A2" s="50"/>
      <c r="B2" s="50"/>
      <c r="C2" s="50"/>
      <c r="D2" s="50"/>
      <c r="E2" s="50"/>
      <c r="F2" s="50"/>
      <c r="G2" s="50"/>
      <c r="H2" s="50"/>
      <c r="I2" s="50"/>
      <c r="J2" s="50"/>
      <c r="K2" s="50"/>
      <c r="L2" s="50"/>
      <c r="M2" s="50"/>
      <c r="N2" s="50"/>
      <c r="O2" s="50"/>
      <c r="P2" s="51"/>
      <c r="Q2" s="51"/>
      <c r="R2" s="99"/>
      <c r="S2" s="51"/>
      <c r="T2" s="51"/>
      <c r="U2" s="51"/>
      <c r="V2" s="51"/>
      <c r="W2" s="51"/>
      <c r="X2" s="647" t="s">
        <v>1</v>
      </c>
      <c r="Y2" s="648" t="s">
        <v>2</v>
      </c>
    </row>
    <row r="3" spans="1:25" ht="15.75" thickBot="1" x14ac:dyDescent="0.3">
      <c r="A3" s="50"/>
      <c r="B3" s="50"/>
      <c r="C3" s="50"/>
      <c r="D3" s="50"/>
      <c r="E3" s="50"/>
      <c r="F3" s="50"/>
      <c r="G3" s="50"/>
      <c r="H3" s="50"/>
      <c r="I3" s="50"/>
      <c r="J3" s="50"/>
      <c r="K3" s="50"/>
      <c r="L3" s="50"/>
      <c r="M3" s="50"/>
      <c r="N3" s="50"/>
      <c r="O3" s="50"/>
      <c r="P3" s="52"/>
      <c r="Q3" s="52"/>
      <c r="R3" s="100"/>
      <c r="S3" s="52"/>
      <c r="T3" s="52"/>
      <c r="U3" s="52"/>
      <c r="V3" s="52"/>
      <c r="W3" s="52"/>
      <c r="X3" s="637" t="s">
        <v>3</v>
      </c>
      <c r="Y3" s="214">
        <v>2021</v>
      </c>
    </row>
    <row r="4" spans="1:25" ht="79.5" thickBot="1" x14ac:dyDescent="0.3">
      <c r="A4" s="493" t="s">
        <v>4</v>
      </c>
      <c r="B4" s="494" t="s">
        <v>604</v>
      </c>
      <c r="C4" s="493" t="s">
        <v>7</v>
      </c>
      <c r="D4" s="494" t="s">
        <v>8</v>
      </c>
      <c r="E4" s="494" t="s">
        <v>304</v>
      </c>
      <c r="F4" s="494" t="s">
        <v>305</v>
      </c>
      <c r="G4" s="494" t="s">
        <v>605</v>
      </c>
      <c r="H4" s="493" t="s">
        <v>606</v>
      </c>
      <c r="I4" s="495" t="s">
        <v>607</v>
      </c>
      <c r="J4" s="495" t="s">
        <v>608</v>
      </c>
      <c r="K4" s="496" t="s">
        <v>609</v>
      </c>
      <c r="L4" s="496" t="s">
        <v>5</v>
      </c>
      <c r="M4" s="494" t="s">
        <v>610</v>
      </c>
      <c r="N4" s="496" t="s">
        <v>611</v>
      </c>
      <c r="O4" s="496" t="s">
        <v>15</v>
      </c>
      <c r="P4" s="497" t="s">
        <v>309</v>
      </c>
      <c r="Q4" s="497" t="s">
        <v>310</v>
      </c>
      <c r="R4" s="498" t="s">
        <v>612</v>
      </c>
      <c r="S4" s="497" t="s">
        <v>613</v>
      </c>
      <c r="T4" s="497" t="s">
        <v>614</v>
      </c>
      <c r="U4" s="497" t="s">
        <v>615</v>
      </c>
      <c r="V4" s="497" t="s">
        <v>616</v>
      </c>
      <c r="W4" s="497" t="s">
        <v>617</v>
      </c>
      <c r="X4" s="497" t="s">
        <v>618</v>
      </c>
      <c r="Y4" s="497" t="s">
        <v>226</v>
      </c>
    </row>
    <row r="5" spans="1:25" ht="90" x14ac:dyDescent="0.25">
      <c r="A5" s="152" t="s">
        <v>17</v>
      </c>
      <c r="B5" s="153" t="s">
        <v>17</v>
      </c>
      <c r="C5" s="153" t="s">
        <v>321</v>
      </c>
      <c r="D5" s="153" t="s">
        <v>21</v>
      </c>
      <c r="E5" s="161" t="s">
        <v>322</v>
      </c>
      <c r="F5" s="161" t="s">
        <v>323</v>
      </c>
      <c r="G5" s="161" t="s">
        <v>324</v>
      </c>
      <c r="H5" s="161" t="s">
        <v>619</v>
      </c>
      <c r="I5" s="161" t="s">
        <v>485</v>
      </c>
      <c r="J5" s="162" t="s">
        <v>620</v>
      </c>
      <c r="K5" s="161" t="s">
        <v>621</v>
      </c>
      <c r="L5" s="161" t="s">
        <v>622</v>
      </c>
      <c r="M5" s="161">
        <f>INT((429+449+417)/3)</f>
        <v>431</v>
      </c>
      <c r="N5" s="161">
        <v>6</v>
      </c>
      <c r="O5" s="163" t="s">
        <v>623</v>
      </c>
      <c r="P5" s="53">
        <v>287</v>
      </c>
      <c r="Q5" s="53">
        <v>6</v>
      </c>
      <c r="R5" s="101">
        <f t="shared" ref="R5:R17" si="0">Q5/N5</f>
        <v>1</v>
      </c>
      <c r="S5" s="53">
        <v>46</v>
      </c>
      <c r="T5" s="53">
        <v>15</v>
      </c>
      <c r="U5" s="53">
        <v>287</v>
      </c>
      <c r="V5" s="53">
        <v>15</v>
      </c>
      <c r="W5" s="53">
        <v>3</v>
      </c>
      <c r="X5" s="53">
        <v>1787</v>
      </c>
      <c r="Y5" s="164" t="s">
        <v>624</v>
      </c>
    </row>
    <row r="6" spans="1:25" ht="90" x14ac:dyDescent="0.25">
      <c r="A6" s="322" t="s">
        <v>17</v>
      </c>
      <c r="B6" s="323" t="s">
        <v>17</v>
      </c>
      <c r="C6" s="323" t="s">
        <v>321</v>
      </c>
      <c r="D6" s="323" t="s">
        <v>21</v>
      </c>
      <c r="E6" s="499" t="s">
        <v>334</v>
      </c>
      <c r="F6" s="499" t="s">
        <v>323</v>
      </c>
      <c r="G6" s="499" t="s">
        <v>335</v>
      </c>
      <c r="H6" s="499" t="s">
        <v>625</v>
      </c>
      <c r="I6" s="499" t="s">
        <v>485</v>
      </c>
      <c r="J6" s="500" t="s">
        <v>626</v>
      </c>
      <c r="K6" s="499" t="s">
        <v>627</v>
      </c>
      <c r="L6" s="649">
        <v>2019</v>
      </c>
      <c r="M6" s="649">
        <v>425</v>
      </c>
      <c r="N6" s="500">
        <v>10</v>
      </c>
      <c r="O6" s="650" t="s">
        <v>628</v>
      </c>
      <c r="P6" s="501">
        <v>563</v>
      </c>
      <c r="Q6" s="501">
        <v>10</v>
      </c>
      <c r="R6" s="101">
        <f t="shared" si="0"/>
        <v>1</v>
      </c>
      <c r="S6" s="501">
        <v>15</v>
      </c>
      <c r="T6" s="501">
        <v>5</v>
      </c>
      <c r="U6" s="501">
        <v>750</v>
      </c>
      <c r="V6" s="501">
        <v>10</v>
      </c>
      <c r="W6" s="501">
        <v>6</v>
      </c>
      <c r="X6" s="501">
        <v>1376</v>
      </c>
      <c r="Y6" s="450" t="s">
        <v>629</v>
      </c>
    </row>
    <row r="7" spans="1:25" ht="89.25" x14ac:dyDescent="0.25">
      <c r="A7" s="322" t="s">
        <v>17</v>
      </c>
      <c r="B7" s="323" t="s">
        <v>17</v>
      </c>
      <c r="C7" s="323" t="s">
        <v>321</v>
      </c>
      <c r="D7" s="323" t="s">
        <v>21</v>
      </c>
      <c r="E7" s="499" t="s">
        <v>334</v>
      </c>
      <c r="F7" s="499" t="s">
        <v>337</v>
      </c>
      <c r="G7" s="499" t="s">
        <v>338</v>
      </c>
      <c r="H7" s="499" t="s">
        <v>625</v>
      </c>
      <c r="I7" s="499" t="s">
        <v>630</v>
      </c>
      <c r="J7" s="500" t="s">
        <v>620</v>
      </c>
      <c r="K7" s="499" t="s">
        <v>631</v>
      </c>
      <c r="L7" s="649">
        <v>2019</v>
      </c>
      <c r="M7" s="651">
        <v>119</v>
      </c>
      <c r="N7" s="500">
        <v>6</v>
      </c>
      <c r="O7" s="652" t="s">
        <v>636</v>
      </c>
      <c r="P7" s="501">
        <v>766</v>
      </c>
      <c r="Q7" s="501">
        <v>10</v>
      </c>
      <c r="R7" s="101">
        <f t="shared" si="0"/>
        <v>1.6666666666666667</v>
      </c>
      <c r="S7" s="501">
        <v>18</v>
      </c>
      <c r="T7" s="501">
        <v>4</v>
      </c>
      <c r="U7" s="501">
        <v>904</v>
      </c>
      <c r="V7" s="501">
        <v>10</v>
      </c>
      <c r="W7" s="501">
        <v>7</v>
      </c>
      <c r="X7" s="501">
        <v>2447</v>
      </c>
      <c r="Y7" s="653" t="s">
        <v>1057</v>
      </c>
    </row>
    <row r="8" spans="1:25" ht="90" x14ac:dyDescent="0.25">
      <c r="A8" s="322" t="s">
        <v>17</v>
      </c>
      <c r="B8" s="323" t="s">
        <v>17</v>
      </c>
      <c r="C8" s="426" t="s">
        <v>321</v>
      </c>
      <c r="D8" s="503" t="s">
        <v>21</v>
      </c>
      <c r="E8" s="499" t="s">
        <v>339</v>
      </c>
      <c r="F8" s="499" t="s">
        <v>323</v>
      </c>
      <c r="G8" s="504" t="s">
        <v>340</v>
      </c>
      <c r="H8" s="499" t="s">
        <v>632</v>
      </c>
      <c r="I8" s="499" t="s">
        <v>633</v>
      </c>
      <c r="J8" s="500" t="s">
        <v>634</v>
      </c>
      <c r="K8" s="504" t="s">
        <v>635</v>
      </c>
      <c r="L8" s="499" t="s">
        <v>18</v>
      </c>
      <c r="M8" s="499">
        <f>INT(776/12)</f>
        <v>64</v>
      </c>
      <c r="N8" s="505">
        <v>10</v>
      </c>
      <c r="O8" s="506" t="s">
        <v>636</v>
      </c>
      <c r="P8" s="501">
        <v>116</v>
      </c>
      <c r="Q8" s="501">
        <v>8</v>
      </c>
      <c r="R8" s="101">
        <f t="shared" si="0"/>
        <v>0.8</v>
      </c>
      <c r="S8" s="501">
        <v>4</v>
      </c>
      <c r="T8" s="501">
        <v>2</v>
      </c>
      <c r="U8" s="501">
        <v>116</v>
      </c>
      <c r="V8" s="501">
        <v>8</v>
      </c>
      <c r="W8" s="501">
        <v>3</v>
      </c>
      <c r="X8" s="501">
        <v>881</v>
      </c>
      <c r="Y8" s="653" t="s">
        <v>1058</v>
      </c>
    </row>
    <row r="9" spans="1:25" ht="89.25" x14ac:dyDescent="0.25">
      <c r="A9" s="322" t="s">
        <v>17</v>
      </c>
      <c r="B9" s="323" t="s">
        <v>17</v>
      </c>
      <c r="C9" s="426" t="s">
        <v>321</v>
      </c>
      <c r="D9" s="503" t="s">
        <v>21</v>
      </c>
      <c r="E9" s="499" t="s">
        <v>339</v>
      </c>
      <c r="F9" s="499" t="s">
        <v>323</v>
      </c>
      <c r="G9" s="504" t="s">
        <v>341</v>
      </c>
      <c r="H9" s="499" t="s">
        <v>632</v>
      </c>
      <c r="I9" s="499" t="s">
        <v>633</v>
      </c>
      <c r="J9" s="500" t="s">
        <v>637</v>
      </c>
      <c r="K9" s="504" t="s">
        <v>635</v>
      </c>
      <c r="L9" s="499" t="s">
        <v>18</v>
      </c>
      <c r="M9" s="499">
        <f>INT(727/3)</f>
        <v>242</v>
      </c>
      <c r="N9" s="505">
        <v>10</v>
      </c>
      <c r="O9" s="506" t="s">
        <v>638</v>
      </c>
      <c r="P9" s="501">
        <v>285</v>
      </c>
      <c r="Q9" s="501">
        <v>16</v>
      </c>
      <c r="R9" s="101">
        <f t="shared" si="0"/>
        <v>1.6</v>
      </c>
      <c r="S9" s="501">
        <v>5</v>
      </c>
      <c r="T9" s="501">
        <v>5</v>
      </c>
      <c r="U9" s="501">
        <v>285</v>
      </c>
      <c r="V9" s="501">
        <v>16</v>
      </c>
      <c r="W9" s="501">
        <v>2</v>
      </c>
      <c r="X9" s="501">
        <f>1362+2919</f>
        <v>4281</v>
      </c>
      <c r="Y9" s="507" t="s">
        <v>639</v>
      </c>
    </row>
    <row r="10" spans="1:25" ht="51" x14ac:dyDescent="0.25">
      <c r="A10" s="322" t="s">
        <v>17</v>
      </c>
      <c r="B10" s="323" t="s">
        <v>17</v>
      </c>
      <c r="C10" s="323" t="s">
        <v>321</v>
      </c>
      <c r="D10" s="323" t="s">
        <v>21</v>
      </c>
      <c r="E10" s="323" t="s">
        <v>339</v>
      </c>
      <c r="F10" s="323" t="s">
        <v>342</v>
      </c>
      <c r="G10" s="323" t="s">
        <v>343</v>
      </c>
      <c r="H10" s="323" t="s">
        <v>640</v>
      </c>
      <c r="I10" s="323" t="s">
        <v>641</v>
      </c>
      <c r="J10" s="324" t="s">
        <v>634</v>
      </c>
      <c r="K10" s="323" t="s">
        <v>642</v>
      </c>
      <c r="L10" s="323" t="s">
        <v>18</v>
      </c>
      <c r="M10" s="323">
        <f>INT(818/3)</f>
        <v>272</v>
      </c>
      <c r="N10" s="505">
        <v>2</v>
      </c>
      <c r="O10" s="737" t="s">
        <v>643</v>
      </c>
      <c r="P10" s="501">
        <v>116</v>
      </c>
      <c r="Q10" s="501">
        <v>0</v>
      </c>
      <c r="R10" s="101">
        <f t="shared" si="0"/>
        <v>0</v>
      </c>
      <c r="S10" s="501">
        <v>4</v>
      </c>
      <c r="T10" s="501">
        <v>0</v>
      </c>
      <c r="U10" s="501">
        <v>116</v>
      </c>
      <c r="V10" s="501">
        <v>0</v>
      </c>
      <c r="W10" s="501">
        <v>0</v>
      </c>
      <c r="X10" s="501">
        <v>0</v>
      </c>
      <c r="Y10" s="653" t="s">
        <v>1059</v>
      </c>
    </row>
    <row r="11" spans="1:25" ht="64.5" x14ac:dyDescent="0.25">
      <c r="A11" s="322" t="s">
        <v>17</v>
      </c>
      <c r="B11" s="323" t="s">
        <v>17</v>
      </c>
      <c r="C11" s="426" t="s">
        <v>321</v>
      </c>
      <c r="D11" s="503" t="s">
        <v>21</v>
      </c>
      <c r="E11" s="323" t="s">
        <v>339</v>
      </c>
      <c r="F11" s="323" t="s">
        <v>342</v>
      </c>
      <c r="G11" s="323" t="s">
        <v>345</v>
      </c>
      <c r="H11" s="323" t="s">
        <v>640</v>
      </c>
      <c r="I11" s="323" t="s">
        <v>641</v>
      </c>
      <c r="J11" s="324" t="s">
        <v>644</v>
      </c>
      <c r="K11" s="323" t="s">
        <v>642</v>
      </c>
      <c r="L11" s="323" t="s">
        <v>18</v>
      </c>
      <c r="M11" s="323">
        <f>INT((967+892)/3)</f>
        <v>619</v>
      </c>
      <c r="N11" s="505">
        <v>4</v>
      </c>
      <c r="O11" s="738"/>
      <c r="P11" s="501">
        <f>390-285</f>
        <v>105</v>
      </c>
      <c r="Q11" s="501">
        <v>0</v>
      </c>
      <c r="R11" s="101">
        <f t="shared" si="0"/>
        <v>0</v>
      </c>
      <c r="S11" s="501">
        <v>2</v>
      </c>
      <c r="T11" s="501">
        <v>0</v>
      </c>
      <c r="U11" s="501">
        <f>390-285</f>
        <v>105</v>
      </c>
      <c r="V11" s="501">
        <v>0</v>
      </c>
      <c r="W11" s="501">
        <v>0</v>
      </c>
      <c r="X11" s="501">
        <v>0</v>
      </c>
      <c r="Y11" s="507" t="s">
        <v>645</v>
      </c>
    </row>
    <row r="12" spans="1:25" ht="191.25" x14ac:dyDescent="0.25">
      <c r="A12" s="322" t="s">
        <v>17</v>
      </c>
      <c r="B12" s="323" t="s">
        <v>17</v>
      </c>
      <c r="C12" s="426" t="s">
        <v>321</v>
      </c>
      <c r="D12" s="503" t="s">
        <v>21</v>
      </c>
      <c r="E12" s="323" t="s">
        <v>339</v>
      </c>
      <c r="F12" s="323" t="s">
        <v>342</v>
      </c>
      <c r="G12" s="323" t="s">
        <v>346</v>
      </c>
      <c r="H12" s="323" t="s">
        <v>640</v>
      </c>
      <c r="I12" s="323" t="s">
        <v>630</v>
      </c>
      <c r="J12" s="324" t="s">
        <v>646</v>
      </c>
      <c r="K12" s="323" t="s">
        <v>642</v>
      </c>
      <c r="L12" s="323" t="s">
        <v>18</v>
      </c>
      <c r="M12" s="323">
        <f>INT((277)/3)</f>
        <v>92</v>
      </c>
      <c r="N12" s="505">
        <v>1</v>
      </c>
      <c r="O12" s="506" t="s">
        <v>647</v>
      </c>
      <c r="P12" s="501">
        <v>168</v>
      </c>
      <c r="Q12" s="501">
        <v>10</v>
      </c>
      <c r="R12" s="101">
        <f t="shared" si="0"/>
        <v>10</v>
      </c>
      <c r="S12" s="501">
        <v>6</v>
      </c>
      <c r="T12" s="501">
        <v>3</v>
      </c>
      <c r="U12" s="501">
        <v>168</v>
      </c>
      <c r="V12" s="501">
        <v>10</v>
      </c>
      <c r="W12" s="501">
        <v>3</v>
      </c>
      <c r="X12" s="501">
        <f>1061+107</f>
        <v>1168</v>
      </c>
      <c r="Y12" s="507" t="s">
        <v>648</v>
      </c>
    </row>
    <row r="13" spans="1:25" ht="63.75" x14ac:dyDescent="0.25">
      <c r="A13" s="322" t="s">
        <v>17</v>
      </c>
      <c r="B13" s="323" t="s">
        <v>17</v>
      </c>
      <c r="C13" s="323" t="s">
        <v>347</v>
      </c>
      <c r="D13" s="503" t="s">
        <v>21</v>
      </c>
      <c r="E13" s="323" t="s">
        <v>47</v>
      </c>
      <c r="F13" s="323" t="s">
        <v>348</v>
      </c>
      <c r="G13" s="323" t="s">
        <v>649</v>
      </c>
      <c r="H13" s="323" t="s">
        <v>640</v>
      </c>
      <c r="I13" s="323" t="s">
        <v>630</v>
      </c>
      <c r="J13" s="324" t="s">
        <v>650</v>
      </c>
      <c r="K13" s="323" t="s">
        <v>642</v>
      </c>
      <c r="L13" s="323" t="s">
        <v>18</v>
      </c>
      <c r="M13" s="505">
        <f>INT((30)/3)</f>
        <v>10</v>
      </c>
      <c r="N13" s="505">
        <v>2</v>
      </c>
      <c r="O13" s="506" t="s">
        <v>651</v>
      </c>
      <c r="P13" s="501">
        <v>8</v>
      </c>
      <c r="Q13" s="501">
        <v>2</v>
      </c>
      <c r="R13" s="101">
        <f t="shared" si="0"/>
        <v>1</v>
      </c>
      <c r="S13" s="501">
        <v>1</v>
      </c>
      <c r="T13" s="501">
        <v>1</v>
      </c>
      <c r="U13" s="501">
        <v>8</v>
      </c>
      <c r="V13" s="501">
        <v>2</v>
      </c>
      <c r="W13" s="501">
        <v>1</v>
      </c>
      <c r="X13" s="501">
        <f>1130+1516</f>
        <v>2646</v>
      </c>
      <c r="Y13" s="502"/>
    </row>
    <row r="14" spans="1:25" ht="63.75" x14ac:dyDescent="0.25">
      <c r="A14" s="322" t="s">
        <v>17</v>
      </c>
      <c r="B14" s="323" t="s">
        <v>17</v>
      </c>
      <c r="C14" s="323" t="s">
        <v>347</v>
      </c>
      <c r="D14" s="503" t="s">
        <v>21</v>
      </c>
      <c r="E14" s="323" t="s">
        <v>47</v>
      </c>
      <c r="F14" s="323" t="s">
        <v>350</v>
      </c>
      <c r="G14" s="323" t="s">
        <v>351</v>
      </c>
      <c r="H14" s="323" t="s">
        <v>640</v>
      </c>
      <c r="I14" s="323" t="s">
        <v>630</v>
      </c>
      <c r="J14" s="324" t="s">
        <v>652</v>
      </c>
      <c r="K14" s="323" t="s">
        <v>642</v>
      </c>
      <c r="L14" s="323" t="s">
        <v>18</v>
      </c>
      <c r="M14" s="505">
        <v>10</v>
      </c>
      <c r="N14" s="505">
        <v>1</v>
      </c>
      <c r="O14" s="506" t="s">
        <v>651</v>
      </c>
      <c r="P14" s="501">
        <v>4</v>
      </c>
      <c r="Q14" s="501">
        <v>1</v>
      </c>
      <c r="R14" s="101">
        <f t="shared" si="0"/>
        <v>1</v>
      </c>
      <c r="S14" s="501">
        <v>1</v>
      </c>
      <c r="T14" s="501">
        <v>1</v>
      </c>
      <c r="U14" s="501">
        <v>4</v>
      </c>
      <c r="V14" s="501">
        <v>1</v>
      </c>
      <c r="W14" s="501">
        <v>1</v>
      </c>
      <c r="X14" s="501">
        <f>500+2674</f>
        <v>3174</v>
      </c>
      <c r="Y14" s="502"/>
    </row>
    <row r="15" spans="1:25" ht="127.5" x14ac:dyDescent="0.25">
      <c r="A15" s="322" t="s">
        <v>17</v>
      </c>
      <c r="B15" s="323" t="s">
        <v>17</v>
      </c>
      <c r="C15" s="323" t="s">
        <v>352</v>
      </c>
      <c r="D15" s="503" t="s">
        <v>21</v>
      </c>
      <c r="E15" s="323" t="s">
        <v>60</v>
      </c>
      <c r="F15" s="323" t="s">
        <v>353</v>
      </c>
      <c r="G15" s="323" t="s">
        <v>354</v>
      </c>
      <c r="H15" s="323" t="s">
        <v>640</v>
      </c>
      <c r="I15" s="323" t="s">
        <v>630</v>
      </c>
      <c r="J15" s="324" t="s">
        <v>653</v>
      </c>
      <c r="K15" s="323" t="s">
        <v>642</v>
      </c>
      <c r="L15" s="323" t="s">
        <v>18</v>
      </c>
      <c r="M15" s="505">
        <v>10</v>
      </c>
      <c r="N15" s="505">
        <v>1</v>
      </c>
      <c r="O15" s="506" t="s">
        <v>651</v>
      </c>
      <c r="P15" s="501">
        <v>6</v>
      </c>
      <c r="Q15" s="501">
        <v>1</v>
      </c>
      <c r="R15" s="101">
        <v>0</v>
      </c>
      <c r="S15" s="501">
        <v>1</v>
      </c>
      <c r="T15" s="501">
        <v>0</v>
      </c>
      <c r="U15" s="501">
        <v>6</v>
      </c>
      <c r="V15" s="501">
        <v>0</v>
      </c>
      <c r="W15" s="501">
        <v>0</v>
      </c>
      <c r="X15" s="501">
        <v>0</v>
      </c>
      <c r="Y15" s="507" t="s">
        <v>654</v>
      </c>
    </row>
    <row r="16" spans="1:25" ht="102.75" x14ac:dyDescent="0.25">
      <c r="A16" s="322" t="s">
        <v>17</v>
      </c>
      <c r="B16" s="503" t="s">
        <v>169</v>
      </c>
      <c r="C16" s="323" t="s">
        <v>70</v>
      </c>
      <c r="D16" s="503" t="s">
        <v>71</v>
      </c>
      <c r="E16" s="503" t="s">
        <v>355</v>
      </c>
      <c r="F16" s="323" t="s">
        <v>356</v>
      </c>
      <c r="G16" s="323" t="s">
        <v>357</v>
      </c>
      <c r="H16" s="323" t="s">
        <v>640</v>
      </c>
      <c r="I16" s="323" t="s">
        <v>630</v>
      </c>
      <c r="J16" s="324" t="s">
        <v>655</v>
      </c>
      <c r="K16" s="323" t="s">
        <v>642</v>
      </c>
      <c r="L16" s="323" t="s">
        <v>18</v>
      </c>
      <c r="M16" s="505">
        <f>INT((93)/3)</f>
        <v>31</v>
      </c>
      <c r="N16" s="505">
        <v>2</v>
      </c>
      <c r="O16" s="506" t="s">
        <v>656</v>
      </c>
      <c r="P16" s="501">
        <v>20</v>
      </c>
      <c r="Q16" s="654" t="s">
        <v>94</v>
      </c>
      <c r="R16" s="101" t="e">
        <f t="shared" si="0"/>
        <v>#VALUE!</v>
      </c>
      <c r="S16" s="501">
        <v>3</v>
      </c>
      <c r="T16" s="501" t="s">
        <v>94</v>
      </c>
      <c r="U16" s="501">
        <v>20</v>
      </c>
      <c r="V16" s="501" t="s">
        <v>94</v>
      </c>
      <c r="W16" s="501" t="s">
        <v>94</v>
      </c>
      <c r="X16" s="501" t="s">
        <v>94</v>
      </c>
      <c r="Y16" s="653" t="s">
        <v>1060</v>
      </c>
    </row>
    <row r="17" spans="1:25" ht="103.5" thickBot="1" x14ac:dyDescent="0.3">
      <c r="A17" s="508" t="s">
        <v>17</v>
      </c>
      <c r="B17" s="431" t="s">
        <v>175</v>
      </c>
      <c r="C17" s="430" t="s">
        <v>70</v>
      </c>
      <c r="D17" s="509" t="s">
        <v>90</v>
      </c>
      <c r="E17" s="509" t="s">
        <v>360</v>
      </c>
      <c r="F17" s="430" t="s">
        <v>361</v>
      </c>
      <c r="G17" s="430" t="s">
        <v>362</v>
      </c>
      <c r="H17" s="430" t="s">
        <v>640</v>
      </c>
      <c r="I17" s="430" t="s">
        <v>630</v>
      </c>
      <c r="J17" s="510" t="s">
        <v>655</v>
      </c>
      <c r="K17" s="511" t="s">
        <v>642</v>
      </c>
      <c r="L17" s="430" t="s">
        <v>657</v>
      </c>
      <c r="M17" s="511">
        <v>6</v>
      </c>
      <c r="N17" s="511">
        <v>1</v>
      </c>
      <c r="O17" s="512" t="s">
        <v>658</v>
      </c>
      <c r="P17" s="501">
        <v>2</v>
      </c>
      <c r="Q17" s="654" t="s">
        <v>94</v>
      </c>
      <c r="R17" s="101" t="e">
        <f t="shared" si="0"/>
        <v>#VALUE!</v>
      </c>
      <c r="S17" s="501">
        <v>1</v>
      </c>
      <c r="T17" s="501" t="s">
        <v>94</v>
      </c>
      <c r="U17" s="501">
        <v>2</v>
      </c>
      <c r="V17" s="501" t="s">
        <v>94</v>
      </c>
      <c r="W17" s="501" t="s">
        <v>94</v>
      </c>
      <c r="X17" s="501" t="s">
        <v>94</v>
      </c>
      <c r="Y17" s="653" t="s">
        <v>1060</v>
      </c>
    </row>
  </sheetData>
  <mergeCells count="1">
    <mergeCell ref="O10:O11"/>
  </mergeCells>
  <dataValidations count="1">
    <dataValidation type="list" allowBlank="1" showInputMessage="1" showErrorMessage="1" sqref="B16:B17" xr:uid="{EF1AAF51-F61B-4F06-BD9D-F83F5FA51B45}">
      <formula1>#REF!</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5"/>
  <sheetViews>
    <sheetView workbookViewId="0">
      <selection activeCell="N8" sqref="N8"/>
    </sheetView>
  </sheetViews>
  <sheetFormatPr defaultColWidth="9.140625" defaultRowHeight="12.75" x14ac:dyDescent="0.2"/>
  <cols>
    <col min="1" max="1" width="9.140625" style="22"/>
    <col min="2" max="2" width="14.42578125" style="22" customWidth="1"/>
    <col min="3" max="3" width="9.140625" style="22"/>
    <col min="4" max="4" width="18" style="22" customWidth="1"/>
    <col min="5" max="5" width="15.28515625" style="22" customWidth="1"/>
    <col min="6" max="6" width="11.5703125" style="22" customWidth="1"/>
    <col min="7" max="16384" width="9.140625" style="22"/>
  </cols>
  <sheetData>
    <row r="1" spans="1:6" ht="13.5" thickBot="1" x14ac:dyDescent="0.25">
      <c r="A1" s="49" t="s">
        <v>659</v>
      </c>
      <c r="B1" s="54"/>
      <c r="C1" s="54"/>
      <c r="D1" s="54"/>
      <c r="E1" s="54"/>
      <c r="F1" s="54"/>
    </row>
    <row r="2" spans="1:6" x14ac:dyDescent="0.2">
      <c r="A2" s="54"/>
      <c r="E2" s="217" t="s">
        <v>1</v>
      </c>
      <c r="F2" s="216" t="s">
        <v>2</v>
      </c>
    </row>
    <row r="3" spans="1:6" ht="13.5" thickBot="1" x14ac:dyDescent="0.25">
      <c r="A3" s="23"/>
      <c r="B3" s="24"/>
      <c r="C3" s="24"/>
      <c r="D3" s="24"/>
      <c r="E3" s="314" t="s">
        <v>3</v>
      </c>
      <c r="F3" s="214">
        <v>2021</v>
      </c>
    </row>
    <row r="4" spans="1:6" ht="26.25" thickBot="1" x14ac:dyDescent="0.25">
      <c r="A4" s="513" t="s">
        <v>4</v>
      </c>
      <c r="B4" s="513" t="s">
        <v>660</v>
      </c>
      <c r="C4" s="513" t="s">
        <v>661</v>
      </c>
      <c r="D4" s="513" t="s">
        <v>662</v>
      </c>
      <c r="E4" s="513" t="s">
        <v>663</v>
      </c>
      <c r="F4" s="209" t="s">
        <v>15</v>
      </c>
    </row>
    <row r="5" spans="1:6" ht="89.25" x14ac:dyDescent="0.2">
      <c r="A5" s="6" t="s">
        <v>17</v>
      </c>
      <c r="B5" s="55" t="s">
        <v>324</v>
      </c>
      <c r="C5" s="55" t="s">
        <v>664</v>
      </c>
      <c r="D5" s="55" t="s">
        <v>665</v>
      </c>
      <c r="E5" s="55" t="s">
        <v>666</v>
      </c>
      <c r="F5" s="55" t="s">
        <v>667</v>
      </c>
    </row>
    <row r="6" spans="1:6" ht="102" x14ac:dyDescent="0.2">
      <c r="A6" s="6" t="s">
        <v>17</v>
      </c>
      <c r="B6" s="514" t="s">
        <v>335</v>
      </c>
      <c r="C6" s="514" t="s">
        <v>668</v>
      </c>
      <c r="D6" s="514" t="s">
        <v>669</v>
      </c>
      <c r="E6" s="514" t="s">
        <v>666</v>
      </c>
      <c r="F6" s="514" t="s">
        <v>670</v>
      </c>
    </row>
    <row r="7" spans="1:6" ht="102" x14ac:dyDescent="0.2">
      <c r="A7" s="6" t="s">
        <v>17</v>
      </c>
      <c r="B7" s="514" t="s">
        <v>338</v>
      </c>
      <c r="C7" s="514" t="s">
        <v>671</v>
      </c>
      <c r="D7" s="514" t="s">
        <v>672</v>
      </c>
      <c r="E7" s="514" t="s">
        <v>666</v>
      </c>
      <c r="F7" s="514" t="s">
        <v>670</v>
      </c>
    </row>
    <row r="8" spans="1:6" ht="153" x14ac:dyDescent="0.2">
      <c r="A8" s="6" t="s">
        <v>17</v>
      </c>
      <c r="B8" s="514" t="s">
        <v>340</v>
      </c>
      <c r="C8" s="514" t="s">
        <v>673</v>
      </c>
      <c r="D8" s="514" t="s">
        <v>674</v>
      </c>
      <c r="E8" s="514" t="s">
        <v>675</v>
      </c>
      <c r="F8" s="514" t="s">
        <v>670</v>
      </c>
    </row>
    <row r="9" spans="1:6" ht="127.5" x14ac:dyDescent="0.2">
      <c r="A9" s="6" t="s">
        <v>17</v>
      </c>
      <c r="B9" s="514" t="s">
        <v>341</v>
      </c>
      <c r="C9" s="514" t="s">
        <v>676</v>
      </c>
      <c r="D9" s="514" t="s">
        <v>677</v>
      </c>
      <c r="E9" s="514" t="s">
        <v>675</v>
      </c>
      <c r="F9" s="514" t="s">
        <v>678</v>
      </c>
    </row>
    <row r="10" spans="1:6" ht="140.25" x14ac:dyDescent="0.2">
      <c r="A10" s="6" t="s">
        <v>17</v>
      </c>
      <c r="B10" s="514" t="s">
        <v>343</v>
      </c>
      <c r="C10" s="514" t="s">
        <v>679</v>
      </c>
      <c r="D10" s="514" t="s">
        <v>674</v>
      </c>
      <c r="E10" s="514" t="s">
        <v>666</v>
      </c>
      <c r="F10" s="514" t="s">
        <v>680</v>
      </c>
    </row>
    <row r="11" spans="1:6" ht="255" x14ac:dyDescent="0.2">
      <c r="A11" s="6" t="s">
        <v>17</v>
      </c>
      <c r="B11" s="514" t="s">
        <v>345</v>
      </c>
      <c r="C11" s="514" t="s">
        <v>681</v>
      </c>
      <c r="D11" s="514" t="s">
        <v>677</v>
      </c>
      <c r="E11" s="514" t="s">
        <v>666</v>
      </c>
      <c r="F11" s="514" t="s">
        <v>682</v>
      </c>
    </row>
    <row r="12" spans="1:6" ht="89.25" x14ac:dyDescent="0.2">
      <c r="A12" s="6" t="s">
        <v>17</v>
      </c>
      <c r="B12" s="514" t="s">
        <v>346</v>
      </c>
      <c r="C12" s="514" t="s">
        <v>683</v>
      </c>
      <c r="D12" s="514" t="s">
        <v>684</v>
      </c>
      <c r="E12" s="514" t="s">
        <v>666</v>
      </c>
      <c r="F12" s="514" t="s">
        <v>685</v>
      </c>
    </row>
    <row r="13" spans="1:6" ht="114.75" x14ac:dyDescent="0.2">
      <c r="A13" s="6" t="s">
        <v>17</v>
      </c>
      <c r="B13" s="514" t="s">
        <v>649</v>
      </c>
      <c r="C13" s="514" t="s">
        <v>686</v>
      </c>
      <c r="D13" s="514" t="s">
        <v>687</v>
      </c>
      <c r="E13" s="514" t="s">
        <v>688</v>
      </c>
      <c r="F13" s="514" t="s">
        <v>689</v>
      </c>
    </row>
    <row r="14" spans="1:6" ht="63.75" x14ac:dyDescent="0.2">
      <c r="A14" s="6"/>
      <c r="B14" s="514" t="s">
        <v>351</v>
      </c>
      <c r="C14" s="514" t="s">
        <v>690</v>
      </c>
      <c r="D14" s="514" t="s">
        <v>691</v>
      </c>
      <c r="E14" s="514" t="s">
        <v>688</v>
      </c>
      <c r="F14" s="514" t="s">
        <v>692</v>
      </c>
    </row>
    <row r="15" spans="1:6" ht="76.5" x14ac:dyDescent="0.2">
      <c r="A15" s="6" t="s">
        <v>17</v>
      </c>
      <c r="B15" s="514" t="s">
        <v>354</v>
      </c>
      <c r="C15" s="514" t="s">
        <v>693</v>
      </c>
      <c r="D15" s="515" t="s">
        <v>691</v>
      </c>
      <c r="E15" s="515" t="s">
        <v>688</v>
      </c>
      <c r="F15" s="514" t="s">
        <v>692</v>
      </c>
    </row>
    <row r="16" spans="1:6" ht="102" x14ac:dyDescent="0.2">
      <c r="A16" s="6" t="s">
        <v>17</v>
      </c>
      <c r="B16" s="514" t="s">
        <v>357</v>
      </c>
      <c r="C16" s="514" t="s">
        <v>694</v>
      </c>
      <c r="D16" s="515" t="s">
        <v>695</v>
      </c>
      <c r="E16" s="515" t="s">
        <v>688</v>
      </c>
      <c r="F16" s="516" t="s">
        <v>696</v>
      </c>
    </row>
    <row r="17" spans="1:6" ht="102" x14ac:dyDescent="0.2">
      <c r="A17" s="516" t="s">
        <v>17</v>
      </c>
      <c r="B17" s="516" t="s">
        <v>362</v>
      </c>
      <c r="C17" s="516" t="s">
        <v>697</v>
      </c>
      <c r="D17" s="516" t="s">
        <v>698</v>
      </c>
      <c r="E17" s="516" t="s">
        <v>688</v>
      </c>
      <c r="F17" s="516" t="s">
        <v>696</v>
      </c>
    </row>
    <row r="25" spans="1:6" x14ac:dyDescent="0.2">
      <c r="E25" s="29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781B8-65F6-45FF-8658-F0A6C1CFBF78}">
  <sheetPr>
    <tabColor rgb="FFFF0000"/>
  </sheetPr>
  <dimension ref="A1:W14"/>
  <sheetViews>
    <sheetView topLeftCell="A13" workbookViewId="0">
      <selection activeCell="L12" sqref="L12"/>
    </sheetView>
  </sheetViews>
  <sheetFormatPr defaultColWidth="9.140625" defaultRowHeight="12.75" x14ac:dyDescent="0.2"/>
  <cols>
    <col min="1" max="2" width="9.140625" style="22"/>
    <col min="3" max="3" width="10.140625" style="22" customWidth="1"/>
    <col min="4" max="4" width="9.140625" style="22"/>
    <col min="5" max="6" width="10.7109375" style="22" customWidth="1"/>
    <col min="7" max="7" width="13.28515625" style="22" customWidth="1"/>
    <col min="8" max="11" width="9.140625" style="22"/>
    <col min="12" max="12" width="14.7109375" style="22" customWidth="1"/>
    <col min="13" max="13" width="12.7109375" style="22" customWidth="1"/>
    <col min="14" max="14" width="11.140625" style="22" customWidth="1"/>
    <col min="15" max="17" width="9.140625" style="22"/>
    <col min="18" max="18" width="19.85546875" style="22" customWidth="1"/>
    <col min="19" max="19" width="9.140625" style="22"/>
    <col min="20" max="20" width="14.7109375" style="22" customWidth="1"/>
    <col min="21" max="21" width="14.28515625" style="22" customWidth="1"/>
    <col min="22" max="22" width="11.140625" style="22" customWidth="1"/>
    <col min="23" max="16384" width="9.140625" style="22"/>
  </cols>
  <sheetData>
    <row r="1" spans="1:23" ht="13.5" thickBot="1" x14ac:dyDescent="0.25">
      <c r="A1" s="48" t="s">
        <v>699</v>
      </c>
      <c r="B1" s="54"/>
      <c r="C1" s="54"/>
      <c r="D1" s="54"/>
      <c r="E1" s="54"/>
      <c r="F1" s="54"/>
      <c r="G1" s="54"/>
      <c r="H1" s="54"/>
      <c r="I1" s="54"/>
      <c r="J1" s="54"/>
      <c r="K1" s="54"/>
      <c r="L1" s="54"/>
      <c r="M1" s="54"/>
      <c r="N1" s="54"/>
    </row>
    <row r="2" spans="1:23" x14ac:dyDescent="0.2">
      <c r="A2" s="54"/>
      <c r="U2" s="666" t="s">
        <v>1</v>
      </c>
      <c r="V2" s="667" t="s">
        <v>2</v>
      </c>
    </row>
    <row r="3" spans="1:23" ht="13.5" thickBot="1" x14ac:dyDescent="0.25">
      <c r="A3" s="56"/>
      <c r="U3" s="637" t="s">
        <v>3</v>
      </c>
      <c r="V3" s="517">
        <v>2021</v>
      </c>
    </row>
    <row r="4" spans="1:23" ht="64.5" thickBot="1" x14ac:dyDescent="0.25">
      <c r="A4" s="209" t="s">
        <v>4</v>
      </c>
      <c r="B4" s="209" t="s">
        <v>7</v>
      </c>
      <c r="C4" s="209" t="s">
        <v>8</v>
      </c>
      <c r="D4" s="209" t="s">
        <v>304</v>
      </c>
      <c r="E4" s="209" t="s">
        <v>5</v>
      </c>
      <c r="F4" s="518" t="s">
        <v>700</v>
      </c>
      <c r="G4" s="518" t="s">
        <v>701</v>
      </c>
      <c r="H4" s="209" t="s">
        <v>702</v>
      </c>
      <c r="I4" s="209" t="s">
        <v>703</v>
      </c>
      <c r="J4" s="209" t="s">
        <v>704</v>
      </c>
      <c r="K4" s="209" t="s">
        <v>705</v>
      </c>
      <c r="L4" s="209" t="s">
        <v>706</v>
      </c>
      <c r="M4" s="209" t="s">
        <v>707</v>
      </c>
      <c r="N4" s="209" t="s">
        <v>15</v>
      </c>
      <c r="O4" s="205" t="s">
        <v>549</v>
      </c>
      <c r="P4" s="205" t="s">
        <v>708</v>
      </c>
      <c r="Q4" s="205" t="s">
        <v>709</v>
      </c>
      <c r="R4" s="205" t="s">
        <v>710</v>
      </c>
      <c r="S4" s="205" t="s">
        <v>711</v>
      </c>
      <c r="T4" s="205" t="s">
        <v>712</v>
      </c>
      <c r="U4" s="205" t="s">
        <v>713</v>
      </c>
      <c r="V4" s="205" t="s">
        <v>128</v>
      </c>
    </row>
    <row r="5" spans="1:23" ht="114.75" x14ac:dyDescent="0.2">
      <c r="A5" s="152" t="s">
        <v>17</v>
      </c>
      <c r="B5" s="153" t="s">
        <v>20</v>
      </c>
      <c r="C5" s="153" t="s">
        <v>21</v>
      </c>
      <c r="D5" s="154" t="s">
        <v>714</v>
      </c>
      <c r="E5" s="154" t="s">
        <v>622</v>
      </c>
      <c r="F5" s="155" t="s">
        <v>715</v>
      </c>
      <c r="G5" s="156" t="s">
        <v>716</v>
      </c>
      <c r="H5" s="153">
        <v>47</v>
      </c>
      <c r="I5" s="157">
        <f>INT((15539/3))</f>
        <v>5179</v>
      </c>
      <c r="J5" s="157">
        <f>INT((15539/3))</f>
        <v>5179</v>
      </c>
      <c r="K5" s="157">
        <f>INT((2916)/3)</f>
        <v>972</v>
      </c>
      <c r="L5" s="157">
        <f>INT((2916)/3)</f>
        <v>972</v>
      </c>
      <c r="M5" s="157">
        <f>INT((2916)/3)</f>
        <v>972</v>
      </c>
      <c r="N5" s="634" t="s">
        <v>717</v>
      </c>
      <c r="O5" s="158">
        <v>46</v>
      </c>
      <c r="P5" s="158">
        <v>287</v>
      </c>
      <c r="Q5" s="158">
        <v>287</v>
      </c>
      <c r="R5" s="251" t="s">
        <v>23</v>
      </c>
      <c r="S5" s="158">
        <f>T5+U5</f>
        <v>926</v>
      </c>
      <c r="T5" s="158">
        <v>926</v>
      </c>
      <c r="U5" s="158">
        <v>0</v>
      </c>
      <c r="V5" s="450" t="s">
        <v>624</v>
      </c>
    </row>
    <row r="6" spans="1:23" ht="79.150000000000006" customHeight="1" x14ac:dyDescent="0.2">
      <c r="A6" s="322" t="s">
        <v>17</v>
      </c>
      <c r="B6" s="323" t="s">
        <v>20</v>
      </c>
      <c r="C6" s="323" t="s">
        <v>21</v>
      </c>
      <c r="D6" s="443" t="s">
        <v>718</v>
      </c>
      <c r="E6" s="443" t="s">
        <v>18</v>
      </c>
      <c r="F6" s="519" t="s">
        <v>719</v>
      </c>
      <c r="G6" s="520" t="s">
        <v>720</v>
      </c>
      <c r="H6" s="521">
        <f>INT((173/3))</f>
        <v>57</v>
      </c>
      <c r="I6" s="521">
        <f>INT((11098/3))</f>
        <v>3699</v>
      </c>
      <c r="J6" s="521">
        <f>INT((11098/3))</f>
        <v>3699</v>
      </c>
      <c r="K6" s="521">
        <v>221</v>
      </c>
      <c r="L6" s="521">
        <v>221</v>
      </c>
      <c r="M6" s="521">
        <v>221</v>
      </c>
      <c r="N6" s="739" t="s">
        <v>721</v>
      </c>
      <c r="O6" s="158">
        <v>49</v>
      </c>
      <c r="P6" s="158">
        <v>1357</v>
      </c>
      <c r="Q6" s="522">
        <v>1358</v>
      </c>
      <c r="R6" s="251" t="s">
        <v>23</v>
      </c>
      <c r="S6" s="158">
        <f t="shared" ref="S6:S14" si="0">T6+U6</f>
        <v>72.599999999999994</v>
      </c>
      <c r="T6" s="522">
        <v>72.599999999999994</v>
      </c>
      <c r="U6" s="522">
        <v>0</v>
      </c>
      <c r="V6" s="450" t="s">
        <v>722</v>
      </c>
      <c r="W6" s="98"/>
    </row>
    <row r="7" spans="1:23" ht="76.5" x14ac:dyDescent="0.2">
      <c r="A7" s="322" t="s">
        <v>17</v>
      </c>
      <c r="B7" s="323" t="s">
        <v>20</v>
      </c>
      <c r="C7" s="323" t="s">
        <v>21</v>
      </c>
      <c r="D7" s="443" t="s">
        <v>718</v>
      </c>
      <c r="E7" s="443" t="s">
        <v>18</v>
      </c>
      <c r="F7" s="519" t="s">
        <v>723</v>
      </c>
      <c r="G7" s="519" t="s">
        <v>724</v>
      </c>
      <c r="H7" s="521">
        <f>INT((68/3))</f>
        <v>22</v>
      </c>
      <c r="I7" s="521">
        <f>INT((4509/3))</f>
        <v>1503</v>
      </c>
      <c r="J7" s="521">
        <f>INT((4509/3))</f>
        <v>1503</v>
      </c>
      <c r="K7" s="521">
        <v>332</v>
      </c>
      <c r="L7" s="521">
        <v>332</v>
      </c>
      <c r="M7" s="521">
        <v>332</v>
      </c>
      <c r="N7" s="740"/>
      <c r="O7" s="158">
        <v>31</v>
      </c>
      <c r="P7" s="158">
        <v>1221</v>
      </c>
      <c r="Q7" s="522">
        <v>1221</v>
      </c>
      <c r="R7" s="251" t="s">
        <v>23</v>
      </c>
      <c r="S7" s="158">
        <f t="shared" si="0"/>
        <v>291.8</v>
      </c>
      <c r="T7" s="522">
        <v>291.8</v>
      </c>
      <c r="U7" s="522">
        <v>0</v>
      </c>
      <c r="V7" s="450"/>
    </row>
    <row r="8" spans="1:23" ht="63.75" x14ac:dyDescent="0.2">
      <c r="A8" s="523" t="s">
        <v>17</v>
      </c>
      <c r="B8" s="324" t="s">
        <v>20</v>
      </c>
      <c r="C8" s="521" t="s">
        <v>21</v>
      </c>
      <c r="D8" s="324" t="s">
        <v>725</v>
      </c>
      <c r="E8" s="524" t="s">
        <v>18</v>
      </c>
      <c r="F8" s="466" t="s">
        <v>726</v>
      </c>
      <c r="G8" s="525" t="s">
        <v>727</v>
      </c>
      <c r="H8" s="521">
        <f>INT((22/3))</f>
        <v>7</v>
      </c>
      <c r="I8" s="521">
        <v>272</v>
      </c>
      <c r="J8" s="521">
        <f>INT((1778/3))</f>
        <v>592</v>
      </c>
      <c r="K8" s="521">
        <v>191</v>
      </c>
      <c r="L8" s="521">
        <f>191-55</f>
        <v>136</v>
      </c>
      <c r="M8" s="521">
        <f>INT((165/3))</f>
        <v>55</v>
      </c>
      <c r="N8" s="526"/>
      <c r="O8" s="158">
        <v>5</v>
      </c>
      <c r="P8" s="158">
        <v>116</v>
      </c>
      <c r="Q8" s="668">
        <v>116</v>
      </c>
      <c r="R8" s="251" t="s">
        <v>23</v>
      </c>
      <c r="S8" s="158">
        <f t="shared" si="0"/>
        <v>13.1</v>
      </c>
      <c r="T8" s="522">
        <v>13.1</v>
      </c>
      <c r="U8" s="522">
        <v>0</v>
      </c>
      <c r="V8" s="450"/>
    </row>
    <row r="9" spans="1:23" ht="89.25" x14ac:dyDescent="0.2">
      <c r="A9" s="523" t="s">
        <v>17</v>
      </c>
      <c r="B9" s="324" t="s">
        <v>20</v>
      </c>
      <c r="C9" s="521" t="s">
        <v>21</v>
      </c>
      <c r="D9" s="324" t="s">
        <v>725</v>
      </c>
      <c r="E9" s="524" t="s">
        <v>18</v>
      </c>
      <c r="F9" s="527" t="s">
        <v>728</v>
      </c>
      <c r="G9" s="525" t="s">
        <v>729</v>
      </c>
      <c r="H9" s="521">
        <f>INT((50/3))</f>
        <v>16</v>
      </c>
      <c r="I9" s="323">
        <v>619</v>
      </c>
      <c r="J9" s="521">
        <v>1564</v>
      </c>
      <c r="K9" s="521">
        <v>7039</v>
      </c>
      <c r="L9" s="521">
        <v>1205</v>
      </c>
      <c r="M9" s="521">
        <f>K9-L9</f>
        <v>5834</v>
      </c>
      <c r="N9" s="528" t="s">
        <v>730</v>
      </c>
      <c r="O9" s="158">
        <v>7</v>
      </c>
      <c r="P9" s="158">
        <v>390</v>
      </c>
      <c r="Q9" s="668">
        <v>473</v>
      </c>
      <c r="R9" s="251" t="s">
        <v>23</v>
      </c>
      <c r="S9" s="158">
        <f t="shared" si="0"/>
        <v>3218</v>
      </c>
      <c r="T9" s="522">
        <v>2274</v>
      </c>
      <c r="U9" s="522">
        <v>944</v>
      </c>
      <c r="V9" s="450"/>
    </row>
    <row r="10" spans="1:23" ht="63.75" x14ac:dyDescent="0.2">
      <c r="A10" s="523" t="s">
        <v>17</v>
      </c>
      <c r="B10" s="324" t="s">
        <v>20</v>
      </c>
      <c r="C10" s="521" t="s">
        <v>21</v>
      </c>
      <c r="D10" s="324" t="s">
        <v>725</v>
      </c>
      <c r="E10" s="524" t="s">
        <v>18</v>
      </c>
      <c r="F10" s="519" t="s">
        <v>496</v>
      </c>
      <c r="G10" s="525" t="s">
        <v>731</v>
      </c>
      <c r="H10" s="521">
        <v>4</v>
      </c>
      <c r="I10" s="323">
        <v>92</v>
      </c>
      <c r="J10" s="521">
        <f>INT((1414/3))</f>
        <v>471</v>
      </c>
      <c r="K10" s="521">
        <f>INT((39236/3))</f>
        <v>13078</v>
      </c>
      <c r="L10" s="521">
        <v>0</v>
      </c>
      <c r="M10" s="521">
        <v>13078</v>
      </c>
      <c r="N10" s="528"/>
      <c r="O10" s="158">
        <v>6</v>
      </c>
      <c r="P10" s="158">
        <v>168</v>
      </c>
      <c r="Q10" s="668">
        <v>316</v>
      </c>
      <c r="R10" s="251" t="s">
        <v>23</v>
      </c>
      <c r="S10" s="158">
        <f t="shared" si="0"/>
        <v>12434.96</v>
      </c>
      <c r="T10" s="522">
        <v>0</v>
      </c>
      <c r="U10" s="522">
        <v>12434.96</v>
      </c>
      <c r="V10" s="448"/>
    </row>
    <row r="11" spans="1:23" ht="63.75" x14ac:dyDescent="0.2">
      <c r="A11" s="160" t="s">
        <v>17</v>
      </c>
      <c r="B11" s="324" t="s">
        <v>347</v>
      </c>
      <c r="C11" s="521" t="s">
        <v>21</v>
      </c>
      <c r="D11" s="520" t="s">
        <v>47</v>
      </c>
      <c r="E11" s="524" t="s">
        <v>18</v>
      </c>
      <c r="F11" s="519" t="s">
        <v>732</v>
      </c>
      <c r="G11" s="525" t="s">
        <v>733</v>
      </c>
      <c r="H11" s="323">
        <v>2</v>
      </c>
      <c r="I11" s="323">
        <v>10</v>
      </c>
      <c r="J11" s="521">
        <f>INT((986/3))</f>
        <v>328</v>
      </c>
      <c r="K11" s="521">
        <f>INT((7467/3))</f>
        <v>2489</v>
      </c>
      <c r="L11" s="521">
        <v>0</v>
      </c>
      <c r="M11" s="521">
        <f>INT((7467/3))</f>
        <v>2489</v>
      </c>
      <c r="N11" s="529"/>
      <c r="O11" s="158">
        <v>1</v>
      </c>
      <c r="P11" s="158">
        <v>8</v>
      </c>
      <c r="Q11" s="668">
        <v>313</v>
      </c>
      <c r="R11" s="251" t="s">
        <v>23</v>
      </c>
      <c r="S11" s="158">
        <f t="shared" si="0"/>
        <v>3572.42</v>
      </c>
      <c r="T11" s="522">
        <v>0</v>
      </c>
      <c r="U11" s="522">
        <v>3572.42</v>
      </c>
      <c r="V11" s="448"/>
    </row>
    <row r="12" spans="1:23" ht="127.5" x14ac:dyDescent="0.2">
      <c r="A12" s="160" t="s">
        <v>17</v>
      </c>
      <c r="B12" s="324" t="s">
        <v>352</v>
      </c>
      <c r="C12" s="521" t="s">
        <v>21</v>
      </c>
      <c r="D12" s="324" t="s">
        <v>60</v>
      </c>
      <c r="E12" s="524" t="s">
        <v>18</v>
      </c>
      <c r="F12" s="519" t="s">
        <v>496</v>
      </c>
      <c r="G12" s="525" t="s">
        <v>734</v>
      </c>
      <c r="H12" s="323">
        <v>1</v>
      </c>
      <c r="I12" s="323">
        <f>INT((11)/3)</f>
        <v>3</v>
      </c>
      <c r="J12" s="521">
        <f>INT((260/3))</f>
        <v>86</v>
      </c>
      <c r="K12" s="521">
        <f>INT((2615/3))</f>
        <v>871</v>
      </c>
      <c r="L12" s="521">
        <v>0</v>
      </c>
      <c r="M12" s="521">
        <f>INT((2615/3))</f>
        <v>871</v>
      </c>
      <c r="N12" s="529"/>
      <c r="O12" s="158">
        <v>1</v>
      </c>
      <c r="P12" s="158">
        <v>6</v>
      </c>
      <c r="Q12" s="668">
        <v>66</v>
      </c>
      <c r="R12" s="251" t="s">
        <v>23</v>
      </c>
      <c r="S12" s="158">
        <f t="shared" si="0"/>
        <v>29304.2</v>
      </c>
      <c r="T12" s="522">
        <v>0</v>
      </c>
      <c r="U12" s="522">
        <v>29304.2</v>
      </c>
      <c r="V12" s="448"/>
    </row>
    <row r="13" spans="1:23" ht="38.25" x14ac:dyDescent="0.2">
      <c r="A13" s="160" t="s">
        <v>17</v>
      </c>
      <c r="B13" s="324" t="s">
        <v>70</v>
      </c>
      <c r="C13" s="521" t="s">
        <v>71</v>
      </c>
      <c r="D13" s="519" t="s">
        <v>355</v>
      </c>
      <c r="E13" s="524" t="s">
        <v>18</v>
      </c>
      <c r="F13" s="519" t="s">
        <v>496</v>
      </c>
      <c r="G13" s="525" t="s">
        <v>735</v>
      </c>
      <c r="H13" s="323">
        <v>3</v>
      </c>
      <c r="I13" s="521">
        <f>INT((93/3))</f>
        <v>31</v>
      </c>
      <c r="J13" s="521">
        <f>INT((2512/3))</f>
        <v>837</v>
      </c>
      <c r="K13" s="521">
        <f>INT((143292/3))</f>
        <v>47764</v>
      </c>
      <c r="L13" s="521">
        <v>0</v>
      </c>
      <c r="M13" s="521">
        <f>INT((143292/3))</f>
        <v>47764</v>
      </c>
      <c r="N13" s="528"/>
      <c r="O13" s="158">
        <v>3</v>
      </c>
      <c r="P13" s="158">
        <v>20</v>
      </c>
      <c r="Q13" s="668">
        <v>501</v>
      </c>
      <c r="R13" s="251" t="s">
        <v>23</v>
      </c>
      <c r="S13" s="158">
        <f t="shared" si="0"/>
        <v>36915.79</v>
      </c>
      <c r="T13" s="522">
        <v>0</v>
      </c>
      <c r="U13" s="522">
        <v>36915.79</v>
      </c>
      <c r="V13" s="448"/>
    </row>
    <row r="14" spans="1:23" ht="64.5" thickBot="1" x14ac:dyDescent="0.25">
      <c r="A14" s="530" t="s">
        <v>17</v>
      </c>
      <c r="B14" s="510" t="s">
        <v>70</v>
      </c>
      <c r="C14" s="510" t="s">
        <v>90</v>
      </c>
      <c r="D14" s="510" t="s">
        <v>360</v>
      </c>
      <c r="E14" s="531" t="s">
        <v>657</v>
      </c>
      <c r="F14" s="532" t="s">
        <v>496</v>
      </c>
      <c r="G14" s="533" t="s">
        <v>736</v>
      </c>
      <c r="H14" s="430">
        <v>1</v>
      </c>
      <c r="I14" s="534">
        <f>INT((13/2))</f>
        <v>6</v>
      </c>
      <c r="J14" s="534">
        <f>558/2</f>
        <v>279</v>
      </c>
      <c r="K14" s="534">
        <f>INT((26795/2))</f>
        <v>13397</v>
      </c>
      <c r="L14" s="534">
        <v>0</v>
      </c>
      <c r="M14" s="534">
        <v>13397</v>
      </c>
      <c r="N14" s="535"/>
      <c r="O14" s="158">
        <v>1</v>
      </c>
      <c r="P14" s="158">
        <v>2</v>
      </c>
      <c r="Q14" s="668">
        <v>40</v>
      </c>
      <c r="R14" s="251" t="s">
        <v>23</v>
      </c>
      <c r="S14" s="158">
        <f t="shared" si="0"/>
        <v>9034.4</v>
      </c>
      <c r="T14" s="522">
        <v>0</v>
      </c>
      <c r="U14" s="522">
        <v>9034.4</v>
      </c>
      <c r="V14" s="450" t="s">
        <v>737</v>
      </c>
    </row>
  </sheetData>
  <mergeCells count="1">
    <mergeCell ref="N6:N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8"/>
  <sheetViews>
    <sheetView workbookViewId="0">
      <selection activeCell="N6" sqref="N6"/>
    </sheetView>
  </sheetViews>
  <sheetFormatPr defaultColWidth="9.140625" defaultRowHeight="12.75" x14ac:dyDescent="0.2"/>
  <cols>
    <col min="1" max="3" width="9.140625" style="22"/>
    <col min="4" max="4" width="11" style="22" customWidth="1"/>
    <col min="5" max="5" width="11.42578125" style="22" customWidth="1"/>
    <col min="6" max="6" width="11.5703125" style="22" customWidth="1"/>
    <col min="7" max="7" width="15.5703125" style="22" customWidth="1"/>
    <col min="8" max="8" width="9.140625" style="22"/>
    <col min="9" max="9" width="13.140625" style="22" customWidth="1"/>
    <col min="10" max="10" width="15.85546875" style="22" customWidth="1"/>
    <col min="11" max="11" width="11.85546875" style="22" customWidth="1"/>
    <col min="12" max="16384" width="9.140625" style="22"/>
  </cols>
  <sheetData>
    <row r="1" spans="1:11" ht="13.5" thickBot="1" x14ac:dyDescent="0.25">
      <c r="A1" s="48" t="s">
        <v>738</v>
      </c>
      <c r="B1" s="54"/>
      <c r="C1" s="54"/>
      <c r="D1" s="54"/>
      <c r="E1" s="54"/>
      <c r="F1" s="54"/>
      <c r="G1" s="54"/>
      <c r="H1" s="54"/>
      <c r="I1" s="54"/>
      <c r="J1" s="54"/>
      <c r="K1" s="54"/>
    </row>
    <row r="2" spans="1:11" x14ac:dyDescent="0.2">
      <c r="A2" s="54"/>
      <c r="J2" s="217" t="s">
        <v>1</v>
      </c>
      <c r="K2" s="216" t="s">
        <v>2</v>
      </c>
    </row>
    <row r="3" spans="1:11" ht="13.5" thickBot="1" x14ac:dyDescent="0.25">
      <c r="J3" s="314" t="s">
        <v>3</v>
      </c>
      <c r="K3" s="214">
        <v>2021</v>
      </c>
    </row>
    <row r="4" spans="1:11" ht="51.75" thickBot="1" x14ac:dyDescent="0.25">
      <c r="A4" s="206" t="s">
        <v>4</v>
      </c>
      <c r="B4" s="206" t="s">
        <v>7</v>
      </c>
      <c r="C4" s="209" t="s">
        <v>304</v>
      </c>
      <c r="D4" s="209" t="s">
        <v>5</v>
      </c>
      <c r="E4" s="536" t="s">
        <v>739</v>
      </c>
      <c r="F4" s="536" t="s">
        <v>740</v>
      </c>
      <c r="G4" s="536" t="s">
        <v>741</v>
      </c>
      <c r="H4" s="536" t="s">
        <v>742</v>
      </c>
      <c r="I4" s="536" t="s">
        <v>743</v>
      </c>
      <c r="J4" s="536" t="s">
        <v>744</v>
      </c>
      <c r="K4" s="536" t="s">
        <v>15</v>
      </c>
    </row>
    <row r="5" spans="1:11" ht="76.5" x14ac:dyDescent="0.2">
      <c r="A5" s="81" t="s">
        <v>17</v>
      </c>
      <c r="B5" s="80" t="s">
        <v>20</v>
      </c>
      <c r="C5" s="82" t="s">
        <v>745</v>
      </c>
      <c r="D5" s="83" t="s">
        <v>18</v>
      </c>
      <c r="E5" s="84" t="s">
        <v>746</v>
      </c>
      <c r="F5" s="85">
        <v>1</v>
      </c>
      <c r="G5" s="85">
        <v>519</v>
      </c>
      <c r="H5" s="85">
        <v>1341</v>
      </c>
      <c r="I5" s="85">
        <v>1341</v>
      </c>
      <c r="J5" s="85">
        <v>0</v>
      </c>
      <c r="K5" s="86" t="s">
        <v>747</v>
      </c>
    </row>
    <row r="6" spans="1:11" ht="242.25" x14ac:dyDescent="0.2">
      <c r="A6" s="537" t="s">
        <v>17</v>
      </c>
      <c r="B6" s="538" t="s">
        <v>20</v>
      </c>
      <c r="C6" s="539" t="s">
        <v>748</v>
      </c>
      <c r="D6" s="540" t="s">
        <v>18</v>
      </c>
      <c r="E6" s="541" t="s">
        <v>749</v>
      </c>
      <c r="F6" s="537">
        <v>19</v>
      </c>
      <c r="G6" s="537">
        <v>3699</v>
      </c>
      <c r="H6" s="537">
        <v>553</v>
      </c>
      <c r="I6" s="537">
        <v>553</v>
      </c>
      <c r="J6" s="537">
        <v>0</v>
      </c>
      <c r="K6" s="542" t="s">
        <v>750</v>
      </c>
    </row>
    <row r="7" spans="1:11" ht="217.5" thickBot="1" x14ac:dyDescent="0.25">
      <c r="A7" s="87" t="s">
        <v>17</v>
      </c>
      <c r="B7" s="88" t="s">
        <v>20</v>
      </c>
      <c r="C7" s="89" t="s">
        <v>751</v>
      </c>
      <c r="D7" s="90" t="s">
        <v>622</v>
      </c>
      <c r="E7" s="88" t="s">
        <v>752</v>
      </c>
      <c r="F7" s="91">
        <v>26</v>
      </c>
      <c r="G7" s="91">
        <v>8678</v>
      </c>
      <c r="H7" s="91">
        <v>972</v>
      </c>
      <c r="I7" s="91">
        <v>972</v>
      </c>
      <c r="J7" s="91">
        <v>0</v>
      </c>
      <c r="K7" s="92" t="s">
        <v>753</v>
      </c>
    </row>
    <row r="8" spans="1:11" x14ac:dyDescent="0.2">
      <c r="A8" s="6"/>
      <c r="B8" s="543"/>
      <c r="C8" s="544"/>
      <c r="D8" s="545"/>
      <c r="E8" s="545"/>
      <c r="F8" s="546"/>
      <c r="G8" s="546"/>
      <c r="H8" s="546"/>
      <c r="I8" s="546"/>
      <c r="J8" s="546"/>
      <c r="K8" s="547"/>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1EB49-4CAC-4EC5-ADA5-BA6828F8D979}">
  <sheetPr>
    <tabColor rgb="FFFF0000"/>
  </sheetPr>
  <dimension ref="A1:T39"/>
  <sheetViews>
    <sheetView workbookViewId="0">
      <selection activeCell="S13" sqref="S13"/>
    </sheetView>
  </sheetViews>
  <sheetFormatPr defaultColWidth="9.140625" defaultRowHeight="12.75" x14ac:dyDescent="0.2"/>
  <cols>
    <col min="1" max="1" width="9.140625" style="22"/>
    <col min="2" max="2" width="12.42578125" style="22" customWidth="1"/>
    <col min="3" max="5" width="9.140625" style="22"/>
    <col min="6" max="6" width="10.42578125" style="22" customWidth="1"/>
    <col min="7" max="7" width="9.140625" style="22"/>
    <col min="8" max="8" width="12.85546875" style="22" customWidth="1"/>
    <col min="9" max="9" width="15.42578125" style="22" customWidth="1"/>
    <col min="10" max="10" width="14.140625" style="22" customWidth="1"/>
    <col min="11" max="11" width="11.85546875" style="22" customWidth="1"/>
    <col min="12" max="12" width="14.5703125" style="22" customWidth="1"/>
    <col min="13" max="13" width="9.140625" style="22"/>
    <col min="14" max="14" width="12.7109375" style="22" customWidth="1"/>
    <col min="15" max="15" width="15.140625" style="22" customWidth="1"/>
    <col min="16" max="16" width="15.42578125" style="22" customWidth="1"/>
    <col min="17" max="17" width="14.5703125" style="22" customWidth="1"/>
    <col min="18" max="18" width="12.140625" style="22" customWidth="1"/>
    <col min="19" max="19" width="11.140625" style="22" customWidth="1"/>
    <col min="20" max="20" width="18" style="22" customWidth="1"/>
    <col min="21" max="16384" width="9.140625" style="22"/>
  </cols>
  <sheetData>
    <row r="1" spans="1:20" x14ac:dyDescent="0.2">
      <c r="A1" s="548" t="s">
        <v>754</v>
      </c>
      <c r="B1" s="9"/>
      <c r="C1" s="9"/>
      <c r="D1" s="9"/>
      <c r="E1" s="9"/>
      <c r="F1" s="9"/>
      <c r="G1" s="9"/>
      <c r="H1" s="9"/>
      <c r="I1" s="9"/>
      <c r="J1" s="9"/>
      <c r="K1" s="9"/>
      <c r="L1" s="9"/>
      <c r="M1" s="9"/>
      <c r="N1" s="9"/>
      <c r="O1" s="9"/>
      <c r="P1" s="9"/>
      <c r="Q1" s="9"/>
      <c r="R1" s="9"/>
      <c r="S1" s="9"/>
      <c r="T1" s="9"/>
    </row>
    <row r="2" spans="1:20" x14ac:dyDescent="0.2">
      <c r="A2" s="9"/>
      <c r="B2" s="9"/>
      <c r="C2" s="9"/>
      <c r="D2" s="9"/>
      <c r="E2" s="9"/>
      <c r="F2" s="9"/>
      <c r="G2" s="9"/>
      <c r="H2" s="9"/>
      <c r="I2" s="9"/>
      <c r="J2" s="9"/>
      <c r="K2" s="9"/>
      <c r="L2" s="9"/>
      <c r="M2" s="9"/>
      <c r="N2" s="9"/>
      <c r="O2" s="9"/>
      <c r="P2" s="9"/>
      <c r="Q2" s="9"/>
      <c r="R2" s="131"/>
      <c r="S2" s="549" t="s">
        <v>1</v>
      </c>
      <c r="T2" s="550" t="s">
        <v>2</v>
      </c>
    </row>
    <row r="3" spans="1:20" ht="13.5" thickBot="1" x14ac:dyDescent="0.25">
      <c r="A3" s="13"/>
      <c r="B3" s="9"/>
      <c r="C3" s="9"/>
      <c r="D3" s="9"/>
      <c r="E3" s="9"/>
      <c r="F3" s="9"/>
      <c r="G3" s="9"/>
      <c r="H3" s="9"/>
      <c r="I3" s="9"/>
      <c r="J3" s="9"/>
      <c r="K3" s="9"/>
      <c r="L3" s="9"/>
      <c r="M3" s="9"/>
      <c r="N3" s="9"/>
      <c r="O3" s="9"/>
      <c r="P3" s="9"/>
      <c r="Q3" s="9"/>
      <c r="R3" s="9"/>
      <c r="S3" s="551" t="s">
        <v>3</v>
      </c>
      <c r="T3" s="552">
        <v>2021</v>
      </c>
    </row>
    <row r="4" spans="1:20" s="25" customFormat="1" ht="23.25" thickBot="1" x14ac:dyDescent="0.25">
      <c r="A4" s="741"/>
      <c r="B4" s="741"/>
      <c r="C4" s="741"/>
      <c r="D4" s="741"/>
      <c r="E4" s="741"/>
      <c r="F4" s="741"/>
      <c r="G4" s="741"/>
      <c r="H4" s="742" t="s">
        <v>755</v>
      </c>
      <c r="I4" s="742"/>
      <c r="J4" s="553" t="s">
        <v>756</v>
      </c>
      <c r="K4" s="742" t="s">
        <v>757</v>
      </c>
      <c r="L4" s="742"/>
      <c r="M4" s="742" t="s">
        <v>758</v>
      </c>
      <c r="N4" s="742"/>
      <c r="O4" s="742" t="s">
        <v>759</v>
      </c>
      <c r="P4" s="742"/>
      <c r="Q4" s="743"/>
      <c r="R4" s="743"/>
      <c r="S4" s="554"/>
      <c r="T4" s="655"/>
    </row>
    <row r="5" spans="1:20" s="25" customFormat="1" ht="68.25" thickBot="1" x14ac:dyDescent="0.25">
      <c r="A5" s="633" t="s">
        <v>4</v>
      </c>
      <c r="B5" s="440" t="s">
        <v>604</v>
      </c>
      <c r="C5" s="355" t="s">
        <v>760</v>
      </c>
      <c r="D5" s="355" t="s">
        <v>7</v>
      </c>
      <c r="E5" s="355" t="s">
        <v>8</v>
      </c>
      <c r="F5" s="275" t="s">
        <v>761</v>
      </c>
      <c r="G5" s="275" t="s">
        <v>762</v>
      </c>
      <c r="H5" s="275" t="s">
        <v>763</v>
      </c>
      <c r="I5" s="275" t="s">
        <v>764</v>
      </c>
      <c r="J5" s="275" t="s">
        <v>765</v>
      </c>
      <c r="K5" s="275" t="s">
        <v>766</v>
      </c>
      <c r="L5" s="275" t="s">
        <v>767</v>
      </c>
      <c r="M5" s="275" t="s">
        <v>768</v>
      </c>
      <c r="N5" s="275" t="s">
        <v>769</v>
      </c>
      <c r="O5" s="275" t="s">
        <v>770</v>
      </c>
      <c r="P5" s="275" t="s">
        <v>771</v>
      </c>
      <c r="Q5" s="275" t="s">
        <v>772</v>
      </c>
      <c r="R5" s="275" t="s">
        <v>773</v>
      </c>
      <c r="S5" s="43" t="s">
        <v>774</v>
      </c>
      <c r="T5" s="417" t="s">
        <v>254</v>
      </c>
    </row>
    <row r="6" spans="1:20" ht="90.75" customHeight="1" thickBot="1" x14ac:dyDescent="0.25">
      <c r="A6" s="656" t="s">
        <v>17</v>
      </c>
      <c r="B6" s="657" t="s">
        <v>17</v>
      </c>
      <c r="C6" s="657" t="s">
        <v>2</v>
      </c>
      <c r="D6" s="657" t="s">
        <v>321</v>
      </c>
      <c r="E6" s="657" t="s">
        <v>21</v>
      </c>
      <c r="F6" s="657" t="s">
        <v>775</v>
      </c>
      <c r="G6" s="658" t="s">
        <v>776</v>
      </c>
      <c r="H6" s="657" t="s">
        <v>23</v>
      </c>
      <c r="I6" s="657" t="s">
        <v>777</v>
      </c>
      <c r="J6" s="657" t="s">
        <v>26</v>
      </c>
      <c r="K6" s="657" t="s">
        <v>23</v>
      </c>
      <c r="L6" s="659" t="s">
        <v>777</v>
      </c>
      <c r="M6" s="555" t="s">
        <v>778</v>
      </c>
      <c r="N6" s="556" t="s">
        <v>779</v>
      </c>
      <c r="O6" s="671" t="s">
        <v>23</v>
      </c>
      <c r="P6" s="672" t="s">
        <v>777</v>
      </c>
      <c r="Q6" s="671" t="s">
        <v>23</v>
      </c>
      <c r="R6" s="672" t="s">
        <v>777</v>
      </c>
      <c r="S6" s="673"/>
      <c r="T6" s="660" t="s">
        <v>1061</v>
      </c>
    </row>
    <row r="7" spans="1:20" ht="57" thickBot="1" x14ac:dyDescent="0.25">
      <c r="A7" s="93" t="s">
        <v>17</v>
      </c>
      <c r="B7" s="555" t="s">
        <v>17</v>
      </c>
      <c r="C7" s="555" t="s">
        <v>2</v>
      </c>
      <c r="D7" s="555" t="s">
        <v>321</v>
      </c>
      <c r="E7" s="555" t="s">
        <v>21</v>
      </c>
      <c r="F7" s="94" t="s">
        <v>230</v>
      </c>
      <c r="G7" s="555" t="s">
        <v>780</v>
      </c>
      <c r="H7" s="555" t="s">
        <v>23</v>
      </c>
      <c r="I7" s="657" t="s">
        <v>777</v>
      </c>
      <c r="J7" s="555" t="s">
        <v>26</v>
      </c>
      <c r="K7" s="555" t="s">
        <v>23</v>
      </c>
      <c r="L7" s="657" t="s">
        <v>777</v>
      </c>
      <c r="M7" s="555" t="s">
        <v>778</v>
      </c>
      <c r="N7" s="555" t="s">
        <v>781</v>
      </c>
      <c r="O7" s="671" t="s">
        <v>23</v>
      </c>
      <c r="P7" s="672" t="s">
        <v>777</v>
      </c>
      <c r="Q7" s="671" t="s">
        <v>23</v>
      </c>
      <c r="R7" s="672" t="s">
        <v>777</v>
      </c>
      <c r="S7" s="674"/>
      <c r="T7" s="660"/>
    </row>
    <row r="8" spans="1:20" ht="57" thickBot="1" x14ac:dyDescent="0.25">
      <c r="A8" s="93" t="s">
        <v>17</v>
      </c>
      <c r="B8" s="555" t="s">
        <v>17</v>
      </c>
      <c r="C8" s="555" t="s">
        <v>2</v>
      </c>
      <c r="D8" s="555" t="s">
        <v>321</v>
      </c>
      <c r="E8" s="555" t="s">
        <v>21</v>
      </c>
      <c r="F8" s="366" t="s">
        <v>230</v>
      </c>
      <c r="G8" s="555" t="s">
        <v>780</v>
      </c>
      <c r="H8" s="555" t="s">
        <v>23</v>
      </c>
      <c r="I8" s="657" t="s">
        <v>777</v>
      </c>
      <c r="J8" s="555" t="s">
        <v>26</v>
      </c>
      <c r="K8" s="555" t="s">
        <v>23</v>
      </c>
      <c r="L8" s="657" t="s">
        <v>777</v>
      </c>
      <c r="M8" s="555" t="s">
        <v>778</v>
      </c>
      <c r="N8" s="95" t="s">
        <v>781</v>
      </c>
      <c r="O8" s="671" t="s">
        <v>23</v>
      </c>
      <c r="P8" s="672" t="s">
        <v>777</v>
      </c>
      <c r="Q8" s="671" t="s">
        <v>23</v>
      </c>
      <c r="R8" s="672" t="s">
        <v>777</v>
      </c>
      <c r="S8" s="674"/>
      <c r="T8" s="660"/>
    </row>
    <row r="9" spans="1:20" ht="57" thickBot="1" x14ac:dyDescent="0.25">
      <c r="A9" s="93" t="s">
        <v>17</v>
      </c>
      <c r="B9" s="555" t="s">
        <v>17</v>
      </c>
      <c r="C9" s="555" t="s">
        <v>2</v>
      </c>
      <c r="D9" s="555" t="s">
        <v>321</v>
      </c>
      <c r="E9" s="555" t="s">
        <v>21</v>
      </c>
      <c r="F9" s="366" t="s">
        <v>230</v>
      </c>
      <c r="G9" s="555" t="s">
        <v>780</v>
      </c>
      <c r="H9" s="555" t="s">
        <v>23</v>
      </c>
      <c r="I9" s="657" t="s">
        <v>777</v>
      </c>
      <c r="J9" s="555" t="s">
        <v>26</v>
      </c>
      <c r="K9" s="555" t="s">
        <v>23</v>
      </c>
      <c r="L9" s="657" t="s">
        <v>777</v>
      </c>
      <c r="M9" s="555" t="s">
        <v>778</v>
      </c>
      <c r="N9" s="95" t="s">
        <v>781</v>
      </c>
      <c r="O9" s="671" t="s">
        <v>23</v>
      </c>
      <c r="P9" s="672" t="s">
        <v>777</v>
      </c>
      <c r="Q9" s="671" t="s">
        <v>23</v>
      </c>
      <c r="R9" s="672" t="s">
        <v>777</v>
      </c>
      <c r="S9" s="674"/>
      <c r="T9" s="660"/>
    </row>
    <row r="10" spans="1:20" ht="57" thickBot="1" x14ac:dyDescent="0.25">
      <c r="A10" s="93" t="s">
        <v>17</v>
      </c>
      <c r="B10" s="555" t="s">
        <v>17</v>
      </c>
      <c r="C10" s="555" t="s">
        <v>2</v>
      </c>
      <c r="D10" s="555" t="s">
        <v>321</v>
      </c>
      <c r="E10" s="555" t="s">
        <v>21</v>
      </c>
      <c r="F10" s="366" t="s">
        <v>230</v>
      </c>
      <c r="G10" s="555" t="s">
        <v>780</v>
      </c>
      <c r="H10" s="555" t="s">
        <v>23</v>
      </c>
      <c r="I10" s="657" t="s">
        <v>777</v>
      </c>
      <c r="J10" s="555" t="s">
        <v>26</v>
      </c>
      <c r="K10" s="555" t="s">
        <v>23</v>
      </c>
      <c r="L10" s="657" t="s">
        <v>777</v>
      </c>
      <c r="M10" s="555" t="s">
        <v>778</v>
      </c>
      <c r="N10" s="95" t="s">
        <v>781</v>
      </c>
      <c r="O10" s="671" t="s">
        <v>23</v>
      </c>
      <c r="P10" s="672" t="s">
        <v>777</v>
      </c>
      <c r="Q10" s="671" t="s">
        <v>23</v>
      </c>
      <c r="R10" s="672" t="s">
        <v>777</v>
      </c>
      <c r="S10" s="674"/>
      <c r="T10" s="660"/>
    </row>
    <row r="11" spans="1:20" ht="57" thickBot="1" x14ac:dyDescent="0.25">
      <c r="A11" s="93" t="s">
        <v>17</v>
      </c>
      <c r="B11" s="555" t="s">
        <v>17</v>
      </c>
      <c r="C11" s="555" t="s">
        <v>2</v>
      </c>
      <c r="D11" s="555" t="s">
        <v>321</v>
      </c>
      <c r="E11" s="555" t="s">
        <v>21</v>
      </c>
      <c r="F11" s="96" t="s">
        <v>237</v>
      </c>
      <c r="G11" s="555" t="s">
        <v>782</v>
      </c>
      <c r="H11" s="555" t="s">
        <v>23</v>
      </c>
      <c r="I11" s="657" t="s">
        <v>777</v>
      </c>
      <c r="J11" s="555" t="s">
        <v>26</v>
      </c>
      <c r="K11" s="555" t="s">
        <v>23</v>
      </c>
      <c r="L11" s="657" t="s">
        <v>777</v>
      </c>
      <c r="M11" s="555" t="s">
        <v>778</v>
      </c>
      <c r="N11" s="95" t="s">
        <v>781</v>
      </c>
      <c r="O11" s="671" t="s">
        <v>23</v>
      </c>
      <c r="P11" s="672" t="s">
        <v>777</v>
      </c>
      <c r="Q11" s="671" t="s">
        <v>23</v>
      </c>
      <c r="R11" s="672" t="s">
        <v>777</v>
      </c>
      <c r="S11" s="674"/>
      <c r="T11" s="660"/>
    </row>
    <row r="12" spans="1:20" ht="57" thickBot="1" x14ac:dyDescent="0.25">
      <c r="A12" s="93" t="s">
        <v>17</v>
      </c>
      <c r="B12" s="555" t="s">
        <v>17</v>
      </c>
      <c r="C12" s="555" t="s">
        <v>2</v>
      </c>
      <c r="D12" s="555" t="s">
        <v>321</v>
      </c>
      <c r="E12" s="555" t="s">
        <v>21</v>
      </c>
      <c r="F12" s="97" t="s">
        <v>237</v>
      </c>
      <c r="G12" s="555" t="s">
        <v>782</v>
      </c>
      <c r="H12" s="555" t="s">
        <v>23</v>
      </c>
      <c r="I12" s="657" t="s">
        <v>777</v>
      </c>
      <c r="J12" s="555" t="s">
        <v>26</v>
      </c>
      <c r="K12" s="555" t="s">
        <v>23</v>
      </c>
      <c r="L12" s="657" t="s">
        <v>777</v>
      </c>
      <c r="M12" s="555" t="s">
        <v>778</v>
      </c>
      <c r="N12" s="95" t="s">
        <v>781</v>
      </c>
      <c r="O12" s="671" t="s">
        <v>23</v>
      </c>
      <c r="P12" s="672" t="s">
        <v>777</v>
      </c>
      <c r="Q12" s="671" t="s">
        <v>23</v>
      </c>
      <c r="R12" s="672" t="s">
        <v>777</v>
      </c>
      <c r="S12" s="674"/>
      <c r="T12" s="660"/>
    </row>
    <row r="13" spans="1:20" ht="56.25" x14ac:dyDescent="0.2">
      <c r="A13" s="93" t="s">
        <v>17</v>
      </c>
      <c r="B13" s="555" t="s">
        <v>17</v>
      </c>
      <c r="C13" s="555" t="s">
        <v>2</v>
      </c>
      <c r="D13" s="555" t="s">
        <v>321</v>
      </c>
      <c r="E13" s="555" t="s">
        <v>21</v>
      </c>
      <c r="F13" s="97" t="s">
        <v>237</v>
      </c>
      <c r="G13" s="555" t="s">
        <v>782</v>
      </c>
      <c r="H13" s="555" t="s">
        <v>23</v>
      </c>
      <c r="I13" s="657" t="s">
        <v>777</v>
      </c>
      <c r="J13" s="555" t="s">
        <v>26</v>
      </c>
      <c r="K13" s="555" t="s">
        <v>23</v>
      </c>
      <c r="L13" s="657" t="s">
        <v>777</v>
      </c>
      <c r="M13" s="555" t="s">
        <v>778</v>
      </c>
      <c r="N13" s="556" t="s">
        <v>779</v>
      </c>
      <c r="O13" s="671" t="s">
        <v>23</v>
      </c>
      <c r="P13" s="672" t="s">
        <v>777</v>
      </c>
      <c r="Q13" s="671" t="s">
        <v>23</v>
      </c>
      <c r="R13" s="672" t="s">
        <v>777</v>
      </c>
      <c r="S13" s="674"/>
      <c r="T13" s="660"/>
    </row>
    <row r="14" spans="1:20" ht="67.5" x14ac:dyDescent="0.25">
      <c r="A14" s="557" t="s">
        <v>17</v>
      </c>
      <c r="B14" s="555" t="s">
        <v>17</v>
      </c>
      <c r="C14" s="555" t="s">
        <v>2</v>
      </c>
      <c r="D14" s="555" t="s">
        <v>321</v>
      </c>
      <c r="E14" s="555" t="s">
        <v>21</v>
      </c>
      <c r="F14" s="555" t="s">
        <v>1062</v>
      </c>
      <c r="G14" s="555" t="s">
        <v>783</v>
      </c>
      <c r="H14" s="555" t="s">
        <v>23</v>
      </c>
      <c r="I14" s="661" t="s">
        <v>1063</v>
      </c>
      <c r="J14" s="662" t="s">
        <v>94</v>
      </c>
      <c r="K14" s="662" t="s">
        <v>23</v>
      </c>
      <c r="L14" s="661" t="s">
        <v>1064</v>
      </c>
      <c r="M14" s="662" t="s">
        <v>784</v>
      </c>
      <c r="N14" s="662" t="s">
        <v>779</v>
      </c>
      <c r="O14" s="662" t="s">
        <v>23</v>
      </c>
      <c r="P14" s="661" t="s">
        <v>1063</v>
      </c>
      <c r="Q14" s="662" t="s">
        <v>23</v>
      </c>
      <c r="R14" s="661" t="s">
        <v>1064</v>
      </c>
      <c r="S14" s="663" t="s">
        <v>785</v>
      </c>
      <c r="T14" s="660" t="s">
        <v>1065</v>
      </c>
    </row>
    <row r="15" spans="1:20" ht="78.75" x14ac:dyDescent="0.25">
      <c r="A15" s="557" t="s">
        <v>17</v>
      </c>
      <c r="B15" s="555" t="s">
        <v>17</v>
      </c>
      <c r="C15" s="555" t="s">
        <v>2</v>
      </c>
      <c r="D15" s="555" t="s">
        <v>321</v>
      </c>
      <c r="E15" s="555" t="s">
        <v>21</v>
      </c>
      <c r="F15" s="555" t="s">
        <v>1066</v>
      </c>
      <c r="G15" s="95" t="s">
        <v>786</v>
      </c>
      <c r="H15" s="95" t="s">
        <v>23</v>
      </c>
      <c r="I15" s="661" t="s">
        <v>1063</v>
      </c>
      <c r="J15" s="664" t="s">
        <v>94</v>
      </c>
      <c r="K15" s="664" t="s">
        <v>23</v>
      </c>
      <c r="L15" s="661" t="s">
        <v>1064</v>
      </c>
      <c r="M15" s="664" t="s">
        <v>784</v>
      </c>
      <c r="N15" s="664" t="s">
        <v>779</v>
      </c>
      <c r="O15" s="662" t="s">
        <v>23</v>
      </c>
      <c r="P15" s="661" t="s">
        <v>1063</v>
      </c>
      <c r="Q15" s="662" t="s">
        <v>23</v>
      </c>
      <c r="R15" s="661" t="s">
        <v>1064</v>
      </c>
      <c r="S15" s="663" t="s">
        <v>785</v>
      </c>
      <c r="T15" s="660" t="s">
        <v>1065</v>
      </c>
    </row>
    <row r="16" spans="1:20" ht="33.75" x14ac:dyDescent="0.25">
      <c r="A16" s="557" t="s">
        <v>17</v>
      </c>
      <c r="B16" s="555" t="s">
        <v>17</v>
      </c>
      <c r="C16" s="555" t="s">
        <v>2</v>
      </c>
      <c r="D16" s="555" t="s">
        <v>321</v>
      </c>
      <c r="E16" s="555" t="s">
        <v>21</v>
      </c>
      <c r="F16" s="95" t="s">
        <v>1067</v>
      </c>
      <c r="G16" s="95" t="s">
        <v>283</v>
      </c>
      <c r="H16" s="95" t="s">
        <v>23</v>
      </c>
      <c r="I16" s="661" t="s">
        <v>1063</v>
      </c>
      <c r="J16" s="664" t="s">
        <v>94</v>
      </c>
      <c r="K16" s="664" t="s">
        <v>23</v>
      </c>
      <c r="L16" s="661" t="s">
        <v>1064</v>
      </c>
      <c r="M16" s="664" t="s">
        <v>784</v>
      </c>
      <c r="N16" s="664" t="s">
        <v>781</v>
      </c>
      <c r="O16" s="662" t="s">
        <v>23</v>
      </c>
      <c r="P16" s="661" t="s">
        <v>1063</v>
      </c>
      <c r="Q16" s="662" t="s">
        <v>23</v>
      </c>
      <c r="R16" s="661" t="s">
        <v>1064</v>
      </c>
      <c r="S16" s="663" t="s">
        <v>785</v>
      </c>
      <c r="T16" s="660" t="s">
        <v>1065</v>
      </c>
    </row>
    <row r="17" spans="1:20" ht="33.75" x14ac:dyDescent="0.25">
      <c r="A17" s="557" t="s">
        <v>17</v>
      </c>
      <c r="B17" s="555" t="s">
        <v>17</v>
      </c>
      <c r="C17" s="555" t="s">
        <v>2</v>
      </c>
      <c r="D17" s="555" t="s">
        <v>321</v>
      </c>
      <c r="E17" s="555" t="s">
        <v>21</v>
      </c>
      <c r="F17" s="95" t="s">
        <v>1068</v>
      </c>
      <c r="G17" s="95" t="s">
        <v>288</v>
      </c>
      <c r="H17" s="95" t="s">
        <v>23</v>
      </c>
      <c r="I17" s="661" t="s">
        <v>1063</v>
      </c>
      <c r="J17" s="664" t="s">
        <v>94</v>
      </c>
      <c r="K17" s="664" t="s">
        <v>23</v>
      </c>
      <c r="L17" s="661" t="s">
        <v>1064</v>
      </c>
      <c r="M17" s="664" t="s">
        <v>784</v>
      </c>
      <c r="N17" s="664" t="s">
        <v>781</v>
      </c>
      <c r="O17" s="662" t="s">
        <v>23</v>
      </c>
      <c r="P17" s="661" t="s">
        <v>1063</v>
      </c>
      <c r="Q17" s="662" t="s">
        <v>23</v>
      </c>
      <c r="R17" s="661" t="s">
        <v>1064</v>
      </c>
      <c r="S17" s="663" t="s">
        <v>785</v>
      </c>
      <c r="T17" s="660" t="s">
        <v>1065</v>
      </c>
    </row>
    <row r="18" spans="1:20" ht="33.75" x14ac:dyDescent="0.25">
      <c r="A18" s="557" t="s">
        <v>17</v>
      </c>
      <c r="B18" s="555" t="s">
        <v>17</v>
      </c>
      <c r="C18" s="555" t="s">
        <v>2</v>
      </c>
      <c r="D18" s="555" t="s">
        <v>321</v>
      </c>
      <c r="E18" s="555" t="s">
        <v>21</v>
      </c>
      <c r="F18" s="95" t="s">
        <v>1069</v>
      </c>
      <c r="G18" s="95" t="s">
        <v>787</v>
      </c>
      <c r="H18" s="95" t="s">
        <v>23</v>
      </c>
      <c r="I18" s="661" t="s">
        <v>1063</v>
      </c>
      <c r="J18" s="664" t="s">
        <v>94</v>
      </c>
      <c r="K18" s="664" t="s">
        <v>23</v>
      </c>
      <c r="L18" s="661" t="s">
        <v>1064</v>
      </c>
      <c r="M18" s="664" t="s">
        <v>784</v>
      </c>
      <c r="N18" s="664" t="s">
        <v>781</v>
      </c>
      <c r="O18" s="662" t="s">
        <v>23</v>
      </c>
      <c r="P18" s="661" t="s">
        <v>1063</v>
      </c>
      <c r="Q18" s="662" t="s">
        <v>23</v>
      </c>
      <c r="R18" s="661" t="s">
        <v>1064</v>
      </c>
      <c r="S18" s="663" t="s">
        <v>785</v>
      </c>
      <c r="T18" s="660" t="s">
        <v>1065</v>
      </c>
    </row>
    <row r="19" spans="1:20" ht="33.75" x14ac:dyDescent="0.25">
      <c r="A19" s="557" t="s">
        <v>17</v>
      </c>
      <c r="B19" s="555" t="s">
        <v>17</v>
      </c>
      <c r="C19" s="555" t="s">
        <v>2</v>
      </c>
      <c r="D19" s="555" t="s">
        <v>321</v>
      </c>
      <c r="E19" s="555" t="s">
        <v>21</v>
      </c>
      <c r="F19" s="95" t="s">
        <v>1070</v>
      </c>
      <c r="G19" s="95" t="s">
        <v>283</v>
      </c>
      <c r="H19" s="95" t="s">
        <v>23</v>
      </c>
      <c r="I19" s="661" t="s">
        <v>1063</v>
      </c>
      <c r="J19" s="664" t="s">
        <v>94</v>
      </c>
      <c r="K19" s="664" t="s">
        <v>23</v>
      </c>
      <c r="L19" s="661" t="s">
        <v>1064</v>
      </c>
      <c r="M19" s="664" t="s">
        <v>784</v>
      </c>
      <c r="N19" s="664" t="s">
        <v>781</v>
      </c>
      <c r="O19" s="662" t="s">
        <v>23</v>
      </c>
      <c r="P19" s="661" t="s">
        <v>1063</v>
      </c>
      <c r="Q19" s="662" t="s">
        <v>23</v>
      </c>
      <c r="R19" s="661" t="s">
        <v>1064</v>
      </c>
      <c r="S19" s="663" t="s">
        <v>785</v>
      </c>
      <c r="T19" s="660" t="s">
        <v>1065</v>
      </c>
    </row>
    <row r="20" spans="1:20" ht="33.75" x14ac:dyDescent="0.25">
      <c r="A20" s="557" t="s">
        <v>17</v>
      </c>
      <c r="B20" s="555" t="s">
        <v>17</v>
      </c>
      <c r="C20" s="555" t="s">
        <v>2</v>
      </c>
      <c r="D20" s="555" t="s">
        <v>321</v>
      </c>
      <c r="E20" s="555" t="s">
        <v>21</v>
      </c>
      <c r="F20" s="95" t="s">
        <v>1071</v>
      </c>
      <c r="G20" s="95" t="s">
        <v>288</v>
      </c>
      <c r="H20" s="555" t="s">
        <v>23</v>
      </c>
      <c r="I20" s="661" t="s">
        <v>1063</v>
      </c>
      <c r="J20" s="662" t="s">
        <v>94</v>
      </c>
      <c r="K20" s="662" t="s">
        <v>23</v>
      </c>
      <c r="L20" s="661" t="s">
        <v>1064</v>
      </c>
      <c r="M20" s="662" t="s">
        <v>784</v>
      </c>
      <c r="N20" s="662" t="s">
        <v>781</v>
      </c>
      <c r="O20" s="662" t="s">
        <v>23</v>
      </c>
      <c r="P20" s="661" t="s">
        <v>1063</v>
      </c>
      <c r="Q20" s="662" t="s">
        <v>23</v>
      </c>
      <c r="R20" s="661" t="s">
        <v>1064</v>
      </c>
      <c r="S20" s="663" t="s">
        <v>785</v>
      </c>
      <c r="T20" s="660" t="s">
        <v>1065</v>
      </c>
    </row>
    <row r="21" spans="1:20" ht="33.75" x14ac:dyDescent="0.25">
      <c r="A21" s="557" t="s">
        <v>17</v>
      </c>
      <c r="B21" s="555" t="s">
        <v>17</v>
      </c>
      <c r="C21" s="555" t="s">
        <v>2</v>
      </c>
      <c r="D21" s="555" t="s">
        <v>321</v>
      </c>
      <c r="E21" s="555" t="s">
        <v>21</v>
      </c>
      <c r="F21" s="95" t="s">
        <v>1072</v>
      </c>
      <c r="G21" s="95" t="s">
        <v>787</v>
      </c>
      <c r="H21" s="555" t="s">
        <v>23</v>
      </c>
      <c r="I21" s="661" t="s">
        <v>1063</v>
      </c>
      <c r="J21" s="662" t="s">
        <v>94</v>
      </c>
      <c r="K21" s="662" t="s">
        <v>23</v>
      </c>
      <c r="L21" s="661" t="s">
        <v>1064</v>
      </c>
      <c r="M21" s="662" t="s">
        <v>784</v>
      </c>
      <c r="N21" s="662" t="s">
        <v>781</v>
      </c>
      <c r="O21" s="662" t="s">
        <v>23</v>
      </c>
      <c r="P21" s="661" t="s">
        <v>1063</v>
      </c>
      <c r="Q21" s="662" t="s">
        <v>23</v>
      </c>
      <c r="R21" s="661" t="s">
        <v>1064</v>
      </c>
      <c r="S21" s="663" t="s">
        <v>785</v>
      </c>
      <c r="T21" s="660" t="s">
        <v>1065</v>
      </c>
    </row>
    <row r="22" spans="1:20" ht="146.25" x14ac:dyDescent="0.25">
      <c r="A22" s="557" t="s">
        <v>17</v>
      </c>
      <c r="B22" s="555" t="s">
        <v>17</v>
      </c>
      <c r="C22" s="555" t="s">
        <v>2</v>
      </c>
      <c r="D22" s="555" t="s">
        <v>321</v>
      </c>
      <c r="E22" s="555" t="s">
        <v>21</v>
      </c>
      <c r="F22" s="555" t="s">
        <v>323</v>
      </c>
      <c r="G22" s="95" t="s">
        <v>665</v>
      </c>
      <c r="H22" s="95" t="s">
        <v>23</v>
      </c>
      <c r="I22" s="661" t="s">
        <v>1063</v>
      </c>
      <c r="J22" s="664" t="s">
        <v>23</v>
      </c>
      <c r="K22" s="664" t="s">
        <v>23</v>
      </c>
      <c r="L22" s="661" t="s">
        <v>1064</v>
      </c>
      <c r="M22" s="665" t="s">
        <v>788</v>
      </c>
      <c r="N22" s="662" t="s">
        <v>789</v>
      </c>
      <c r="O22" s="662" t="s">
        <v>23</v>
      </c>
      <c r="P22" s="661" t="s">
        <v>1063</v>
      </c>
      <c r="Q22" s="662" t="s">
        <v>23</v>
      </c>
      <c r="R22" s="661" t="s">
        <v>1064</v>
      </c>
      <c r="S22" s="663" t="s">
        <v>785</v>
      </c>
      <c r="T22" s="660" t="s">
        <v>1065</v>
      </c>
    </row>
    <row r="23" spans="1:20" ht="157.5" x14ac:dyDescent="0.25">
      <c r="A23" s="557" t="s">
        <v>17</v>
      </c>
      <c r="B23" s="555" t="s">
        <v>17</v>
      </c>
      <c r="C23" s="555" t="s">
        <v>2</v>
      </c>
      <c r="D23" s="555" t="s">
        <v>321</v>
      </c>
      <c r="E23" s="555" t="s">
        <v>21</v>
      </c>
      <c r="F23" s="555" t="s">
        <v>323</v>
      </c>
      <c r="G23" s="555" t="s">
        <v>790</v>
      </c>
      <c r="H23" s="555" t="s">
        <v>23</v>
      </c>
      <c r="I23" s="661" t="s">
        <v>1063</v>
      </c>
      <c r="J23" s="664" t="s">
        <v>23</v>
      </c>
      <c r="K23" s="662" t="s">
        <v>23</v>
      </c>
      <c r="L23" s="661" t="s">
        <v>1064</v>
      </c>
      <c r="M23" s="665" t="s">
        <v>788</v>
      </c>
      <c r="N23" s="662" t="s">
        <v>789</v>
      </c>
      <c r="O23" s="662" t="s">
        <v>23</v>
      </c>
      <c r="P23" s="661" t="s">
        <v>1063</v>
      </c>
      <c r="Q23" s="662" t="s">
        <v>23</v>
      </c>
      <c r="R23" s="661" t="s">
        <v>1064</v>
      </c>
      <c r="S23" s="663" t="s">
        <v>785</v>
      </c>
      <c r="T23" s="660" t="s">
        <v>1065</v>
      </c>
    </row>
    <row r="24" spans="1:20" ht="157.5" x14ac:dyDescent="0.25">
      <c r="A24" s="557" t="s">
        <v>17</v>
      </c>
      <c r="B24" s="555" t="s">
        <v>17</v>
      </c>
      <c r="C24" s="555" t="s">
        <v>2</v>
      </c>
      <c r="D24" s="555" t="s">
        <v>321</v>
      </c>
      <c r="E24" s="555" t="s">
        <v>21</v>
      </c>
      <c r="F24" s="555" t="s">
        <v>337</v>
      </c>
      <c r="G24" s="555" t="s">
        <v>672</v>
      </c>
      <c r="H24" s="555" t="s">
        <v>23</v>
      </c>
      <c r="I24" s="661" t="s">
        <v>1063</v>
      </c>
      <c r="J24" s="664" t="s">
        <v>23</v>
      </c>
      <c r="K24" s="662" t="s">
        <v>23</v>
      </c>
      <c r="L24" s="661" t="s">
        <v>1064</v>
      </c>
      <c r="M24" s="665" t="s">
        <v>788</v>
      </c>
      <c r="N24" s="662" t="s">
        <v>789</v>
      </c>
      <c r="O24" s="662" t="s">
        <v>23</v>
      </c>
      <c r="P24" s="661" t="s">
        <v>1063</v>
      </c>
      <c r="Q24" s="662" t="s">
        <v>23</v>
      </c>
      <c r="R24" s="661" t="s">
        <v>1064</v>
      </c>
      <c r="S24" s="663" t="s">
        <v>785</v>
      </c>
      <c r="T24" s="660" t="s">
        <v>1065</v>
      </c>
    </row>
    <row r="25" spans="1:20" ht="56.25" x14ac:dyDescent="0.25">
      <c r="A25" s="557" t="s">
        <v>17</v>
      </c>
      <c r="B25" s="555" t="s">
        <v>17</v>
      </c>
      <c r="C25" s="555" t="s">
        <v>2</v>
      </c>
      <c r="D25" s="555" t="s">
        <v>321</v>
      </c>
      <c r="E25" s="555" t="s">
        <v>21</v>
      </c>
      <c r="F25" s="555" t="s">
        <v>323</v>
      </c>
      <c r="G25" s="555" t="s">
        <v>674</v>
      </c>
      <c r="H25" s="555" t="s">
        <v>23</v>
      </c>
      <c r="I25" s="661" t="s">
        <v>1063</v>
      </c>
      <c r="J25" s="664" t="s">
        <v>23</v>
      </c>
      <c r="K25" s="662" t="s">
        <v>23</v>
      </c>
      <c r="L25" s="661" t="s">
        <v>1064</v>
      </c>
      <c r="M25" s="665" t="s">
        <v>788</v>
      </c>
      <c r="N25" s="662" t="s">
        <v>789</v>
      </c>
      <c r="O25" s="662" t="s">
        <v>23</v>
      </c>
      <c r="P25" s="661" t="s">
        <v>1063</v>
      </c>
      <c r="Q25" s="662" t="s">
        <v>23</v>
      </c>
      <c r="R25" s="661" t="s">
        <v>1064</v>
      </c>
      <c r="S25" s="663" t="s">
        <v>785</v>
      </c>
      <c r="T25" s="660" t="s">
        <v>1065</v>
      </c>
    </row>
    <row r="26" spans="1:20" ht="56.25" x14ac:dyDescent="0.25">
      <c r="A26" s="557" t="s">
        <v>17</v>
      </c>
      <c r="B26" s="555" t="s">
        <v>17</v>
      </c>
      <c r="C26" s="555" t="s">
        <v>2</v>
      </c>
      <c r="D26" s="555" t="s">
        <v>321</v>
      </c>
      <c r="E26" s="555" t="s">
        <v>21</v>
      </c>
      <c r="F26" s="555" t="s">
        <v>323</v>
      </c>
      <c r="G26" s="555" t="s">
        <v>677</v>
      </c>
      <c r="H26" s="555" t="s">
        <v>23</v>
      </c>
      <c r="I26" s="661" t="s">
        <v>1063</v>
      </c>
      <c r="J26" s="664" t="s">
        <v>23</v>
      </c>
      <c r="K26" s="662" t="s">
        <v>23</v>
      </c>
      <c r="L26" s="661" t="s">
        <v>1064</v>
      </c>
      <c r="M26" s="665" t="s">
        <v>788</v>
      </c>
      <c r="N26" s="662" t="s">
        <v>789</v>
      </c>
      <c r="O26" s="662" t="s">
        <v>23</v>
      </c>
      <c r="P26" s="661" t="s">
        <v>1063</v>
      </c>
      <c r="Q26" s="662" t="s">
        <v>23</v>
      </c>
      <c r="R26" s="661" t="s">
        <v>1064</v>
      </c>
      <c r="S26" s="663" t="s">
        <v>785</v>
      </c>
      <c r="T26" s="660" t="s">
        <v>1065</v>
      </c>
    </row>
    <row r="27" spans="1:20" ht="56.25" x14ac:dyDescent="0.25">
      <c r="A27" s="557" t="s">
        <v>17</v>
      </c>
      <c r="B27" s="555" t="s">
        <v>17</v>
      </c>
      <c r="C27" s="555" t="s">
        <v>2</v>
      </c>
      <c r="D27" s="555" t="s">
        <v>321</v>
      </c>
      <c r="E27" s="555" t="s">
        <v>21</v>
      </c>
      <c r="F27" s="555" t="s">
        <v>342</v>
      </c>
      <c r="G27" s="555" t="s">
        <v>674</v>
      </c>
      <c r="H27" s="555" t="s">
        <v>23</v>
      </c>
      <c r="I27" s="661" t="s">
        <v>1063</v>
      </c>
      <c r="J27" s="664" t="s">
        <v>23</v>
      </c>
      <c r="K27" s="662" t="s">
        <v>23</v>
      </c>
      <c r="L27" s="661" t="s">
        <v>1064</v>
      </c>
      <c r="M27" s="665" t="s">
        <v>788</v>
      </c>
      <c r="N27" s="662" t="s">
        <v>789</v>
      </c>
      <c r="O27" s="662" t="s">
        <v>23</v>
      </c>
      <c r="P27" s="661" t="s">
        <v>1063</v>
      </c>
      <c r="Q27" s="662" t="s">
        <v>23</v>
      </c>
      <c r="R27" s="661" t="s">
        <v>1064</v>
      </c>
      <c r="S27" s="663" t="s">
        <v>785</v>
      </c>
      <c r="T27" s="660" t="s">
        <v>1065</v>
      </c>
    </row>
    <row r="28" spans="1:20" ht="56.25" x14ac:dyDescent="0.25">
      <c r="A28" s="557" t="s">
        <v>17</v>
      </c>
      <c r="B28" s="555" t="s">
        <v>17</v>
      </c>
      <c r="C28" s="555" t="s">
        <v>2</v>
      </c>
      <c r="D28" s="555" t="s">
        <v>321</v>
      </c>
      <c r="E28" s="555" t="s">
        <v>21</v>
      </c>
      <c r="F28" s="559" t="s">
        <v>342</v>
      </c>
      <c r="G28" s="555" t="s">
        <v>677</v>
      </c>
      <c r="H28" s="555" t="s">
        <v>23</v>
      </c>
      <c r="I28" s="661" t="s">
        <v>1063</v>
      </c>
      <c r="J28" s="664" t="s">
        <v>23</v>
      </c>
      <c r="K28" s="662" t="s">
        <v>23</v>
      </c>
      <c r="L28" s="661" t="s">
        <v>1064</v>
      </c>
      <c r="M28" s="665" t="s">
        <v>788</v>
      </c>
      <c r="N28" s="662" t="s">
        <v>789</v>
      </c>
      <c r="O28" s="662" t="s">
        <v>23</v>
      </c>
      <c r="P28" s="661" t="s">
        <v>1063</v>
      </c>
      <c r="Q28" s="662" t="s">
        <v>23</v>
      </c>
      <c r="R28" s="661" t="s">
        <v>1064</v>
      </c>
      <c r="S28" s="663" t="s">
        <v>785</v>
      </c>
      <c r="T28" s="660" t="s">
        <v>1065</v>
      </c>
    </row>
    <row r="29" spans="1:20" ht="78.75" x14ac:dyDescent="0.25">
      <c r="A29" s="557" t="s">
        <v>17</v>
      </c>
      <c r="B29" s="555" t="s">
        <v>17</v>
      </c>
      <c r="C29" s="555" t="s">
        <v>2</v>
      </c>
      <c r="D29" s="555" t="s">
        <v>321</v>
      </c>
      <c r="E29" s="555" t="s">
        <v>21</v>
      </c>
      <c r="F29" s="559" t="s">
        <v>342</v>
      </c>
      <c r="G29" s="555" t="s">
        <v>684</v>
      </c>
      <c r="H29" s="555" t="s">
        <v>23</v>
      </c>
      <c r="I29" s="661" t="s">
        <v>1063</v>
      </c>
      <c r="J29" s="664" t="s">
        <v>23</v>
      </c>
      <c r="K29" s="662" t="s">
        <v>23</v>
      </c>
      <c r="L29" s="661" t="s">
        <v>1064</v>
      </c>
      <c r="M29" s="665" t="s">
        <v>788</v>
      </c>
      <c r="N29" s="662" t="s">
        <v>789</v>
      </c>
      <c r="O29" s="662" t="s">
        <v>23</v>
      </c>
      <c r="P29" s="661" t="s">
        <v>1063</v>
      </c>
      <c r="Q29" s="662" t="s">
        <v>23</v>
      </c>
      <c r="R29" s="661" t="s">
        <v>1064</v>
      </c>
      <c r="S29" s="663" t="s">
        <v>785</v>
      </c>
      <c r="T29" s="660" t="s">
        <v>1065</v>
      </c>
    </row>
    <row r="30" spans="1:20" ht="56.25" x14ac:dyDescent="0.25">
      <c r="A30" s="557" t="s">
        <v>17</v>
      </c>
      <c r="B30" s="555" t="s">
        <v>17</v>
      </c>
      <c r="C30" s="555" t="s">
        <v>2</v>
      </c>
      <c r="D30" s="555" t="s">
        <v>347</v>
      </c>
      <c r="E30" s="555" t="s">
        <v>21</v>
      </c>
      <c r="F30" s="555" t="s">
        <v>348</v>
      </c>
      <c r="G30" s="560" t="s">
        <v>687</v>
      </c>
      <c r="H30" s="555" t="s">
        <v>23</v>
      </c>
      <c r="I30" s="661" t="s">
        <v>1063</v>
      </c>
      <c r="J30" s="664" t="s">
        <v>23</v>
      </c>
      <c r="K30" s="662" t="s">
        <v>23</v>
      </c>
      <c r="L30" s="661" t="s">
        <v>1064</v>
      </c>
      <c r="M30" s="665" t="s">
        <v>788</v>
      </c>
      <c r="N30" s="662" t="s">
        <v>789</v>
      </c>
      <c r="O30" s="662" t="s">
        <v>23</v>
      </c>
      <c r="P30" s="661" t="s">
        <v>1063</v>
      </c>
      <c r="Q30" s="662" t="s">
        <v>23</v>
      </c>
      <c r="R30" s="661" t="s">
        <v>1064</v>
      </c>
      <c r="S30" s="663" t="s">
        <v>785</v>
      </c>
      <c r="T30" s="660" t="s">
        <v>1065</v>
      </c>
    </row>
    <row r="31" spans="1:20" ht="56.25" x14ac:dyDescent="0.25">
      <c r="A31" s="557" t="s">
        <v>17</v>
      </c>
      <c r="B31" s="555" t="s">
        <v>17</v>
      </c>
      <c r="C31" s="555" t="s">
        <v>2</v>
      </c>
      <c r="D31" s="555" t="s">
        <v>347</v>
      </c>
      <c r="E31" s="555" t="s">
        <v>21</v>
      </c>
      <c r="F31" s="555" t="s">
        <v>350</v>
      </c>
      <c r="G31" s="560" t="s">
        <v>691</v>
      </c>
      <c r="H31" s="555" t="s">
        <v>23</v>
      </c>
      <c r="I31" s="661" t="s">
        <v>1063</v>
      </c>
      <c r="J31" s="664" t="s">
        <v>23</v>
      </c>
      <c r="K31" s="662" t="s">
        <v>23</v>
      </c>
      <c r="L31" s="661" t="s">
        <v>1064</v>
      </c>
      <c r="M31" s="665" t="s">
        <v>788</v>
      </c>
      <c r="N31" s="662" t="s">
        <v>789</v>
      </c>
      <c r="O31" s="662" t="s">
        <v>23</v>
      </c>
      <c r="P31" s="661" t="s">
        <v>1063</v>
      </c>
      <c r="Q31" s="662" t="s">
        <v>23</v>
      </c>
      <c r="R31" s="661" t="s">
        <v>1064</v>
      </c>
      <c r="S31" s="663" t="s">
        <v>785</v>
      </c>
      <c r="T31" s="660" t="s">
        <v>1065</v>
      </c>
    </row>
    <row r="32" spans="1:20" ht="56.25" x14ac:dyDescent="0.25">
      <c r="A32" s="557" t="s">
        <v>17</v>
      </c>
      <c r="B32" s="555" t="s">
        <v>17</v>
      </c>
      <c r="C32" s="555" t="s">
        <v>2</v>
      </c>
      <c r="D32" s="555" t="s">
        <v>352</v>
      </c>
      <c r="E32" s="555" t="s">
        <v>21</v>
      </c>
      <c r="F32" s="555" t="s">
        <v>353</v>
      </c>
      <c r="G32" s="560" t="s">
        <v>691</v>
      </c>
      <c r="H32" s="555" t="s">
        <v>23</v>
      </c>
      <c r="I32" s="661" t="s">
        <v>1063</v>
      </c>
      <c r="J32" s="664" t="s">
        <v>23</v>
      </c>
      <c r="K32" s="662" t="s">
        <v>23</v>
      </c>
      <c r="L32" s="661" t="s">
        <v>1064</v>
      </c>
      <c r="M32" s="665" t="s">
        <v>788</v>
      </c>
      <c r="N32" s="662" t="s">
        <v>789</v>
      </c>
      <c r="O32" s="662" t="s">
        <v>23</v>
      </c>
      <c r="P32" s="661" t="s">
        <v>1063</v>
      </c>
      <c r="Q32" s="662" t="s">
        <v>23</v>
      </c>
      <c r="R32" s="661" t="s">
        <v>1064</v>
      </c>
      <c r="S32" s="663" t="s">
        <v>785</v>
      </c>
      <c r="T32" s="660" t="s">
        <v>1065</v>
      </c>
    </row>
    <row r="33" spans="1:20" ht="56.25" x14ac:dyDescent="0.2">
      <c r="A33" s="561" t="s">
        <v>17</v>
      </c>
      <c r="B33" s="562" t="s">
        <v>169</v>
      </c>
      <c r="C33" s="556" t="s">
        <v>2</v>
      </c>
      <c r="D33" s="556" t="s">
        <v>70</v>
      </c>
      <c r="E33" s="563" t="s">
        <v>71</v>
      </c>
      <c r="F33" s="556" t="s">
        <v>356</v>
      </c>
      <c r="G33" s="556" t="s">
        <v>687</v>
      </c>
      <c r="H33" s="555" t="s">
        <v>23</v>
      </c>
      <c r="I33" s="558" t="s">
        <v>1029</v>
      </c>
      <c r="J33" s="556" t="s">
        <v>94</v>
      </c>
      <c r="K33" s="556" t="s">
        <v>94</v>
      </c>
      <c r="L33" s="556" t="s">
        <v>94</v>
      </c>
      <c r="M33" s="556" t="s">
        <v>94</v>
      </c>
      <c r="N33" s="556" t="s">
        <v>789</v>
      </c>
      <c r="O33" s="662" t="s">
        <v>23</v>
      </c>
      <c r="P33" s="632" t="s">
        <v>1030</v>
      </c>
      <c r="Q33" s="662" t="s">
        <v>23</v>
      </c>
      <c r="R33" s="632" t="s">
        <v>1030</v>
      </c>
      <c r="S33" s="663"/>
      <c r="T33" s="400" t="s">
        <v>1030</v>
      </c>
    </row>
    <row r="34" spans="1:20" ht="68.25" thickBot="1" x14ac:dyDescent="0.25">
      <c r="A34" s="564" t="s">
        <v>17</v>
      </c>
      <c r="B34" s="565" t="s">
        <v>175</v>
      </c>
      <c r="C34" s="565" t="s">
        <v>2</v>
      </c>
      <c r="D34" s="565" t="s">
        <v>70</v>
      </c>
      <c r="E34" s="566" t="s">
        <v>90</v>
      </c>
      <c r="F34" s="565" t="s">
        <v>361</v>
      </c>
      <c r="G34" s="556" t="s">
        <v>691</v>
      </c>
      <c r="H34" s="615" t="s">
        <v>23</v>
      </c>
      <c r="I34" s="614" t="s">
        <v>1029</v>
      </c>
      <c r="J34" s="565" t="s">
        <v>94</v>
      </c>
      <c r="K34" s="565" t="s">
        <v>94</v>
      </c>
      <c r="L34" s="565" t="s">
        <v>94</v>
      </c>
      <c r="M34" s="565" t="s">
        <v>94</v>
      </c>
      <c r="N34" s="565" t="s">
        <v>789</v>
      </c>
      <c r="O34" s="662" t="s">
        <v>23</v>
      </c>
      <c r="P34" s="632" t="s">
        <v>1031</v>
      </c>
      <c r="Q34" s="662" t="s">
        <v>23</v>
      </c>
      <c r="R34" s="632" t="s">
        <v>1031</v>
      </c>
      <c r="S34" s="663"/>
      <c r="T34" s="400" t="s">
        <v>1031</v>
      </c>
    </row>
    <row r="39" spans="1:20" x14ac:dyDescent="0.2">
      <c r="A39" s="98"/>
    </row>
  </sheetData>
  <mergeCells count="5">
    <mergeCell ref="A4:G4"/>
    <mergeCell ref="H4:I4"/>
    <mergeCell ref="K4:L4"/>
    <mergeCell ref="M4:N4"/>
    <mergeCell ref="O4:R4"/>
  </mergeCells>
  <dataValidations count="1">
    <dataValidation type="list" allowBlank="1" showInputMessage="1" showErrorMessage="1" sqref="B33:B34" xr:uid="{AF49EE84-37D8-4955-B7F3-5885B8EFED14}">
      <formula1>#REF!</formula1>
    </dataValidation>
  </dataValidations>
  <hyperlinks>
    <hyperlink ref="I7:I13" r:id="rId1" display="https://www.vic.lt/drp/" xr:uid="{F4A03DB7-A29C-4AAC-916D-FAFA577AEAE6}"/>
    <hyperlink ref="L6" r:id="rId2" xr:uid="{43D86986-8D87-434F-85A2-8CF234602B2D}"/>
    <hyperlink ref="L7:L13" r:id="rId3" display="https://www.vic.lt/drp/" xr:uid="{1F1A0C95-7B22-4415-983F-3B97A8A7A3F4}"/>
    <hyperlink ref="I6" r:id="rId4" xr:uid="{10321DB4-3200-40F3-B92A-9D6BE26C9B6C}"/>
    <hyperlink ref="M22:M32" r:id="rId5" display="https://is.vic.lt/pls/vris/ris_start.loginVesti" xr:uid="{1F67B4B0-2578-4A1F-847C-1800254F2AE5}"/>
    <hyperlink ref="I34" r:id="rId6" xr:uid="{CBFB2AC8-48C5-48CA-8111-006E248BDE61}"/>
    <hyperlink ref="I33" r:id="rId7" xr:uid="{4025D879-CB3D-4A51-BFC6-7FE94284546B}"/>
    <hyperlink ref="I14" r:id="rId8" display="https://kult0.sharepoint.com/:f:/g/EhIEZKwSZe5MsTQNbCioZ5wBPUTCvd6fd9V99BG1kQjI4A?e=aRKDhS" xr:uid="{D3F3E677-69C4-422C-8BCD-3BA0B3F1DCFC}"/>
    <hyperlink ref="I15:I32" r:id="rId9" display="https://kult0.sharepoint.com/:f:/g/EhIEZKwSZe5MsTQNbCioZ5wBPUTCvd6fd9V99BG1kQjI4A?e=aRKDhS" xr:uid="{EC932EF6-FFBD-41CF-920E-7C3EC3623114}"/>
    <hyperlink ref="L14" r:id="rId10" display="https://kult0.sharepoint.com/:f:/g/EumlAQM35SxNg_6U2fBpMi4B5x5MCV5k9MzzDVUrB_lzPg?e=TiytRR" xr:uid="{1F77F481-18A2-4B14-99F0-7560680A4A18}"/>
    <hyperlink ref="L15:L32" r:id="rId11" display="https://kult0.sharepoint.com/:f:/g/EumlAQM35SxNg_6U2fBpMi4B5x5MCV5k9MzzDVUrB_lzPg?e=TiytRR" xr:uid="{541B8E87-8D52-4195-8301-7EB00FB904B2}"/>
    <hyperlink ref="R14:R32" r:id="rId12" display="https://kult0.sharepoint.com/:f:/g/EumlAQM35SxNg_6U2fBpMi4B5x5MCV5k9MzzDVUrB_lzPg?e=TiytRR" xr:uid="{21B6EAEF-99DA-410F-9BEE-62F3334B72E5}"/>
    <hyperlink ref="P22" r:id="rId13" display="https://kult0.sharepoint.com/:f:/g/EhIEZKwSZe5MsTQNbCioZ5wBPUTCvd6fd9V99BG1kQjI4A?e=aRKDhS" xr:uid="{A109D2B4-952E-42EB-A029-99EC678213BA}"/>
    <hyperlink ref="P23:P32" r:id="rId14" display="https://kult0.sharepoint.com/:f:/g/EhIEZKwSZe5MsTQNbCioZ5wBPUTCvd6fd9V99BG1kQjI4A?e=aRKDhS" xr:uid="{7080319D-BF24-48DB-A0B7-FFE0E43B6926}"/>
    <hyperlink ref="P14:P21" r:id="rId15" display="https://kult0.sharepoint.com/:f:/g/EhIEZKwSZe5MsTQNbCioZ5wBPUTCvd6fd9V99BG1kQjI4A?e=aRKDhS" xr:uid="{BC2D58E1-63B3-457B-A96D-EDE86166DA7E}"/>
    <hyperlink ref="P6" r:id="rId16" xr:uid="{E097C2E2-AA94-4BB7-A199-762B7D15DFD8}"/>
    <hyperlink ref="R6" r:id="rId17" xr:uid="{6022C0E8-792D-4FDD-877D-52168EE07771}"/>
    <hyperlink ref="P7" r:id="rId18" xr:uid="{EB798863-950C-4BC5-B0EA-C62AD6E48A0B}"/>
    <hyperlink ref="P8" r:id="rId19" xr:uid="{3AED3F59-BBEE-4903-84CA-08AAA4CE2C88}"/>
    <hyperlink ref="P9" r:id="rId20" xr:uid="{6E63BB69-E728-4856-9865-3E21FCDFFF6E}"/>
    <hyperlink ref="P10" r:id="rId21" xr:uid="{DF7DB591-52AB-4A36-85ED-C876DA1361A3}"/>
    <hyperlink ref="P11" r:id="rId22" xr:uid="{1001C318-0803-436D-A60A-AAFD4054345D}"/>
    <hyperlink ref="P12" r:id="rId23" xr:uid="{1E6F6239-2F1C-4EBE-865F-1729914DC0A3}"/>
    <hyperlink ref="P13" r:id="rId24" xr:uid="{66F8C131-1E93-4E24-8FE5-C64D372D22ED}"/>
    <hyperlink ref="R7" r:id="rId25" xr:uid="{00EB7B6E-B50E-4D9A-B597-B3167A93C7C9}"/>
    <hyperlink ref="R8" r:id="rId26" xr:uid="{74214E30-ED65-47C9-B2E9-B3DFC683364E}"/>
    <hyperlink ref="R9" r:id="rId27" xr:uid="{0ADC87CF-691B-4D25-A432-1A91184797EC}"/>
    <hyperlink ref="R10" r:id="rId28" xr:uid="{54BDF262-7E1A-4DD1-861F-8A9D4C117EA6}"/>
    <hyperlink ref="R11" r:id="rId29" xr:uid="{39ED1CE3-1808-4A7E-8103-5EBCCB8E7577}"/>
    <hyperlink ref="R12" r:id="rId30" xr:uid="{60DDCF8C-45FC-4E7E-9DA6-D770BE9B17FD}"/>
    <hyperlink ref="R13" r:id="rId31" xr:uid="{DDD07176-89A6-44BC-BE6A-9D4B65240374}"/>
  </hyperlinks>
  <pageMargins left="0.7" right="0.7" top="0.75" bottom="0.75" header="0.3" footer="0.3"/>
  <pageSetup orientation="portrait" r:id="rId3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1645-C59E-4106-A174-BE60288A178B}">
  <sheetPr>
    <pageSetUpPr fitToPage="1"/>
  </sheetPr>
  <dimension ref="A1:AG10"/>
  <sheetViews>
    <sheetView topLeftCell="P4" workbookViewId="0">
      <selection activeCell="Y9" sqref="Y9"/>
    </sheetView>
  </sheetViews>
  <sheetFormatPr defaultColWidth="9.140625" defaultRowHeight="12.75" x14ac:dyDescent="0.25"/>
  <cols>
    <col min="1" max="5" width="9.140625" style="241"/>
    <col min="6" max="6" width="12.28515625" style="241" customWidth="1"/>
    <col min="7" max="7" width="9.140625" style="241"/>
    <col min="8" max="8" width="14.28515625" style="241" customWidth="1"/>
    <col min="9" max="9" width="9.140625" style="241"/>
    <col min="10" max="10" width="17.140625" style="241" customWidth="1"/>
    <col min="11" max="11" width="18.5703125" style="241" customWidth="1"/>
    <col min="12" max="12" width="19.7109375" style="241" customWidth="1"/>
    <col min="13" max="13" width="15.85546875" style="241" customWidth="1"/>
    <col min="14" max="14" width="18.42578125" style="241" customWidth="1"/>
    <col min="15" max="15" width="17.28515625" style="241" customWidth="1"/>
    <col min="16" max="16" width="19.7109375" style="241" customWidth="1"/>
    <col min="17" max="17" width="19.140625" style="241" customWidth="1"/>
    <col min="18" max="18" width="15.42578125" style="241" customWidth="1"/>
    <col min="19" max="21" width="15" style="241" customWidth="1"/>
    <col min="22" max="22" width="18.42578125" style="241" customWidth="1"/>
    <col min="23" max="23" width="9.140625" style="241"/>
    <col min="24" max="24" width="18.7109375" style="241" customWidth="1"/>
    <col min="25" max="25" width="13" style="241" customWidth="1"/>
    <col min="26" max="26" width="13.5703125" style="241" customWidth="1"/>
    <col min="27" max="27" width="16" style="241" customWidth="1"/>
    <col min="28" max="28" width="13" style="241" customWidth="1"/>
    <col min="29" max="29" width="14.85546875" style="241" customWidth="1"/>
    <col min="30" max="31" width="9.140625" style="241"/>
    <col min="32" max="32" width="10.28515625" style="241" customWidth="1"/>
    <col min="33" max="33" width="11" style="241" customWidth="1"/>
    <col min="34" max="16384" width="9.140625" style="241"/>
  </cols>
  <sheetData>
    <row r="1" spans="1:33" x14ac:dyDescent="0.25">
      <c r="A1" s="27" t="s">
        <v>791</v>
      </c>
    </row>
    <row r="2" spans="1:33" x14ac:dyDescent="0.25">
      <c r="B2" s="27"/>
      <c r="C2" s="27"/>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3"/>
      <c r="AF2" s="567" t="s">
        <v>1</v>
      </c>
      <c r="AG2" s="568" t="s">
        <v>2</v>
      </c>
    </row>
    <row r="3" spans="1:33" ht="13.5" thickBot="1" x14ac:dyDescent="0.3">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569" t="s">
        <v>3</v>
      </c>
      <c r="AG3" s="570">
        <v>2021</v>
      </c>
    </row>
    <row r="4" spans="1:33" s="244" customFormat="1" ht="11.25" x14ac:dyDescent="0.25">
      <c r="A4" s="746"/>
      <c r="B4" s="747"/>
      <c r="C4" s="747"/>
      <c r="D4" s="747"/>
      <c r="E4" s="747"/>
      <c r="F4" s="747"/>
      <c r="G4" s="748"/>
      <c r="H4" s="752" t="s">
        <v>792</v>
      </c>
      <c r="I4" s="753"/>
      <c r="J4" s="753"/>
      <c r="K4" s="753"/>
      <c r="L4" s="753"/>
      <c r="M4" s="753" t="s">
        <v>793</v>
      </c>
      <c r="N4" s="753"/>
      <c r="O4" s="753"/>
      <c r="P4" s="753"/>
      <c r="Q4" s="753"/>
      <c r="R4" s="753"/>
      <c r="S4" s="753"/>
      <c r="T4" s="753"/>
      <c r="U4" s="753"/>
      <c r="V4" s="753"/>
      <c r="W4" s="753" t="s">
        <v>794</v>
      </c>
      <c r="X4" s="753"/>
      <c r="Y4" s="753"/>
      <c r="Z4" s="753"/>
      <c r="AA4" s="753"/>
      <c r="AB4" s="753"/>
      <c r="AC4" s="753"/>
      <c r="AD4" s="753"/>
      <c r="AE4" s="754"/>
      <c r="AF4" s="571"/>
      <c r="AG4" s="571"/>
    </row>
    <row r="5" spans="1:33" s="244" customFormat="1" ht="34.5" thickBot="1" x14ac:dyDescent="0.3">
      <c r="A5" s="749"/>
      <c r="B5" s="750"/>
      <c r="C5" s="750"/>
      <c r="D5" s="750"/>
      <c r="E5" s="750"/>
      <c r="F5" s="750"/>
      <c r="G5" s="751"/>
      <c r="H5" s="755" t="s">
        <v>795</v>
      </c>
      <c r="I5" s="756"/>
      <c r="J5" s="756" t="s">
        <v>796</v>
      </c>
      <c r="K5" s="756"/>
      <c r="L5" s="756"/>
      <c r="M5" s="756" t="s">
        <v>797</v>
      </c>
      <c r="N5" s="756"/>
      <c r="O5" s="756"/>
      <c r="P5" s="756" t="s">
        <v>798</v>
      </c>
      <c r="Q5" s="756"/>
      <c r="R5" s="756"/>
      <c r="S5" s="756"/>
      <c r="T5" s="756"/>
      <c r="U5" s="572" t="s">
        <v>799</v>
      </c>
      <c r="V5" s="572" t="s">
        <v>800</v>
      </c>
      <c r="W5" s="572" t="s">
        <v>801</v>
      </c>
      <c r="X5" s="756" t="s">
        <v>802</v>
      </c>
      <c r="Y5" s="756"/>
      <c r="Z5" s="572" t="s">
        <v>803</v>
      </c>
      <c r="AA5" s="756" t="s">
        <v>804</v>
      </c>
      <c r="AB5" s="756"/>
      <c r="AC5" s="756" t="s">
        <v>805</v>
      </c>
      <c r="AD5" s="756"/>
      <c r="AE5" s="757"/>
      <c r="AF5" s="758" t="s">
        <v>15</v>
      </c>
      <c r="AG5" s="744" t="s">
        <v>254</v>
      </c>
    </row>
    <row r="6" spans="1:33" s="244" customFormat="1" ht="45" x14ac:dyDescent="0.25">
      <c r="A6" s="57" t="s">
        <v>4</v>
      </c>
      <c r="B6" s="58" t="s">
        <v>806</v>
      </c>
      <c r="C6" s="58" t="s">
        <v>807</v>
      </c>
      <c r="D6" s="58" t="s">
        <v>7</v>
      </c>
      <c r="E6" s="58" t="s">
        <v>808</v>
      </c>
      <c r="F6" s="58" t="s">
        <v>809</v>
      </c>
      <c r="G6" s="59" t="s">
        <v>810</v>
      </c>
      <c r="H6" s="60" t="s">
        <v>811</v>
      </c>
      <c r="I6" s="58" t="s">
        <v>812</v>
      </c>
      <c r="J6" s="58" t="s">
        <v>813</v>
      </c>
      <c r="K6" s="58" t="s">
        <v>814</v>
      </c>
      <c r="L6" s="58" t="s">
        <v>815</v>
      </c>
      <c r="M6" s="58" t="s">
        <v>816</v>
      </c>
      <c r="N6" s="58" t="s">
        <v>817</v>
      </c>
      <c r="O6" s="58" t="s">
        <v>818</v>
      </c>
      <c r="P6" s="58" t="s">
        <v>819</v>
      </c>
      <c r="Q6" s="58" t="s">
        <v>820</v>
      </c>
      <c r="R6" s="58" t="s">
        <v>821</v>
      </c>
      <c r="S6" s="58" t="s">
        <v>822</v>
      </c>
      <c r="T6" s="58" t="s">
        <v>823</v>
      </c>
      <c r="U6" s="58" t="s">
        <v>824</v>
      </c>
      <c r="V6" s="61" t="s">
        <v>825</v>
      </c>
      <c r="W6" s="61" t="s">
        <v>826</v>
      </c>
      <c r="X6" s="61" t="s">
        <v>827</v>
      </c>
      <c r="Y6" s="61" t="s">
        <v>828</v>
      </c>
      <c r="Z6" s="58" t="s">
        <v>829</v>
      </c>
      <c r="AA6" s="58" t="s">
        <v>830</v>
      </c>
      <c r="AB6" s="61" t="s">
        <v>831</v>
      </c>
      <c r="AC6" s="58" t="s">
        <v>832</v>
      </c>
      <c r="AD6" s="58" t="s">
        <v>833</v>
      </c>
      <c r="AE6" s="62" t="s">
        <v>834</v>
      </c>
      <c r="AF6" s="759"/>
      <c r="AG6" s="745"/>
    </row>
    <row r="7" spans="1:33" ht="204.75" thickBot="1" x14ac:dyDescent="0.3">
      <c r="A7" s="573" t="s">
        <v>17</v>
      </c>
      <c r="B7" s="573" t="s">
        <v>835</v>
      </c>
      <c r="C7" s="245" t="s">
        <v>2</v>
      </c>
      <c r="D7" s="574" t="s">
        <v>836</v>
      </c>
      <c r="E7" s="574" t="s">
        <v>837</v>
      </c>
      <c r="F7" s="574" t="s">
        <v>511</v>
      </c>
      <c r="G7" s="574" t="s">
        <v>548</v>
      </c>
      <c r="H7" s="245" t="s">
        <v>23</v>
      </c>
      <c r="I7" s="245" t="s">
        <v>23</v>
      </c>
      <c r="J7" s="245" t="s">
        <v>23</v>
      </c>
      <c r="K7" s="245" t="s">
        <v>23</v>
      </c>
      <c r="L7" s="574" t="s">
        <v>26</v>
      </c>
      <c r="M7" s="245" t="s">
        <v>23</v>
      </c>
      <c r="N7" s="245" t="s">
        <v>23</v>
      </c>
      <c r="O7" s="245" t="s">
        <v>23</v>
      </c>
      <c r="P7" s="245" t="s">
        <v>23</v>
      </c>
      <c r="Q7" s="574" t="s">
        <v>23</v>
      </c>
      <c r="R7" s="245" t="s">
        <v>23</v>
      </c>
      <c r="S7" s="245" t="s">
        <v>23</v>
      </c>
      <c r="T7" s="574" t="s">
        <v>23</v>
      </c>
      <c r="U7" s="245" t="s">
        <v>23</v>
      </c>
      <c r="V7" s="245" t="s">
        <v>23</v>
      </c>
      <c r="W7" s="245" t="s">
        <v>23</v>
      </c>
      <c r="X7" s="245" t="s">
        <v>23</v>
      </c>
      <c r="Y7" s="574" t="s">
        <v>26</v>
      </c>
      <c r="Z7" s="245" t="s">
        <v>23</v>
      </c>
      <c r="AA7" s="245" t="s">
        <v>23</v>
      </c>
      <c r="AB7" s="245" t="s">
        <v>23</v>
      </c>
      <c r="AC7" s="574" t="s">
        <v>23</v>
      </c>
      <c r="AD7" s="245" t="s">
        <v>23</v>
      </c>
      <c r="AE7" s="629" t="s">
        <v>777</v>
      </c>
      <c r="AF7" s="575" t="s">
        <v>838</v>
      </c>
      <c r="AG7" s="576" t="s">
        <v>839</v>
      </c>
    </row>
    <row r="8" spans="1:33" ht="110.45" customHeight="1" x14ac:dyDescent="0.25">
      <c r="A8" s="577" t="s">
        <v>17</v>
      </c>
      <c r="B8" s="477" t="s">
        <v>840</v>
      </c>
      <c r="C8" s="577" t="s">
        <v>2</v>
      </c>
      <c r="D8" s="577" t="s">
        <v>836</v>
      </c>
      <c r="E8" s="577" t="s">
        <v>94</v>
      </c>
      <c r="F8" s="577" t="s">
        <v>511</v>
      </c>
      <c r="G8" s="578" t="s">
        <v>525</v>
      </c>
      <c r="H8" s="577" t="s">
        <v>23</v>
      </c>
      <c r="I8" s="577" t="s">
        <v>23</v>
      </c>
      <c r="J8" s="577" t="s">
        <v>23</v>
      </c>
      <c r="K8" s="577" t="s">
        <v>23</v>
      </c>
      <c r="L8" s="577" t="s">
        <v>23</v>
      </c>
      <c r="M8" s="577" t="s">
        <v>23</v>
      </c>
      <c r="N8" s="577" t="s">
        <v>23</v>
      </c>
      <c r="O8" s="577" t="s">
        <v>23</v>
      </c>
      <c r="P8" s="577" t="s">
        <v>23</v>
      </c>
      <c r="Q8" s="577" t="s">
        <v>23</v>
      </c>
      <c r="R8" s="577" t="s">
        <v>23</v>
      </c>
      <c r="S8" s="577" t="s">
        <v>23</v>
      </c>
      <c r="T8" s="577" t="s">
        <v>23</v>
      </c>
      <c r="U8" s="577" t="s">
        <v>23</v>
      </c>
      <c r="V8" s="577" t="s">
        <v>23</v>
      </c>
      <c r="W8" s="577" t="s">
        <v>23</v>
      </c>
      <c r="X8" s="577" t="s">
        <v>23</v>
      </c>
      <c r="Y8" s="577" t="s">
        <v>23</v>
      </c>
      <c r="Z8" s="577" t="s">
        <v>23</v>
      </c>
      <c r="AA8" s="577" t="s">
        <v>23</v>
      </c>
      <c r="AB8" s="577" t="s">
        <v>23</v>
      </c>
      <c r="AC8" s="577" t="s">
        <v>23</v>
      </c>
      <c r="AD8" s="577" t="s">
        <v>23</v>
      </c>
      <c r="AE8" s="578" t="s">
        <v>841</v>
      </c>
      <c r="AF8" s="578" t="s">
        <v>842</v>
      </c>
      <c r="AG8" s="346"/>
    </row>
    <row r="9" spans="1:33" ht="178.5" x14ac:dyDescent="0.25">
      <c r="A9" s="40" t="s">
        <v>17</v>
      </c>
      <c r="B9" s="240" t="s">
        <v>843</v>
      </c>
      <c r="C9" s="577" t="s">
        <v>2</v>
      </c>
      <c r="D9" s="577" t="s">
        <v>94</v>
      </c>
      <c r="E9" s="577" t="s">
        <v>94</v>
      </c>
      <c r="F9" s="577" t="s">
        <v>511</v>
      </c>
      <c r="G9" s="578" t="s">
        <v>844</v>
      </c>
      <c r="H9" s="577" t="s">
        <v>23</v>
      </c>
      <c r="I9" s="577" t="s">
        <v>23</v>
      </c>
      <c r="J9" s="577" t="s">
        <v>23</v>
      </c>
      <c r="K9" s="577" t="s">
        <v>23</v>
      </c>
      <c r="L9" s="577" t="s">
        <v>23</v>
      </c>
      <c r="M9" s="577" t="s">
        <v>23</v>
      </c>
      <c r="N9" s="577" t="s">
        <v>23</v>
      </c>
      <c r="O9" s="577" t="s">
        <v>23</v>
      </c>
      <c r="P9" s="577" t="s">
        <v>23</v>
      </c>
      <c r="Q9" s="577" t="s">
        <v>23</v>
      </c>
      <c r="R9" s="577" t="s">
        <v>23</v>
      </c>
      <c r="S9" s="577" t="s">
        <v>23</v>
      </c>
      <c r="T9" s="577" t="s">
        <v>23</v>
      </c>
      <c r="U9" s="577" t="s">
        <v>23</v>
      </c>
      <c r="V9" s="577" t="s">
        <v>23</v>
      </c>
      <c r="W9" s="577" t="s">
        <v>23</v>
      </c>
      <c r="X9" s="577" t="s">
        <v>23</v>
      </c>
      <c r="Y9" s="577" t="s">
        <v>23</v>
      </c>
      <c r="Z9" s="577" t="s">
        <v>23</v>
      </c>
      <c r="AA9" s="577" t="s">
        <v>23</v>
      </c>
      <c r="AB9" s="577" t="s">
        <v>23</v>
      </c>
      <c r="AC9" s="577" t="s">
        <v>23</v>
      </c>
      <c r="AD9" s="577" t="s">
        <v>23</v>
      </c>
      <c r="AE9" s="578" t="s">
        <v>841</v>
      </c>
      <c r="AF9" s="578" t="s">
        <v>842</v>
      </c>
      <c r="AG9" s="346"/>
    </row>
    <row r="10" spans="1:33" ht="165.75" x14ac:dyDescent="0.2">
      <c r="A10" s="278" t="s">
        <v>17</v>
      </c>
      <c r="B10" s="279" t="s">
        <v>845</v>
      </c>
      <c r="C10" s="577" t="s">
        <v>2</v>
      </c>
      <c r="D10" s="579" t="s">
        <v>94</v>
      </c>
      <c r="E10" s="579" t="s">
        <v>94</v>
      </c>
      <c r="F10" s="579" t="s">
        <v>94</v>
      </c>
      <c r="G10" s="579" t="s">
        <v>94</v>
      </c>
      <c r="H10" s="579" t="s">
        <v>94</v>
      </c>
      <c r="I10" s="579" t="s">
        <v>94</v>
      </c>
      <c r="J10" s="579" t="s">
        <v>94</v>
      </c>
      <c r="K10" s="579" t="s">
        <v>94</v>
      </c>
      <c r="L10" s="579" t="s">
        <v>94</v>
      </c>
      <c r="M10" s="579" t="s">
        <v>94</v>
      </c>
      <c r="N10" s="579" t="s">
        <v>94</v>
      </c>
      <c r="O10" s="579" t="s">
        <v>94</v>
      </c>
      <c r="P10" s="579" t="s">
        <v>94</v>
      </c>
      <c r="Q10" s="579" t="s">
        <v>94</v>
      </c>
      <c r="R10" s="579" t="s">
        <v>94</v>
      </c>
      <c r="S10" s="579" t="s">
        <v>94</v>
      </c>
      <c r="T10" s="579" t="s">
        <v>94</v>
      </c>
      <c r="U10" s="579" t="s">
        <v>94</v>
      </c>
      <c r="V10" s="579" t="s">
        <v>94</v>
      </c>
      <c r="W10" s="579" t="s">
        <v>94</v>
      </c>
      <c r="X10" s="579" t="s">
        <v>94</v>
      </c>
      <c r="Y10" s="579" t="s">
        <v>94</v>
      </c>
      <c r="Z10" s="579" t="s">
        <v>94</v>
      </c>
      <c r="AA10" s="579" t="s">
        <v>94</v>
      </c>
      <c r="AB10" s="579" t="s">
        <v>94</v>
      </c>
      <c r="AC10" s="579" t="s">
        <v>94</v>
      </c>
      <c r="AD10" s="579" t="s">
        <v>94</v>
      </c>
      <c r="AE10" s="579" t="s">
        <v>94</v>
      </c>
      <c r="AF10" s="579" t="s">
        <v>846</v>
      </c>
      <c r="AG10" s="580" t="s">
        <v>847</v>
      </c>
    </row>
  </sheetData>
  <autoFilter ref="A6:AE6" xr:uid="{00000000-0009-0000-0000-000011000000}"/>
  <mergeCells count="13">
    <mergeCell ref="AG5:AG6"/>
    <mergeCell ref="A4:G5"/>
    <mergeCell ref="H4:L4"/>
    <mergeCell ref="M4:V4"/>
    <mergeCell ref="W4:AE4"/>
    <mergeCell ref="H5:I5"/>
    <mergeCell ref="J5:L5"/>
    <mergeCell ref="M5:O5"/>
    <mergeCell ref="P5:T5"/>
    <mergeCell ref="X5:Y5"/>
    <mergeCell ref="AA5:AB5"/>
    <mergeCell ref="AC5:AE5"/>
    <mergeCell ref="AF5:AF6"/>
  </mergeCells>
  <hyperlinks>
    <hyperlink ref="AE7" r:id="rId1" xr:uid="{C2A0E199-4149-4F2C-8017-3BF956C8A695}"/>
  </hyperlinks>
  <pageMargins left="0.7" right="0.7" top="0.75" bottom="0.75" header="0.3" footer="0.3"/>
  <pageSetup scale="27"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E27B3-B6A2-4ED7-81C1-B6BAC9A01686}">
  <sheetPr>
    <pageSetUpPr fitToPage="1"/>
  </sheetPr>
  <dimension ref="A1:J13"/>
  <sheetViews>
    <sheetView workbookViewId="0">
      <selection activeCell="E25" sqref="E25"/>
    </sheetView>
  </sheetViews>
  <sheetFormatPr defaultColWidth="9.140625" defaultRowHeight="12.75" x14ac:dyDescent="0.2"/>
  <cols>
    <col min="1" max="1" width="9.140625" style="22"/>
    <col min="2" max="2" width="21.42578125" style="22" customWidth="1"/>
    <col min="3" max="4" width="9.140625" style="22"/>
    <col min="5" max="5" width="15.28515625" style="22" customWidth="1"/>
    <col min="6" max="6" width="10.85546875" style="22" customWidth="1"/>
    <col min="7" max="7" width="24.140625" style="22" customWidth="1"/>
    <col min="8" max="8" width="26.140625" style="22" customWidth="1"/>
    <col min="9" max="9" width="30.7109375" style="120" customWidth="1"/>
    <col min="10" max="10" width="15.7109375" style="22" customWidth="1"/>
    <col min="11" max="16384" width="9.140625" style="22"/>
  </cols>
  <sheetData>
    <row r="1" spans="1:10" ht="13.5" thickBot="1" x14ac:dyDescent="0.25">
      <c r="A1" s="48" t="s">
        <v>848</v>
      </c>
      <c r="B1" s="137"/>
      <c r="C1" s="2"/>
      <c r="D1" s="27"/>
    </row>
    <row r="2" spans="1:10" x14ac:dyDescent="0.2">
      <c r="A2" s="2"/>
      <c r="B2" s="2"/>
      <c r="C2" s="2"/>
      <c r="D2" s="2"/>
      <c r="E2" s="2"/>
      <c r="F2" s="2"/>
      <c r="G2" s="2"/>
      <c r="H2" s="2"/>
      <c r="I2" s="136" t="s">
        <v>1</v>
      </c>
      <c r="J2" s="32" t="s">
        <v>2</v>
      </c>
    </row>
    <row r="3" spans="1:10" ht="13.5" thickBot="1" x14ac:dyDescent="0.25">
      <c r="A3" s="2"/>
      <c r="B3" s="2"/>
      <c r="C3" s="2"/>
      <c r="D3" s="2"/>
      <c r="E3" s="2"/>
      <c r="F3" s="2"/>
      <c r="G3" s="2"/>
      <c r="H3" s="2"/>
      <c r="I3" s="215" t="s">
        <v>3</v>
      </c>
      <c r="J3" s="214">
        <v>2021</v>
      </c>
    </row>
    <row r="4" spans="1:10" ht="39" thickBot="1" x14ac:dyDescent="0.25">
      <c r="A4" s="209" t="s">
        <v>4</v>
      </c>
      <c r="B4" s="209" t="s">
        <v>849</v>
      </c>
      <c r="C4" s="209" t="s">
        <v>850</v>
      </c>
      <c r="D4" s="207" t="s">
        <v>851</v>
      </c>
      <c r="E4" s="209" t="s">
        <v>852</v>
      </c>
      <c r="F4" s="209" t="s">
        <v>853</v>
      </c>
      <c r="G4" s="209" t="s">
        <v>854</v>
      </c>
      <c r="H4" s="207" t="s">
        <v>15</v>
      </c>
      <c r="I4" s="135" t="s">
        <v>855</v>
      </c>
      <c r="J4" s="134" t="s">
        <v>254</v>
      </c>
    </row>
    <row r="5" spans="1:10" ht="51" x14ac:dyDescent="0.2">
      <c r="A5" s="107" t="s">
        <v>17</v>
      </c>
      <c r="B5" s="108" t="s">
        <v>856</v>
      </c>
      <c r="C5" s="108" t="s">
        <v>857</v>
      </c>
      <c r="D5" s="108" t="s">
        <v>476</v>
      </c>
      <c r="E5" s="581" t="s">
        <v>2</v>
      </c>
      <c r="F5" s="581" t="s">
        <v>858</v>
      </c>
      <c r="G5" s="108" t="s">
        <v>859</v>
      </c>
      <c r="H5" s="760" t="s">
        <v>860</v>
      </c>
      <c r="I5" s="582" t="s">
        <v>861</v>
      </c>
      <c r="J5" s="583" t="s">
        <v>862</v>
      </c>
    </row>
    <row r="6" spans="1:10" x14ac:dyDescent="0.2">
      <c r="A6" s="107" t="s">
        <v>17</v>
      </c>
      <c r="B6" s="584" t="s">
        <v>863</v>
      </c>
      <c r="C6" s="584" t="s">
        <v>864</v>
      </c>
      <c r="D6" s="584" t="s">
        <v>476</v>
      </c>
      <c r="E6" s="581" t="s">
        <v>2</v>
      </c>
      <c r="F6" s="581">
        <v>2019</v>
      </c>
      <c r="G6" s="108" t="s">
        <v>865</v>
      </c>
      <c r="H6" s="761"/>
      <c r="I6" s="585" t="s">
        <v>866</v>
      </c>
      <c r="J6" s="583"/>
    </row>
    <row r="7" spans="1:10" ht="38.25" x14ac:dyDescent="0.2">
      <c r="A7" s="107" t="s">
        <v>17</v>
      </c>
      <c r="B7" s="584" t="s">
        <v>867</v>
      </c>
      <c r="C7" s="584" t="s">
        <v>868</v>
      </c>
      <c r="D7" s="584" t="s">
        <v>476</v>
      </c>
      <c r="E7" s="581" t="s">
        <v>2</v>
      </c>
      <c r="F7" s="581" t="s">
        <v>858</v>
      </c>
      <c r="G7" s="108" t="s">
        <v>859</v>
      </c>
      <c r="H7" s="761"/>
      <c r="I7" s="582" t="s">
        <v>869</v>
      </c>
      <c r="J7" s="583" t="s">
        <v>870</v>
      </c>
    </row>
    <row r="8" spans="1:10" ht="13.9" customHeight="1" x14ac:dyDescent="0.2">
      <c r="A8" s="107" t="s">
        <v>17</v>
      </c>
      <c r="B8" s="584" t="s">
        <v>871</v>
      </c>
      <c r="C8" s="584" t="s">
        <v>872</v>
      </c>
      <c r="D8" s="584" t="s">
        <v>873</v>
      </c>
      <c r="E8" s="581" t="s">
        <v>2</v>
      </c>
      <c r="F8" s="581" t="s">
        <v>858</v>
      </c>
      <c r="G8" s="108" t="s">
        <v>859</v>
      </c>
      <c r="H8" s="762"/>
      <c r="I8" s="582" t="s">
        <v>861</v>
      </c>
      <c r="J8" s="583"/>
    </row>
    <row r="9" spans="1:10" ht="38.25" x14ac:dyDescent="0.2">
      <c r="A9" s="586" t="s">
        <v>17</v>
      </c>
      <c r="B9" s="587" t="s">
        <v>874</v>
      </c>
      <c r="C9" s="588" t="s">
        <v>875</v>
      </c>
      <c r="D9" s="588" t="s">
        <v>476</v>
      </c>
      <c r="E9" s="581" t="s">
        <v>2</v>
      </c>
      <c r="F9" s="581" t="s">
        <v>858</v>
      </c>
      <c r="G9" s="588" t="s">
        <v>859</v>
      </c>
      <c r="H9" s="589"/>
      <c r="I9" s="582" t="s">
        <v>861</v>
      </c>
      <c r="J9" s="583"/>
    </row>
    <row r="10" spans="1:10" x14ac:dyDescent="0.2">
      <c r="A10" s="109" t="s">
        <v>17</v>
      </c>
      <c r="B10" s="110" t="s">
        <v>876</v>
      </c>
      <c r="C10" s="110" t="s">
        <v>877</v>
      </c>
      <c r="D10" s="110" t="s">
        <v>476</v>
      </c>
      <c r="E10" s="581" t="s">
        <v>2</v>
      </c>
      <c r="F10" s="581">
        <v>2019</v>
      </c>
      <c r="G10" s="110" t="s">
        <v>878</v>
      </c>
      <c r="H10" s="133"/>
      <c r="I10" s="590" t="s">
        <v>879</v>
      </c>
      <c r="J10" s="424"/>
    </row>
    <row r="11" spans="1:10" ht="51" x14ac:dyDescent="0.2">
      <c r="A11" s="111" t="s">
        <v>17</v>
      </c>
      <c r="B11" s="591" t="s">
        <v>880</v>
      </c>
      <c r="C11" s="591" t="s">
        <v>881</v>
      </c>
      <c r="D11" s="591" t="s">
        <v>476</v>
      </c>
      <c r="E11" s="591" t="s">
        <v>2</v>
      </c>
      <c r="F11" s="591" t="s">
        <v>858</v>
      </c>
      <c r="G11" s="592" t="s">
        <v>882</v>
      </c>
      <c r="H11" s="247" t="s">
        <v>883</v>
      </c>
      <c r="I11" s="151" t="s">
        <v>884</v>
      </c>
      <c r="J11" s="151" t="s">
        <v>885</v>
      </c>
    </row>
    <row r="12" spans="1:10" ht="38.25" x14ac:dyDescent="0.2">
      <c r="A12" s="111" t="s">
        <v>17</v>
      </c>
      <c r="B12" s="591" t="s">
        <v>886</v>
      </c>
      <c r="C12" s="591" t="s">
        <v>887</v>
      </c>
      <c r="D12" s="591" t="s">
        <v>887</v>
      </c>
      <c r="E12" s="591" t="s">
        <v>887</v>
      </c>
      <c r="F12" s="591" t="s">
        <v>887</v>
      </c>
      <c r="G12" s="592" t="s">
        <v>887</v>
      </c>
      <c r="H12" s="247" t="s">
        <v>888</v>
      </c>
      <c r="I12" s="593" t="s">
        <v>94</v>
      </c>
      <c r="J12" s="593" t="s">
        <v>889</v>
      </c>
    </row>
    <row r="13" spans="1:10" ht="39" thickBot="1" x14ac:dyDescent="0.25">
      <c r="A13" s="112" t="s">
        <v>17</v>
      </c>
      <c r="B13" s="246" t="s">
        <v>890</v>
      </c>
      <c r="C13" s="246" t="s">
        <v>891</v>
      </c>
      <c r="D13" s="246" t="s">
        <v>476</v>
      </c>
      <c r="E13" s="248" t="s">
        <v>2</v>
      </c>
      <c r="F13" s="248" t="s">
        <v>858</v>
      </c>
      <c r="G13" s="249" t="s">
        <v>882</v>
      </c>
      <c r="H13" s="250"/>
      <c r="I13" s="151" t="s">
        <v>884</v>
      </c>
      <c r="J13" s="151" t="s">
        <v>885</v>
      </c>
    </row>
  </sheetData>
  <autoFilter ref="A4:J4" xr:uid="{00000000-0009-0000-0000-000012000000}"/>
  <mergeCells count="1">
    <mergeCell ref="H5:H8"/>
  </mergeCells>
  <dataValidations count="1">
    <dataValidation type="textLength" showInputMessage="1" showErrorMessage="1" sqref="H5 H10:H13" xr:uid="{37A83297-E12D-4092-93E4-413C2D2C8601}">
      <formula1>0</formula1>
      <formula2>150</formula2>
    </dataValidation>
  </dataValidations>
  <pageMargins left="0.7" right="0.7" top="0.75" bottom="0.75" header="0.3" footer="0.3"/>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workbookViewId="0">
      <selection activeCell="F35" sqref="F35"/>
    </sheetView>
  </sheetViews>
  <sheetFormatPr defaultColWidth="8.85546875" defaultRowHeight="12.75" x14ac:dyDescent="0.2"/>
  <cols>
    <col min="1" max="1" width="8" style="22" customWidth="1"/>
    <col min="2" max="2" width="16.42578125" style="22" customWidth="1"/>
    <col min="3" max="3" width="39.140625" style="22" customWidth="1"/>
    <col min="4" max="4" width="14.7109375" style="22" customWidth="1"/>
    <col min="5" max="5" width="27" style="22" customWidth="1"/>
    <col min="6" max="6" width="23.42578125" style="22" customWidth="1"/>
    <col min="7" max="7" width="3.28515625" style="22" customWidth="1"/>
    <col min="8" max="8" width="4.140625" style="22" customWidth="1"/>
    <col min="9" max="9" width="3.28515625" style="22" bestFit="1" customWidth="1"/>
    <col min="10" max="10" width="4.28515625" style="22" customWidth="1"/>
    <col min="11" max="11" width="3.28515625" style="22" bestFit="1" customWidth="1"/>
    <col min="12" max="12" width="5.7109375" style="22" customWidth="1"/>
    <col min="13" max="15" width="3.28515625" style="22" bestFit="1" customWidth="1"/>
    <col min="16" max="16" width="5.140625" style="22" customWidth="1"/>
    <col min="17" max="17" width="3.28515625" style="22" bestFit="1" customWidth="1"/>
    <col min="18" max="18" width="4.28515625" style="22" customWidth="1"/>
    <col min="19" max="19" width="19.5703125" style="22" customWidth="1"/>
    <col min="20" max="20" width="19.42578125" style="22" customWidth="1"/>
    <col min="21" max="16384" width="8.85546875" style="22"/>
  </cols>
  <sheetData>
    <row r="1" spans="1:19" ht="13.5" thickBot="1" x14ac:dyDescent="0.25">
      <c r="A1" s="2" t="s">
        <v>97</v>
      </c>
    </row>
    <row r="2" spans="1:19" ht="15" customHeight="1" x14ac:dyDescent="0.2">
      <c r="N2" s="682" t="s">
        <v>98</v>
      </c>
      <c r="O2" s="683"/>
      <c r="P2" s="683"/>
      <c r="Q2" s="683"/>
      <c r="R2" s="684"/>
      <c r="S2" s="216" t="s">
        <v>2</v>
      </c>
    </row>
    <row r="3" spans="1:19" ht="15.75" customHeight="1" thickBot="1" x14ac:dyDescent="0.25">
      <c r="A3" s="23"/>
      <c r="B3" s="24"/>
      <c r="C3" s="24"/>
      <c r="D3" s="24"/>
      <c r="E3" s="24"/>
      <c r="F3" s="24"/>
      <c r="G3" s="24"/>
      <c r="H3" s="24"/>
      <c r="I3" s="24"/>
      <c r="J3" s="24"/>
      <c r="K3" s="24"/>
      <c r="L3" s="24"/>
      <c r="M3" s="24"/>
      <c r="N3" s="685" t="s">
        <v>99</v>
      </c>
      <c r="O3" s="686"/>
      <c r="P3" s="686"/>
      <c r="Q3" s="686"/>
      <c r="R3" s="687"/>
      <c r="S3" s="33" t="s">
        <v>100</v>
      </c>
    </row>
    <row r="4" spans="1:19" ht="22.5" customHeight="1" x14ac:dyDescent="0.2">
      <c r="A4" s="690" t="s">
        <v>4</v>
      </c>
      <c r="B4" s="692" t="s">
        <v>6</v>
      </c>
      <c r="C4" s="692" t="s">
        <v>7</v>
      </c>
      <c r="D4" s="692" t="s">
        <v>8</v>
      </c>
      <c r="E4" s="692" t="s">
        <v>9</v>
      </c>
      <c r="F4" s="680" t="s">
        <v>101</v>
      </c>
      <c r="G4" s="688" t="s">
        <v>102</v>
      </c>
      <c r="H4" s="689"/>
      <c r="I4" s="688" t="s">
        <v>103</v>
      </c>
      <c r="J4" s="689"/>
      <c r="K4" s="688" t="s">
        <v>104</v>
      </c>
      <c r="L4" s="689"/>
      <c r="M4" s="688" t="s">
        <v>105</v>
      </c>
      <c r="N4" s="689"/>
      <c r="O4" s="688" t="s">
        <v>106</v>
      </c>
      <c r="P4" s="689"/>
      <c r="Q4" s="688" t="s">
        <v>107</v>
      </c>
      <c r="R4" s="689"/>
      <c r="S4" s="3" t="s">
        <v>15</v>
      </c>
    </row>
    <row r="5" spans="1:19" ht="27" thickBot="1" x14ac:dyDescent="0.25">
      <c r="A5" s="691"/>
      <c r="B5" s="693"/>
      <c r="C5" s="693"/>
      <c r="D5" s="693"/>
      <c r="E5" s="694"/>
      <c r="F5" s="681"/>
      <c r="G5" s="304">
        <v>2020</v>
      </c>
      <c r="H5" s="305">
        <v>2021</v>
      </c>
      <c r="I5" s="304">
        <v>2020</v>
      </c>
      <c r="J5" s="305">
        <v>2021</v>
      </c>
      <c r="K5" s="304">
        <v>2020</v>
      </c>
      <c r="L5" s="305">
        <v>2021</v>
      </c>
      <c r="M5" s="304">
        <v>2020</v>
      </c>
      <c r="N5" s="305">
        <v>2021</v>
      </c>
      <c r="O5" s="304">
        <v>2020</v>
      </c>
      <c r="P5" s="305">
        <v>2021</v>
      </c>
      <c r="Q5" s="304">
        <v>2020</v>
      </c>
      <c r="R5" s="305">
        <v>2021</v>
      </c>
      <c r="S5" s="28"/>
    </row>
    <row r="6" spans="1:19" ht="38.25" x14ac:dyDescent="0.2">
      <c r="A6" s="306" t="s">
        <v>17</v>
      </c>
      <c r="B6" s="307" t="s">
        <v>19</v>
      </c>
      <c r="C6" s="4" t="s">
        <v>20</v>
      </c>
      <c r="D6" s="5" t="s">
        <v>21</v>
      </c>
      <c r="E6" s="6" t="s">
        <v>22</v>
      </c>
      <c r="F6" s="7" t="s">
        <v>108</v>
      </c>
      <c r="G6" s="5" t="s">
        <v>109</v>
      </c>
      <c r="H6" s="6" t="s">
        <v>109</v>
      </c>
      <c r="I6" s="7" t="s">
        <v>109</v>
      </c>
      <c r="J6" s="5" t="s">
        <v>109</v>
      </c>
      <c r="K6" s="6" t="s">
        <v>109</v>
      </c>
      <c r="L6" s="7" t="s">
        <v>109</v>
      </c>
      <c r="M6" s="5" t="s">
        <v>109</v>
      </c>
      <c r="N6" s="6" t="s">
        <v>109</v>
      </c>
      <c r="O6" s="7" t="s">
        <v>109</v>
      </c>
      <c r="P6" s="5" t="s">
        <v>109</v>
      </c>
      <c r="Q6" s="6" t="s">
        <v>94</v>
      </c>
      <c r="R6" s="7" t="s">
        <v>94</v>
      </c>
      <c r="S6" s="78" t="s">
        <v>110</v>
      </c>
    </row>
    <row r="7" spans="1:19" x14ac:dyDescent="0.2">
      <c r="A7" s="306" t="s">
        <v>17</v>
      </c>
      <c r="B7" s="307" t="s">
        <v>28</v>
      </c>
      <c r="C7" s="4" t="s">
        <v>20</v>
      </c>
      <c r="D7" s="5" t="s">
        <v>21</v>
      </c>
      <c r="E7" s="6" t="s">
        <v>29</v>
      </c>
      <c r="F7" s="7" t="s">
        <v>111</v>
      </c>
      <c r="G7" s="308" t="s">
        <v>109</v>
      </c>
      <c r="H7" s="309" t="s">
        <v>109</v>
      </c>
      <c r="I7" s="7" t="s">
        <v>109</v>
      </c>
      <c r="J7" s="308" t="s">
        <v>109</v>
      </c>
      <c r="K7" s="309" t="s">
        <v>109</v>
      </c>
      <c r="L7" s="7" t="s">
        <v>109</v>
      </c>
      <c r="M7" s="308" t="s">
        <v>109</v>
      </c>
      <c r="N7" s="309" t="s">
        <v>109</v>
      </c>
      <c r="O7" s="7" t="s">
        <v>109</v>
      </c>
      <c r="P7" s="308" t="s">
        <v>109</v>
      </c>
      <c r="Q7" s="6" t="s">
        <v>94</v>
      </c>
      <c r="R7" s="7" t="s">
        <v>94</v>
      </c>
      <c r="S7" s="310"/>
    </row>
    <row r="8" spans="1:19" x14ac:dyDescent="0.2">
      <c r="A8" s="306" t="s">
        <v>17</v>
      </c>
      <c r="B8" s="307" t="s">
        <v>33</v>
      </c>
      <c r="C8" s="4" t="s">
        <v>20</v>
      </c>
      <c r="D8" s="5" t="s">
        <v>21</v>
      </c>
      <c r="E8" s="6" t="s">
        <v>34</v>
      </c>
      <c r="F8" s="7" t="s">
        <v>111</v>
      </c>
      <c r="G8" s="308" t="s">
        <v>109</v>
      </c>
      <c r="H8" s="309" t="s">
        <v>109</v>
      </c>
      <c r="I8" s="311" t="s">
        <v>109</v>
      </c>
      <c r="J8" s="308" t="s">
        <v>109</v>
      </c>
      <c r="K8" s="309" t="s">
        <v>109</v>
      </c>
      <c r="L8" s="7" t="s">
        <v>109</v>
      </c>
      <c r="M8" s="308" t="s">
        <v>109</v>
      </c>
      <c r="N8" s="309" t="s">
        <v>109</v>
      </c>
      <c r="O8" s="7" t="s">
        <v>109</v>
      </c>
      <c r="P8" s="308" t="s">
        <v>109</v>
      </c>
      <c r="Q8" s="6" t="s">
        <v>94</v>
      </c>
      <c r="R8" s="7" t="s">
        <v>94</v>
      </c>
      <c r="S8" s="310"/>
    </row>
    <row r="9" spans="1:19" ht="25.5" x14ac:dyDescent="0.2">
      <c r="A9" s="306" t="s">
        <v>17</v>
      </c>
      <c r="B9" s="307" t="s">
        <v>35</v>
      </c>
      <c r="C9" s="4" t="s">
        <v>20</v>
      </c>
      <c r="D9" s="5" t="s">
        <v>21</v>
      </c>
      <c r="E9" s="6" t="s">
        <v>32</v>
      </c>
      <c r="F9" s="7" t="s">
        <v>108</v>
      </c>
      <c r="G9" s="8" t="s">
        <v>109</v>
      </c>
      <c r="H9" s="312" t="s">
        <v>109</v>
      </c>
      <c r="I9" s="313" t="s">
        <v>109</v>
      </c>
      <c r="J9" s="8" t="s">
        <v>109</v>
      </c>
      <c r="K9" s="312" t="s">
        <v>109</v>
      </c>
      <c r="L9" s="7" t="s">
        <v>109</v>
      </c>
      <c r="M9" s="8" t="s">
        <v>109</v>
      </c>
      <c r="N9" s="312" t="s">
        <v>109</v>
      </c>
      <c r="O9" s="7" t="s">
        <v>109</v>
      </c>
      <c r="P9" s="8" t="s">
        <v>109</v>
      </c>
      <c r="Q9" s="6" t="s">
        <v>94</v>
      </c>
      <c r="R9" s="7" t="s">
        <v>94</v>
      </c>
      <c r="S9" s="310" t="s">
        <v>112</v>
      </c>
    </row>
    <row r="10" spans="1:19" x14ac:dyDescent="0.2">
      <c r="A10" s="306" t="s">
        <v>17</v>
      </c>
      <c r="B10" s="307" t="s">
        <v>37</v>
      </c>
      <c r="C10" s="4" t="s">
        <v>20</v>
      </c>
      <c r="D10" s="5" t="s">
        <v>21</v>
      </c>
      <c r="E10" s="6" t="s">
        <v>22</v>
      </c>
      <c r="F10" s="7" t="s">
        <v>111</v>
      </c>
      <c r="G10" s="308" t="s">
        <v>109</v>
      </c>
      <c r="H10" s="309" t="s">
        <v>109</v>
      </c>
      <c r="I10" s="311" t="s">
        <v>109</v>
      </c>
      <c r="J10" s="308" t="s">
        <v>109</v>
      </c>
      <c r="K10" s="309" t="s">
        <v>109</v>
      </c>
      <c r="L10" s="7" t="s">
        <v>109</v>
      </c>
      <c r="M10" s="308" t="s">
        <v>109</v>
      </c>
      <c r="N10" s="309" t="s">
        <v>109</v>
      </c>
      <c r="O10" s="7" t="s">
        <v>109</v>
      </c>
      <c r="P10" s="308" t="s">
        <v>109</v>
      </c>
      <c r="Q10" s="6" t="s">
        <v>94</v>
      </c>
      <c r="R10" s="7" t="s">
        <v>94</v>
      </c>
      <c r="S10" s="310"/>
    </row>
    <row r="11" spans="1:19" x14ac:dyDescent="0.2">
      <c r="A11" s="306" t="s">
        <v>17</v>
      </c>
      <c r="B11" s="307" t="s">
        <v>38</v>
      </c>
      <c r="C11" s="4" t="s">
        <v>20</v>
      </c>
      <c r="D11" s="5" t="s">
        <v>21</v>
      </c>
      <c r="E11" s="6" t="s">
        <v>22</v>
      </c>
      <c r="F11" s="7" t="s">
        <v>111</v>
      </c>
      <c r="G11" s="308" t="s">
        <v>109</v>
      </c>
      <c r="H11" s="309" t="s">
        <v>109</v>
      </c>
      <c r="I11" s="311" t="s">
        <v>94</v>
      </c>
      <c r="J11" s="308" t="s">
        <v>94</v>
      </c>
      <c r="K11" s="309" t="s">
        <v>109</v>
      </c>
      <c r="L11" s="7" t="s">
        <v>109</v>
      </c>
      <c r="M11" s="308" t="s">
        <v>109</v>
      </c>
      <c r="N11" s="309" t="s">
        <v>109</v>
      </c>
      <c r="O11" s="7" t="s">
        <v>109</v>
      </c>
      <c r="P11" s="308" t="s">
        <v>109</v>
      </c>
      <c r="Q11" s="6" t="s">
        <v>94</v>
      </c>
      <c r="R11" s="7" t="s">
        <v>94</v>
      </c>
      <c r="S11" s="310"/>
    </row>
    <row r="12" spans="1:19" x14ac:dyDescent="0.2">
      <c r="A12" s="306" t="s">
        <v>17</v>
      </c>
      <c r="B12" s="307" t="s">
        <v>40</v>
      </c>
      <c r="C12" s="4" t="s">
        <v>20</v>
      </c>
      <c r="D12" s="5" t="s">
        <v>21</v>
      </c>
      <c r="E12" s="6" t="s">
        <v>41</v>
      </c>
      <c r="F12" s="7" t="s">
        <v>108</v>
      </c>
      <c r="G12" s="308" t="s">
        <v>109</v>
      </c>
      <c r="H12" s="309" t="s">
        <v>109</v>
      </c>
      <c r="I12" s="311" t="s">
        <v>109</v>
      </c>
      <c r="J12" s="308" t="s">
        <v>109</v>
      </c>
      <c r="K12" s="309" t="s">
        <v>109</v>
      </c>
      <c r="L12" s="7" t="s">
        <v>109</v>
      </c>
      <c r="M12" s="308" t="s">
        <v>94</v>
      </c>
      <c r="N12" s="309" t="s">
        <v>94</v>
      </c>
      <c r="O12" s="7" t="s">
        <v>94</v>
      </c>
      <c r="P12" s="308" t="s">
        <v>94</v>
      </c>
      <c r="Q12" s="6" t="s">
        <v>94</v>
      </c>
      <c r="R12" s="7" t="s">
        <v>94</v>
      </c>
      <c r="S12" s="677" t="s">
        <v>110</v>
      </c>
    </row>
    <row r="13" spans="1:19" x14ac:dyDescent="0.2">
      <c r="A13" s="306" t="s">
        <v>17</v>
      </c>
      <c r="B13" s="307" t="s">
        <v>42</v>
      </c>
      <c r="C13" s="4" t="s">
        <v>20</v>
      </c>
      <c r="D13" s="5" t="s">
        <v>21</v>
      </c>
      <c r="E13" s="6" t="s">
        <v>22</v>
      </c>
      <c r="F13" s="7" t="s">
        <v>108</v>
      </c>
      <c r="G13" s="308" t="s">
        <v>109</v>
      </c>
      <c r="H13" s="309" t="s">
        <v>109</v>
      </c>
      <c r="I13" s="311" t="s">
        <v>109</v>
      </c>
      <c r="J13" s="308" t="s">
        <v>109</v>
      </c>
      <c r="K13" s="309" t="s">
        <v>109</v>
      </c>
      <c r="L13" s="7" t="s">
        <v>109</v>
      </c>
      <c r="M13" s="308" t="s">
        <v>94</v>
      </c>
      <c r="N13" s="309" t="s">
        <v>94</v>
      </c>
      <c r="O13" s="7" t="s">
        <v>94</v>
      </c>
      <c r="P13" s="308" t="s">
        <v>94</v>
      </c>
      <c r="Q13" s="6" t="s">
        <v>94</v>
      </c>
      <c r="R13" s="7" t="s">
        <v>94</v>
      </c>
      <c r="S13" s="677"/>
    </row>
    <row r="14" spans="1:19" ht="25.5" x14ac:dyDescent="0.2">
      <c r="A14" s="306" t="s">
        <v>17</v>
      </c>
      <c r="B14" s="307" t="s">
        <v>43</v>
      </c>
      <c r="C14" s="4" t="s">
        <v>20</v>
      </c>
      <c r="D14" s="5" t="s">
        <v>21</v>
      </c>
      <c r="E14" s="6" t="s">
        <v>32</v>
      </c>
      <c r="F14" s="7" t="s">
        <v>108</v>
      </c>
      <c r="G14" s="308" t="s">
        <v>109</v>
      </c>
      <c r="H14" s="309" t="s">
        <v>109</v>
      </c>
      <c r="I14" s="311" t="s">
        <v>109</v>
      </c>
      <c r="J14" s="308" t="s">
        <v>109</v>
      </c>
      <c r="K14" s="309" t="s">
        <v>109</v>
      </c>
      <c r="L14" s="7" t="s">
        <v>109</v>
      </c>
      <c r="M14" s="308" t="s">
        <v>109</v>
      </c>
      <c r="N14" s="309" t="s">
        <v>109</v>
      </c>
      <c r="O14" s="7" t="s">
        <v>109</v>
      </c>
      <c r="P14" s="308" t="s">
        <v>109</v>
      </c>
      <c r="Q14" s="6" t="s">
        <v>94</v>
      </c>
      <c r="R14" s="7" t="s">
        <v>94</v>
      </c>
      <c r="S14" s="310" t="s">
        <v>112</v>
      </c>
    </row>
    <row r="15" spans="1:19" x14ac:dyDescent="0.2">
      <c r="A15" s="306" t="s">
        <v>17</v>
      </c>
      <c r="B15" s="307" t="s">
        <v>45</v>
      </c>
      <c r="C15" s="4" t="s">
        <v>20</v>
      </c>
      <c r="D15" s="5" t="s">
        <v>21</v>
      </c>
      <c r="E15" s="6" t="s">
        <v>22</v>
      </c>
      <c r="F15" s="7" t="s">
        <v>111</v>
      </c>
      <c r="G15" s="308" t="s">
        <v>109</v>
      </c>
      <c r="H15" s="309" t="s">
        <v>109</v>
      </c>
      <c r="I15" s="311" t="s">
        <v>109</v>
      </c>
      <c r="J15" s="308" t="s">
        <v>109</v>
      </c>
      <c r="K15" s="309" t="s">
        <v>109</v>
      </c>
      <c r="L15" s="7" t="s">
        <v>109</v>
      </c>
      <c r="M15" s="308" t="s">
        <v>109</v>
      </c>
      <c r="N15" s="309" t="s">
        <v>109</v>
      </c>
      <c r="O15" s="7" t="s">
        <v>109</v>
      </c>
      <c r="P15" s="308" t="s">
        <v>109</v>
      </c>
      <c r="Q15" s="6" t="s">
        <v>94</v>
      </c>
      <c r="R15" s="7" t="s">
        <v>94</v>
      </c>
      <c r="S15" s="310"/>
    </row>
    <row r="16" spans="1:19" x14ac:dyDescent="0.2">
      <c r="A16" s="306" t="s">
        <v>17</v>
      </c>
      <c r="B16" s="307" t="s">
        <v>52</v>
      </c>
      <c r="C16" s="4" t="s">
        <v>47</v>
      </c>
      <c r="D16" s="5" t="s">
        <v>21</v>
      </c>
      <c r="E16" s="6" t="s">
        <v>48</v>
      </c>
      <c r="F16" s="7" t="s">
        <v>108</v>
      </c>
      <c r="G16" s="308" t="s">
        <v>109</v>
      </c>
      <c r="H16" s="309" t="s">
        <v>109</v>
      </c>
      <c r="I16" s="311" t="s">
        <v>94</v>
      </c>
      <c r="J16" s="308" t="s">
        <v>94</v>
      </c>
      <c r="K16" s="309" t="s">
        <v>109</v>
      </c>
      <c r="L16" s="7" t="s">
        <v>109</v>
      </c>
      <c r="M16" s="308" t="s">
        <v>94</v>
      </c>
      <c r="N16" s="309" t="s">
        <v>94</v>
      </c>
      <c r="O16" s="7" t="s">
        <v>94</v>
      </c>
      <c r="P16" s="308" t="s">
        <v>94</v>
      </c>
      <c r="Q16" s="6" t="s">
        <v>94</v>
      </c>
      <c r="R16" s="7" t="s">
        <v>94</v>
      </c>
      <c r="S16" s="310"/>
    </row>
    <row r="17" spans="1:19" x14ac:dyDescent="0.2">
      <c r="A17" s="306" t="s">
        <v>17</v>
      </c>
      <c r="B17" s="307" t="s">
        <v>59</v>
      </c>
      <c r="C17" s="4" t="s">
        <v>47</v>
      </c>
      <c r="D17" s="5" t="s">
        <v>21</v>
      </c>
      <c r="E17" s="6" t="s">
        <v>48</v>
      </c>
      <c r="F17" s="7" t="s">
        <v>108</v>
      </c>
      <c r="G17" s="308" t="s">
        <v>109</v>
      </c>
      <c r="H17" s="309" t="s">
        <v>109</v>
      </c>
      <c r="I17" s="311" t="s">
        <v>109</v>
      </c>
      <c r="J17" s="308" t="s">
        <v>109</v>
      </c>
      <c r="K17" s="309" t="s">
        <v>109</v>
      </c>
      <c r="L17" s="7" t="s">
        <v>109</v>
      </c>
      <c r="M17" s="308" t="s">
        <v>94</v>
      </c>
      <c r="N17" s="309" t="s">
        <v>94</v>
      </c>
      <c r="O17" s="7" t="s">
        <v>94</v>
      </c>
      <c r="P17" s="308" t="s">
        <v>94</v>
      </c>
      <c r="Q17" s="6" t="s">
        <v>94</v>
      </c>
      <c r="R17" s="7" t="s">
        <v>94</v>
      </c>
      <c r="S17" s="310" t="s">
        <v>113</v>
      </c>
    </row>
    <row r="18" spans="1:19" x14ac:dyDescent="0.2">
      <c r="A18" s="306" t="s">
        <v>17</v>
      </c>
      <c r="B18" s="307" t="s">
        <v>49</v>
      </c>
      <c r="C18" s="4" t="s">
        <v>60</v>
      </c>
      <c r="D18" s="5" t="s">
        <v>21</v>
      </c>
      <c r="E18" s="6" t="s">
        <v>61</v>
      </c>
      <c r="F18" s="7" t="s">
        <v>111</v>
      </c>
      <c r="G18" s="308" t="s">
        <v>109</v>
      </c>
      <c r="H18" s="309" t="s">
        <v>109</v>
      </c>
      <c r="I18" s="311" t="s">
        <v>109</v>
      </c>
      <c r="J18" s="308" t="s">
        <v>109</v>
      </c>
      <c r="K18" s="309" t="s">
        <v>109</v>
      </c>
      <c r="L18" s="7" t="s">
        <v>109</v>
      </c>
      <c r="M18" s="308" t="s">
        <v>94</v>
      </c>
      <c r="N18" s="309" t="s">
        <v>94</v>
      </c>
      <c r="O18" s="7" t="s">
        <v>94</v>
      </c>
      <c r="P18" s="308" t="s">
        <v>94</v>
      </c>
      <c r="Q18" s="6" t="s">
        <v>94</v>
      </c>
      <c r="R18" s="7" t="s">
        <v>94</v>
      </c>
      <c r="S18" s="310" t="s">
        <v>114</v>
      </c>
    </row>
    <row r="19" spans="1:19" x14ac:dyDescent="0.2">
      <c r="A19" s="306" t="s">
        <v>17</v>
      </c>
      <c r="B19" s="307" t="s">
        <v>55</v>
      </c>
      <c r="C19" s="4" t="s">
        <v>60</v>
      </c>
      <c r="D19" s="5" t="s">
        <v>21</v>
      </c>
      <c r="E19" s="6" t="s">
        <v>65</v>
      </c>
      <c r="F19" s="7" t="s">
        <v>111</v>
      </c>
      <c r="G19" s="308" t="s">
        <v>109</v>
      </c>
      <c r="H19" s="309" t="s">
        <v>109</v>
      </c>
      <c r="I19" s="311" t="s">
        <v>109</v>
      </c>
      <c r="J19" s="308" t="s">
        <v>109</v>
      </c>
      <c r="K19" s="309" t="s">
        <v>109</v>
      </c>
      <c r="L19" s="7" t="s">
        <v>109</v>
      </c>
      <c r="M19" s="308" t="s">
        <v>94</v>
      </c>
      <c r="N19" s="309" t="s">
        <v>94</v>
      </c>
      <c r="O19" s="7" t="s">
        <v>94</v>
      </c>
      <c r="P19" s="308" t="s">
        <v>94</v>
      </c>
      <c r="Q19" s="6" t="s">
        <v>94</v>
      </c>
      <c r="R19" s="7" t="s">
        <v>94</v>
      </c>
      <c r="S19" s="310" t="s">
        <v>114</v>
      </c>
    </row>
    <row r="20" spans="1:19" x14ac:dyDescent="0.2">
      <c r="A20" s="306" t="s">
        <v>17</v>
      </c>
      <c r="B20" s="307" t="s">
        <v>59</v>
      </c>
      <c r="C20" s="4" t="s">
        <v>60</v>
      </c>
      <c r="D20" s="5" t="s">
        <v>21</v>
      </c>
      <c r="E20" s="6" t="s">
        <v>66</v>
      </c>
      <c r="F20" s="7" t="s">
        <v>108</v>
      </c>
      <c r="G20" s="308" t="s">
        <v>109</v>
      </c>
      <c r="H20" s="309" t="s">
        <v>109</v>
      </c>
      <c r="I20" s="311" t="s">
        <v>109</v>
      </c>
      <c r="J20" s="308" t="s">
        <v>109</v>
      </c>
      <c r="K20" s="309" t="s">
        <v>109</v>
      </c>
      <c r="L20" s="7" t="s">
        <v>109</v>
      </c>
      <c r="M20" s="308" t="s">
        <v>94</v>
      </c>
      <c r="N20" s="309" t="s">
        <v>94</v>
      </c>
      <c r="O20" s="7" t="s">
        <v>94</v>
      </c>
      <c r="P20" s="308" t="s">
        <v>94</v>
      </c>
      <c r="Q20" s="6" t="s">
        <v>94</v>
      </c>
      <c r="R20" s="7" t="s">
        <v>94</v>
      </c>
      <c r="S20" s="310"/>
    </row>
    <row r="21" spans="1:19" x14ac:dyDescent="0.2">
      <c r="A21" s="306" t="s">
        <v>17</v>
      </c>
      <c r="B21" s="307" t="s">
        <v>74</v>
      </c>
      <c r="C21" s="4" t="s">
        <v>70</v>
      </c>
      <c r="D21" s="5" t="s">
        <v>71</v>
      </c>
      <c r="E21" s="6" t="s">
        <v>72</v>
      </c>
      <c r="F21" s="7" t="s">
        <v>108</v>
      </c>
      <c r="G21" s="308" t="s">
        <v>109</v>
      </c>
      <c r="H21" s="309" t="s">
        <v>109</v>
      </c>
      <c r="I21" s="311" t="s">
        <v>94</v>
      </c>
      <c r="J21" s="308" t="s">
        <v>94</v>
      </c>
      <c r="K21" s="309" t="s">
        <v>109</v>
      </c>
      <c r="L21" s="7" t="s">
        <v>109</v>
      </c>
      <c r="M21" s="308" t="s">
        <v>109</v>
      </c>
      <c r="N21" s="309" t="s">
        <v>109</v>
      </c>
      <c r="O21" s="7" t="s">
        <v>109</v>
      </c>
      <c r="P21" s="308" t="s">
        <v>109</v>
      </c>
      <c r="Q21" s="6" t="s">
        <v>94</v>
      </c>
      <c r="R21" s="7" t="s">
        <v>94</v>
      </c>
      <c r="S21" s="310"/>
    </row>
    <row r="22" spans="1:19" x14ac:dyDescent="0.2">
      <c r="A22" s="306" t="s">
        <v>17</v>
      </c>
      <c r="B22" s="307" t="s">
        <v>79</v>
      </c>
      <c r="C22" s="4" t="s">
        <v>70</v>
      </c>
      <c r="D22" s="5" t="s">
        <v>71</v>
      </c>
      <c r="E22" s="6" t="s">
        <v>72</v>
      </c>
      <c r="F22" s="7" t="s">
        <v>108</v>
      </c>
      <c r="G22" s="308" t="s">
        <v>109</v>
      </c>
      <c r="H22" s="309" t="s">
        <v>109</v>
      </c>
      <c r="I22" s="311" t="s">
        <v>94</v>
      </c>
      <c r="J22" s="308" t="s">
        <v>94</v>
      </c>
      <c r="K22" s="309" t="s">
        <v>109</v>
      </c>
      <c r="L22" s="7" t="s">
        <v>109</v>
      </c>
      <c r="M22" s="308" t="s">
        <v>109</v>
      </c>
      <c r="N22" s="309" t="s">
        <v>109</v>
      </c>
      <c r="O22" s="7" t="s">
        <v>109</v>
      </c>
      <c r="P22" s="308" t="s">
        <v>109</v>
      </c>
      <c r="Q22" s="6" t="s">
        <v>94</v>
      </c>
      <c r="R22" s="7" t="s">
        <v>94</v>
      </c>
      <c r="S22" s="310"/>
    </row>
    <row r="23" spans="1:19" x14ac:dyDescent="0.2">
      <c r="A23" s="306" t="s">
        <v>17</v>
      </c>
      <c r="B23" s="307" t="s">
        <v>115</v>
      </c>
      <c r="C23" s="4" t="s">
        <v>70</v>
      </c>
      <c r="D23" s="5" t="s">
        <v>71</v>
      </c>
      <c r="E23" s="6" t="s">
        <v>72</v>
      </c>
      <c r="F23" s="7" t="s">
        <v>108</v>
      </c>
      <c r="G23" s="308" t="s">
        <v>109</v>
      </c>
      <c r="H23" s="309" t="s">
        <v>109</v>
      </c>
      <c r="I23" s="311" t="s">
        <v>94</v>
      </c>
      <c r="J23" s="308" t="s">
        <v>94</v>
      </c>
      <c r="K23" s="309" t="s">
        <v>109</v>
      </c>
      <c r="L23" s="7" t="s">
        <v>109</v>
      </c>
      <c r="M23" s="308" t="s">
        <v>109</v>
      </c>
      <c r="N23" s="309" t="s">
        <v>109</v>
      </c>
      <c r="O23" s="7" t="s">
        <v>109</v>
      </c>
      <c r="P23" s="308" t="s">
        <v>109</v>
      </c>
      <c r="Q23" s="6" t="s">
        <v>94</v>
      </c>
      <c r="R23" s="7" t="s">
        <v>94</v>
      </c>
      <c r="S23" s="310"/>
    </row>
    <row r="24" spans="1:19" x14ac:dyDescent="0.2">
      <c r="A24" s="306" t="s">
        <v>17</v>
      </c>
      <c r="B24" s="307" t="s">
        <v>67</v>
      </c>
      <c r="C24" s="4" t="s">
        <v>70</v>
      </c>
      <c r="D24" s="5" t="s">
        <v>71</v>
      </c>
      <c r="E24" s="6" t="s">
        <v>72</v>
      </c>
      <c r="F24" s="7" t="s">
        <v>108</v>
      </c>
      <c r="G24" s="308" t="s">
        <v>109</v>
      </c>
      <c r="H24" s="309" t="s">
        <v>109</v>
      </c>
      <c r="I24" s="311" t="s">
        <v>94</v>
      </c>
      <c r="J24" s="308" t="s">
        <v>94</v>
      </c>
      <c r="K24" s="309" t="s">
        <v>109</v>
      </c>
      <c r="L24" s="7" t="s">
        <v>109</v>
      </c>
      <c r="M24" s="308" t="s">
        <v>109</v>
      </c>
      <c r="N24" s="309" t="s">
        <v>109</v>
      </c>
      <c r="O24" s="7" t="s">
        <v>109</v>
      </c>
      <c r="P24" s="308" t="s">
        <v>109</v>
      </c>
      <c r="Q24" s="6" t="s">
        <v>94</v>
      </c>
      <c r="R24" s="7" t="s">
        <v>94</v>
      </c>
      <c r="S24" s="310"/>
    </row>
    <row r="25" spans="1:19" x14ac:dyDescent="0.2">
      <c r="A25" s="306" t="s">
        <v>17</v>
      </c>
      <c r="B25" s="307" t="s">
        <v>89</v>
      </c>
      <c r="C25" s="4" t="s">
        <v>70</v>
      </c>
      <c r="D25" s="5" t="s">
        <v>90</v>
      </c>
      <c r="E25" s="6" t="s">
        <v>91</v>
      </c>
      <c r="F25" s="7" t="s">
        <v>108</v>
      </c>
      <c r="G25" s="308" t="s">
        <v>109</v>
      </c>
      <c r="H25" s="309" t="s">
        <v>109</v>
      </c>
      <c r="I25" s="311" t="s">
        <v>94</v>
      </c>
      <c r="J25" s="308" t="s">
        <v>94</v>
      </c>
      <c r="K25" s="309" t="s">
        <v>109</v>
      </c>
      <c r="L25" s="7" t="s">
        <v>109</v>
      </c>
      <c r="M25" s="308" t="s">
        <v>109</v>
      </c>
      <c r="N25" s="309" t="s">
        <v>109</v>
      </c>
      <c r="O25" s="7" t="s">
        <v>109</v>
      </c>
      <c r="P25" s="308" t="s">
        <v>109</v>
      </c>
      <c r="Q25" s="6" t="s">
        <v>94</v>
      </c>
      <c r="R25" s="7" t="s">
        <v>94</v>
      </c>
      <c r="S25" s="310"/>
    </row>
    <row r="26" spans="1:19" x14ac:dyDescent="0.2">
      <c r="A26" s="306" t="s">
        <v>17</v>
      </c>
      <c r="B26" s="307" t="s">
        <v>93</v>
      </c>
      <c r="C26" s="4" t="s">
        <v>20</v>
      </c>
      <c r="D26" s="5" t="s">
        <v>21</v>
      </c>
      <c r="E26" s="6"/>
      <c r="F26" s="7" t="s">
        <v>108</v>
      </c>
      <c r="G26" s="308" t="s">
        <v>109</v>
      </c>
      <c r="H26" s="309" t="s">
        <v>109</v>
      </c>
      <c r="I26" s="311" t="s">
        <v>109</v>
      </c>
      <c r="J26" s="308" t="s">
        <v>109</v>
      </c>
      <c r="K26" s="309" t="s">
        <v>109</v>
      </c>
      <c r="L26" s="7" t="s">
        <v>109</v>
      </c>
      <c r="M26" s="308" t="s">
        <v>109</v>
      </c>
      <c r="N26" s="309" t="s">
        <v>109</v>
      </c>
      <c r="O26" s="7" t="s">
        <v>109</v>
      </c>
      <c r="P26" s="308" t="s">
        <v>109</v>
      </c>
      <c r="Q26" s="6" t="s">
        <v>94</v>
      </c>
      <c r="R26" s="7" t="s">
        <v>94</v>
      </c>
      <c r="S26" s="678" t="s">
        <v>116</v>
      </c>
    </row>
    <row r="27" spans="1:19" ht="13.5" thickBot="1" x14ac:dyDescent="0.25">
      <c r="A27" s="306" t="s">
        <v>17</v>
      </c>
      <c r="B27" s="307" t="s">
        <v>96</v>
      </c>
      <c r="C27" s="4" t="s">
        <v>20</v>
      </c>
      <c r="D27" s="5" t="s">
        <v>21</v>
      </c>
      <c r="E27" s="6"/>
      <c r="F27" s="7" t="s">
        <v>108</v>
      </c>
      <c r="G27" s="308" t="s">
        <v>109</v>
      </c>
      <c r="H27" s="309" t="s">
        <v>109</v>
      </c>
      <c r="I27" s="311" t="s">
        <v>109</v>
      </c>
      <c r="J27" s="308" t="s">
        <v>109</v>
      </c>
      <c r="K27" s="309" t="s">
        <v>109</v>
      </c>
      <c r="L27" s="7" t="s">
        <v>109</v>
      </c>
      <c r="M27" s="308" t="s">
        <v>109</v>
      </c>
      <c r="N27" s="309" t="s">
        <v>109</v>
      </c>
      <c r="O27" s="7" t="s">
        <v>109</v>
      </c>
      <c r="P27" s="308" t="s">
        <v>109</v>
      </c>
      <c r="Q27" s="6" t="s">
        <v>94</v>
      </c>
      <c r="R27" s="7" t="s">
        <v>94</v>
      </c>
      <c r="S27" s="679"/>
    </row>
  </sheetData>
  <mergeCells count="16">
    <mergeCell ref="A4:A5"/>
    <mergeCell ref="B4:B5"/>
    <mergeCell ref="C4:C5"/>
    <mergeCell ref="D4:D5"/>
    <mergeCell ref="E4:E5"/>
    <mergeCell ref="S12:S13"/>
    <mergeCell ref="S26:S27"/>
    <mergeCell ref="F4:F5"/>
    <mergeCell ref="N2:R2"/>
    <mergeCell ref="N3:R3"/>
    <mergeCell ref="G4:H4"/>
    <mergeCell ref="I4:J4"/>
    <mergeCell ref="K4:L4"/>
    <mergeCell ref="M4:N4"/>
    <mergeCell ref="O4:P4"/>
    <mergeCell ref="Q4:R4"/>
  </mergeCells>
  <pageMargins left="0.7" right="0.7" top="0.75" bottom="0.75" header="0.3" footer="0.3"/>
  <ignoredErrors>
    <ignoredError sqref="S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7C9DD-5842-45BF-A24F-96569B6573CD}">
  <sheetPr>
    <pageSetUpPr fitToPage="1"/>
  </sheetPr>
  <dimension ref="A1:H22"/>
  <sheetViews>
    <sheetView workbookViewId="0">
      <selection activeCell="H23" sqref="H23"/>
    </sheetView>
  </sheetViews>
  <sheetFormatPr defaultColWidth="9.140625" defaultRowHeight="12.75" x14ac:dyDescent="0.2"/>
  <cols>
    <col min="1" max="1" width="9.140625" style="22"/>
    <col min="2" max="2" width="20" style="22" customWidth="1"/>
    <col min="3" max="3" width="47.28515625" style="22" customWidth="1"/>
    <col min="4" max="6" width="20" style="22" customWidth="1"/>
    <col min="7" max="7" width="20" style="138" customWidth="1"/>
    <col min="8" max="8" width="40" style="22" customWidth="1"/>
    <col min="9" max="16384" width="9.140625" style="22"/>
  </cols>
  <sheetData>
    <row r="1" spans="1:8" ht="13.5" thickBot="1" x14ac:dyDescent="0.25">
      <c r="A1" s="48" t="s">
        <v>892</v>
      </c>
    </row>
    <row r="2" spans="1:8" x14ac:dyDescent="0.2">
      <c r="A2" s="139"/>
      <c r="G2" s="140" t="s">
        <v>1</v>
      </c>
      <c r="H2" s="32" t="s">
        <v>2</v>
      </c>
    </row>
    <row r="3" spans="1:8" ht="13.5" thickBot="1" x14ac:dyDescent="0.25">
      <c r="A3" s="141"/>
      <c r="B3" s="24"/>
      <c r="C3" s="24"/>
      <c r="D3" s="24"/>
      <c r="E3" s="24"/>
      <c r="G3" s="594" t="s">
        <v>3</v>
      </c>
      <c r="H3" s="214">
        <v>2021</v>
      </c>
    </row>
    <row r="4" spans="1:8" ht="26.25" thickBot="1" x14ac:dyDescent="0.25">
      <c r="A4" s="209" t="s">
        <v>4</v>
      </c>
      <c r="B4" s="209" t="s">
        <v>893</v>
      </c>
      <c r="C4" s="207" t="s">
        <v>894</v>
      </c>
      <c r="D4" s="209" t="s">
        <v>8</v>
      </c>
      <c r="E4" s="209" t="s">
        <v>895</v>
      </c>
      <c r="F4" s="206" t="s">
        <v>15</v>
      </c>
      <c r="G4" s="142" t="s">
        <v>896</v>
      </c>
      <c r="H4" s="142" t="s">
        <v>254</v>
      </c>
    </row>
    <row r="5" spans="1:8" x14ac:dyDescent="0.2">
      <c r="A5" s="143" t="s">
        <v>17</v>
      </c>
      <c r="B5" s="144" t="s">
        <v>897</v>
      </c>
      <c r="C5" s="145" t="s">
        <v>898</v>
      </c>
      <c r="D5" s="146" t="s">
        <v>94</v>
      </c>
      <c r="E5" s="146" t="s">
        <v>109</v>
      </c>
      <c r="F5" s="763" t="s">
        <v>899</v>
      </c>
      <c r="G5" s="595">
        <v>1</v>
      </c>
      <c r="H5" s="595"/>
    </row>
    <row r="6" spans="1:8" x14ac:dyDescent="0.2">
      <c r="A6" s="143" t="s">
        <v>17</v>
      </c>
      <c r="B6" s="147" t="s">
        <v>900</v>
      </c>
      <c r="C6" s="148" t="s">
        <v>901</v>
      </c>
      <c r="D6" s="149" t="s">
        <v>21</v>
      </c>
      <c r="E6" s="149" t="s">
        <v>109</v>
      </c>
      <c r="F6" s="764"/>
      <c r="G6" s="595">
        <v>1</v>
      </c>
      <c r="H6" s="595"/>
    </row>
    <row r="7" spans="1:8" x14ac:dyDescent="0.2">
      <c r="A7" s="150" t="s">
        <v>17</v>
      </c>
      <c r="B7" s="596" t="s">
        <v>902</v>
      </c>
      <c r="C7" s="597" t="s">
        <v>903</v>
      </c>
      <c r="D7" s="598" t="s">
        <v>21</v>
      </c>
      <c r="E7" s="598" t="s">
        <v>109</v>
      </c>
      <c r="F7" s="764"/>
      <c r="G7" s="595">
        <v>1</v>
      </c>
      <c r="H7" s="595"/>
    </row>
    <row r="8" spans="1:8" x14ac:dyDescent="0.2">
      <c r="A8" s="150" t="s">
        <v>17</v>
      </c>
      <c r="B8" s="599" t="s">
        <v>904</v>
      </c>
      <c r="C8" s="597" t="s">
        <v>905</v>
      </c>
      <c r="D8" s="598" t="s">
        <v>21</v>
      </c>
      <c r="E8" s="598" t="s">
        <v>109</v>
      </c>
      <c r="F8" s="764"/>
      <c r="G8" s="595"/>
      <c r="H8" s="424"/>
    </row>
    <row r="9" spans="1:8" x14ac:dyDescent="0.2">
      <c r="A9" s="150" t="s">
        <v>17</v>
      </c>
      <c r="B9" s="599" t="s">
        <v>906</v>
      </c>
      <c r="C9" s="597" t="s">
        <v>907</v>
      </c>
      <c r="D9" s="598" t="s">
        <v>21</v>
      </c>
      <c r="E9" s="598" t="s">
        <v>109</v>
      </c>
      <c r="F9" s="764"/>
      <c r="G9" s="595"/>
      <c r="H9" s="424"/>
    </row>
    <row r="10" spans="1:8" x14ac:dyDescent="0.2">
      <c r="A10" s="150" t="s">
        <v>17</v>
      </c>
      <c r="B10" s="599" t="s">
        <v>908</v>
      </c>
      <c r="C10" s="597" t="s">
        <v>909</v>
      </c>
      <c r="D10" s="598" t="s">
        <v>21</v>
      </c>
      <c r="E10" s="598" t="s">
        <v>109</v>
      </c>
      <c r="F10" s="764"/>
      <c r="G10" s="595">
        <v>1</v>
      </c>
      <c r="H10" s="424"/>
    </row>
    <row r="11" spans="1:8" x14ac:dyDescent="0.2">
      <c r="A11" s="150" t="s">
        <v>17</v>
      </c>
      <c r="B11" s="599" t="s">
        <v>910</v>
      </c>
      <c r="C11" s="600" t="s">
        <v>911</v>
      </c>
      <c r="D11" s="598" t="s">
        <v>21</v>
      </c>
      <c r="E11" s="598" t="s">
        <v>109</v>
      </c>
      <c r="F11" s="764"/>
      <c r="G11" s="595"/>
      <c r="H11" s="424"/>
    </row>
    <row r="12" spans="1:8" x14ac:dyDescent="0.2">
      <c r="A12" s="150" t="s">
        <v>17</v>
      </c>
      <c r="B12" s="599" t="s">
        <v>912</v>
      </c>
      <c r="C12" s="600" t="s">
        <v>913</v>
      </c>
      <c r="D12" s="598" t="s">
        <v>21</v>
      </c>
      <c r="E12" s="598" t="s">
        <v>109</v>
      </c>
      <c r="F12" s="764"/>
      <c r="G12" s="595"/>
      <c r="H12" s="424"/>
    </row>
    <row r="13" spans="1:8" x14ac:dyDescent="0.2">
      <c r="A13" s="150" t="s">
        <v>17</v>
      </c>
      <c r="B13" s="599" t="s">
        <v>914</v>
      </c>
      <c r="C13" s="600" t="s">
        <v>915</v>
      </c>
      <c r="D13" s="598" t="s">
        <v>21</v>
      </c>
      <c r="E13" s="598" t="s">
        <v>109</v>
      </c>
      <c r="F13" s="764"/>
      <c r="G13" s="595">
        <v>2</v>
      </c>
      <c r="H13" s="424"/>
    </row>
    <row r="14" spans="1:8" x14ac:dyDescent="0.2">
      <c r="A14" s="150" t="s">
        <v>17</v>
      </c>
      <c r="B14" s="599" t="s">
        <v>916</v>
      </c>
      <c r="C14" s="600" t="s">
        <v>917</v>
      </c>
      <c r="D14" s="598" t="s">
        <v>21</v>
      </c>
      <c r="E14" s="598" t="s">
        <v>109</v>
      </c>
      <c r="F14" s="764"/>
      <c r="G14" s="595"/>
      <c r="H14" s="424"/>
    </row>
    <row r="15" spans="1:8" x14ac:dyDescent="0.2">
      <c r="A15" s="150" t="s">
        <v>17</v>
      </c>
      <c r="B15" s="599" t="s">
        <v>918</v>
      </c>
      <c r="C15" s="600" t="s">
        <v>919</v>
      </c>
      <c r="D15" s="598" t="s">
        <v>21</v>
      </c>
      <c r="E15" s="598" t="s">
        <v>109</v>
      </c>
      <c r="F15" s="764"/>
      <c r="G15" s="595">
        <v>1</v>
      </c>
      <c r="H15" s="424"/>
    </row>
    <row r="16" spans="1:8" x14ac:dyDescent="0.2">
      <c r="A16" s="150" t="s">
        <v>17</v>
      </c>
      <c r="B16" s="599" t="s">
        <v>920</v>
      </c>
      <c r="C16" s="600" t="s">
        <v>921</v>
      </c>
      <c r="D16" s="598" t="s">
        <v>21</v>
      </c>
      <c r="E16" s="598" t="s">
        <v>109</v>
      </c>
      <c r="F16" s="764"/>
      <c r="G16" s="595">
        <v>0</v>
      </c>
      <c r="H16" s="424" t="s">
        <v>922</v>
      </c>
    </row>
    <row r="17" spans="1:8" ht="25.5" x14ac:dyDescent="0.2">
      <c r="A17" s="150" t="s">
        <v>17</v>
      </c>
      <c r="B17" s="601" t="s">
        <v>923</v>
      </c>
      <c r="C17" s="600" t="s">
        <v>924</v>
      </c>
      <c r="D17" s="598" t="s">
        <v>21</v>
      </c>
      <c r="E17" s="598" t="s">
        <v>109</v>
      </c>
      <c r="F17" s="764"/>
      <c r="G17" s="595">
        <v>1</v>
      </c>
      <c r="H17" s="424"/>
    </row>
    <row r="18" spans="1:8" x14ac:dyDescent="0.2">
      <c r="A18" s="150" t="s">
        <v>17</v>
      </c>
      <c r="B18" s="601" t="s">
        <v>925</v>
      </c>
      <c r="C18" s="602" t="s">
        <v>926</v>
      </c>
      <c r="D18" s="462" t="s">
        <v>94</v>
      </c>
      <c r="E18" s="462" t="s">
        <v>109</v>
      </c>
      <c r="F18" s="764"/>
      <c r="G18" s="595">
        <v>2</v>
      </c>
      <c r="H18" s="424"/>
    </row>
    <row r="19" spans="1:8" x14ac:dyDescent="0.2">
      <c r="A19" s="603" t="s">
        <v>17</v>
      </c>
      <c r="B19" s="604" t="s">
        <v>927</v>
      </c>
      <c r="C19" s="605" t="s">
        <v>928</v>
      </c>
      <c r="D19" s="606" t="s">
        <v>94</v>
      </c>
      <c r="E19" s="606" t="s">
        <v>109</v>
      </c>
      <c r="F19" s="765"/>
      <c r="G19" s="607">
        <v>2</v>
      </c>
      <c r="H19" s="608"/>
    </row>
    <row r="20" spans="1:8" ht="25.5" x14ac:dyDescent="0.2">
      <c r="A20" s="609" t="s">
        <v>17</v>
      </c>
      <c r="B20" s="610" t="s">
        <v>929</v>
      </c>
      <c r="C20" s="610" t="s">
        <v>930</v>
      </c>
      <c r="D20" s="609" t="s">
        <v>21</v>
      </c>
      <c r="E20" s="630" t="s">
        <v>109</v>
      </c>
      <c r="F20" s="609"/>
      <c r="G20" s="609">
        <v>1</v>
      </c>
      <c r="H20" s="344" t="s">
        <v>1054</v>
      </c>
    </row>
    <row r="21" spans="1:8" ht="38.25" x14ac:dyDescent="0.2">
      <c r="A21" s="609" t="s">
        <v>17</v>
      </c>
      <c r="B21" s="610" t="s">
        <v>931</v>
      </c>
      <c r="C21" s="610" t="s">
        <v>932</v>
      </c>
      <c r="D21" s="609" t="s">
        <v>21</v>
      </c>
      <c r="E21" s="630" t="s">
        <v>109</v>
      </c>
      <c r="F21" s="609"/>
      <c r="G21" s="609">
        <v>2</v>
      </c>
      <c r="H21" s="344" t="s">
        <v>1055</v>
      </c>
    </row>
    <row r="22" spans="1:8" ht="38.25" x14ac:dyDescent="0.2">
      <c r="A22" s="609" t="s">
        <v>17</v>
      </c>
      <c r="B22" s="610" t="s">
        <v>933</v>
      </c>
      <c r="C22" s="610" t="s">
        <v>934</v>
      </c>
      <c r="D22" s="609" t="s">
        <v>21</v>
      </c>
      <c r="E22" s="630" t="s">
        <v>109</v>
      </c>
      <c r="F22" s="609"/>
      <c r="G22" s="609">
        <v>1</v>
      </c>
      <c r="H22" s="344" t="s">
        <v>1056</v>
      </c>
    </row>
  </sheetData>
  <autoFilter ref="A4:H4" xr:uid="{00000000-0009-0000-0000-000013000000}"/>
  <mergeCells count="1">
    <mergeCell ref="F5:F19"/>
  </mergeCells>
  <pageMargins left="0.7" right="0.7" top="0.75" bottom="0.75" header="0.3" footer="0.3"/>
  <pageSetup scale="7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sheetPr>
  <dimension ref="A1:K26"/>
  <sheetViews>
    <sheetView workbookViewId="0">
      <pane ySplit="4" topLeftCell="A5" activePane="bottomLeft" state="frozen"/>
      <selection pane="bottomLeft" activeCell="N6" sqref="N6"/>
    </sheetView>
  </sheetViews>
  <sheetFormatPr defaultColWidth="9.140625" defaultRowHeight="12.75" x14ac:dyDescent="0.2"/>
  <cols>
    <col min="1" max="6" width="9.140625" style="22"/>
    <col min="7" max="7" width="19.140625" style="22" customWidth="1"/>
    <col min="8" max="8" width="26.7109375" style="22" customWidth="1"/>
    <col min="9" max="9" width="11.140625" style="22" customWidth="1"/>
    <col min="10" max="10" width="12.5703125" style="22" customWidth="1"/>
    <col min="11" max="11" width="15.7109375" style="22" customWidth="1"/>
    <col min="12" max="16384" width="9.140625" style="22"/>
  </cols>
  <sheetData>
    <row r="1" spans="1:11" ht="13.5" thickBot="1" x14ac:dyDescent="0.25">
      <c r="A1" s="2" t="s">
        <v>935</v>
      </c>
    </row>
    <row r="2" spans="1:11" x14ac:dyDescent="0.2">
      <c r="A2" s="56"/>
      <c r="J2" s="47" t="s">
        <v>1</v>
      </c>
      <c r="K2" s="32" t="s">
        <v>2</v>
      </c>
    </row>
    <row r="3" spans="1:11" ht="13.5" thickBot="1" x14ac:dyDescent="0.25">
      <c r="A3" s="23"/>
      <c r="B3" s="24"/>
      <c r="C3" s="24"/>
      <c r="D3" s="24"/>
      <c r="E3" s="24"/>
      <c r="F3" s="24"/>
      <c r="G3" s="24"/>
      <c r="H3" s="24"/>
      <c r="I3" s="24"/>
      <c r="J3" s="215" t="s">
        <v>3</v>
      </c>
      <c r="K3" s="214">
        <v>2021</v>
      </c>
    </row>
    <row r="4" spans="1:11" ht="26.25" thickBot="1" x14ac:dyDescent="0.25">
      <c r="A4" s="205" t="s">
        <v>4</v>
      </c>
      <c r="B4" s="205" t="s">
        <v>7</v>
      </c>
      <c r="C4" s="205" t="s">
        <v>8</v>
      </c>
      <c r="D4" s="205" t="s">
        <v>936</v>
      </c>
      <c r="E4" s="205" t="s">
        <v>937</v>
      </c>
      <c r="F4" s="205" t="s">
        <v>938</v>
      </c>
      <c r="G4" s="205" t="s">
        <v>939</v>
      </c>
      <c r="H4" s="205" t="s">
        <v>940</v>
      </c>
      <c r="I4" s="205" t="s">
        <v>941</v>
      </c>
      <c r="J4" s="205" t="s">
        <v>15</v>
      </c>
      <c r="K4" s="203" t="s">
        <v>942</v>
      </c>
    </row>
    <row r="5" spans="1:11" ht="257.25" customHeight="1" x14ac:dyDescent="0.2">
      <c r="A5" s="622" t="s">
        <v>17</v>
      </c>
      <c r="B5" s="623" t="s">
        <v>943</v>
      </c>
      <c r="C5" s="623" t="s">
        <v>943</v>
      </c>
      <c r="D5" s="623" t="s">
        <v>946</v>
      </c>
      <c r="E5" s="623" t="s">
        <v>881</v>
      </c>
      <c r="F5" s="623" t="s">
        <v>947</v>
      </c>
      <c r="G5" s="624">
        <v>3</v>
      </c>
      <c r="H5" s="625" t="s">
        <v>948</v>
      </c>
      <c r="I5" s="625" t="s">
        <v>944</v>
      </c>
      <c r="J5" s="626"/>
      <c r="K5" s="627" t="s">
        <v>944</v>
      </c>
    </row>
    <row r="6" spans="1:11" ht="172.5" customHeight="1" x14ac:dyDescent="0.2">
      <c r="A6" s="622" t="s">
        <v>17</v>
      </c>
      <c r="B6" s="623" t="s">
        <v>943</v>
      </c>
      <c r="C6" s="623" t="s">
        <v>943</v>
      </c>
      <c r="D6" s="623" t="s">
        <v>946</v>
      </c>
      <c r="E6" s="623" t="s">
        <v>881</v>
      </c>
      <c r="F6" s="623" t="s">
        <v>947</v>
      </c>
      <c r="G6" s="624">
        <v>4</v>
      </c>
      <c r="H6" s="625" t="s">
        <v>949</v>
      </c>
      <c r="I6" s="625" t="s">
        <v>944</v>
      </c>
      <c r="J6" s="626"/>
      <c r="K6" s="627" t="s">
        <v>944</v>
      </c>
    </row>
    <row r="7" spans="1:11" ht="147.75" customHeight="1" x14ac:dyDescent="0.2">
      <c r="A7" s="622" t="s">
        <v>17</v>
      </c>
      <c r="B7" s="623" t="s">
        <v>943</v>
      </c>
      <c r="C7" s="623" t="s">
        <v>943</v>
      </c>
      <c r="D7" s="623" t="s">
        <v>946</v>
      </c>
      <c r="E7" s="623" t="s">
        <v>881</v>
      </c>
      <c r="F7" s="623" t="s">
        <v>947</v>
      </c>
      <c r="G7" s="624">
        <v>5</v>
      </c>
      <c r="H7" s="628" t="s">
        <v>950</v>
      </c>
      <c r="I7" s="625" t="s">
        <v>944</v>
      </c>
      <c r="J7" s="626"/>
      <c r="K7" s="627" t="s">
        <v>944</v>
      </c>
    </row>
    <row r="8" spans="1:11" ht="79.5" customHeight="1" x14ac:dyDescent="0.2">
      <c r="A8" s="622" t="s">
        <v>17</v>
      </c>
      <c r="B8" s="623" t="s">
        <v>943</v>
      </c>
      <c r="C8" s="623" t="s">
        <v>943</v>
      </c>
      <c r="D8" s="623" t="s">
        <v>946</v>
      </c>
      <c r="E8" s="623" t="s">
        <v>881</v>
      </c>
      <c r="F8" s="623" t="s">
        <v>947</v>
      </c>
      <c r="G8" s="624">
        <v>6</v>
      </c>
      <c r="H8" s="628" t="s">
        <v>951</v>
      </c>
      <c r="I8" s="625" t="s">
        <v>944</v>
      </c>
      <c r="J8" s="626"/>
      <c r="K8" s="627" t="s">
        <v>944</v>
      </c>
    </row>
    <row r="9" spans="1:11" ht="140.25" customHeight="1" x14ac:dyDescent="0.2">
      <c r="A9" s="622" t="s">
        <v>17</v>
      </c>
      <c r="B9" s="623" t="s">
        <v>943</v>
      </c>
      <c r="C9" s="623" t="s">
        <v>943</v>
      </c>
      <c r="D9" s="623" t="s">
        <v>946</v>
      </c>
      <c r="E9" s="623" t="s">
        <v>881</v>
      </c>
      <c r="F9" s="623" t="s">
        <v>947</v>
      </c>
      <c r="G9" s="624">
        <v>7</v>
      </c>
      <c r="H9" s="628" t="s">
        <v>952</v>
      </c>
      <c r="I9" s="625" t="s">
        <v>944</v>
      </c>
      <c r="J9" s="626"/>
      <c r="K9" s="627" t="s">
        <v>944</v>
      </c>
    </row>
    <row r="10" spans="1:11" ht="142.5" customHeight="1" x14ac:dyDescent="0.2">
      <c r="A10" s="622" t="s">
        <v>17</v>
      </c>
      <c r="B10" s="623" t="s">
        <v>943</v>
      </c>
      <c r="C10" s="623" t="s">
        <v>943</v>
      </c>
      <c r="D10" s="623" t="s">
        <v>946</v>
      </c>
      <c r="E10" s="623" t="s">
        <v>881</v>
      </c>
      <c r="F10" s="623" t="s">
        <v>947</v>
      </c>
      <c r="G10" s="624">
        <v>8</v>
      </c>
      <c r="H10" s="628" t="s">
        <v>953</v>
      </c>
      <c r="I10" s="625" t="s">
        <v>944</v>
      </c>
      <c r="J10" s="626"/>
      <c r="K10" s="627" t="s">
        <v>944</v>
      </c>
    </row>
    <row r="11" spans="1:11" ht="208.5" customHeight="1" x14ac:dyDescent="0.2">
      <c r="A11" s="622" t="s">
        <v>17</v>
      </c>
      <c r="B11" s="623" t="s">
        <v>943</v>
      </c>
      <c r="C11" s="623" t="s">
        <v>943</v>
      </c>
      <c r="D11" s="623" t="s">
        <v>946</v>
      </c>
      <c r="E11" s="623" t="s">
        <v>881</v>
      </c>
      <c r="F11" s="623" t="s">
        <v>947</v>
      </c>
      <c r="G11" s="624">
        <v>9</v>
      </c>
      <c r="H11" s="628" t="s">
        <v>954</v>
      </c>
      <c r="I11" s="625" t="s">
        <v>944</v>
      </c>
      <c r="J11" s="626"/>
      <c r="K11" s="627" t="s">
        <v>944</v>
      </c>
    </row>
    <row r="12" spans="1:11" ht="164.25" customHeight="1" x14ac:dyDescent="0.2">
      <c r="A12" s="622" t="s">
        <v>17</v>
      </c>
      <c r="B12" s="623" t="s">
        <v>943</v>
      </c>
      <c r="C12" s="623" t="s">
        <v>943</v>
      </c>
      <c r="D12" s="623" t="s">
        <v>955</v>
      </c>
      <c r="E12" s="623" t="s">
        <v>881</v>
      </c>
      <c r="F12" s="623" t="s">
        <v>840</v>
      </c>
      <c r="G12" s="624">
        <v>7</v>
      </c>
      <c r="H12" s="628" t="s">
        <v>956</v>
      </c>
      <c r="I12" s="625" t="s">
        <v>944</v>
      </c>
      <c r="J12" s="626"/>
      <c r="K12" s="627" t="s">
        <v>944</v>
      </c>
    </row>
    <row r="13" spans="1:11" ht="177.75" customHeight="1" x14ac:dyDescent="0.2">
      <c r="A13" s="622" t="s">
        <v>17</v>
      </c>
      <c r="B13" s="623" t="s">
        <v>943</v>
      </c>
      <c r="C13" s="623" t="s">
        <v>943</v>
      </c>
      <c r="D13" s="623" t="s">
        <v>955</v>
      </c>
      <c r="E13" s="623" t="s">
        <v>881</v>
      </c>
      <c r="F13" s="623" t="s">
        <v>840</v>
      </c>
      <c r="G13" s="624">
        <v>8</v>
      </c>
      <c r="H13" s="628" t="s">
        <v>957</v>
      </c>
      <c r="I13" s="625" t="s">
        <v>944</v>
      </c>
      <c r="J13" s="626"/>
      <c r="K13" s="627" t="s">
        <v>944</v>
      </c>
    </row>
    <row r="14" spans="1:11" ht="171" customHeight="1" x14ac:dyDescent="0.2">
      <c r="A14" s="622" t="s">
        <v>17</v>
      </c>
      <c r="B14" s="623" t="s">
        <v>943</v>
      </c>
      <c r="C14" s="623" t="s">
        <v>943</v>
      </c>
      <c r="D14" s="623" t="s">
        <v>955</v>
      </c>
      <c r="E14" s="623" t="s">
        <v>881</v>
      </c>
      <c r="F14" s="623" t="s">
        <v>840</v>
      </c>
      <c r="G14" s="624">
        <v>10</v>
      </c>
      <c r="H14" s="628" t="s">
        <v>958</v>
      </c>
      <c r="I14" s="625" t="s">
        <v>944</v>
      </c>
      <c r="J14" s="626"/>
      <c r="K14" s="625" t="s">
        <v>944</v>
      </c>
    </row>
    <row r="15" spans="1:11" ht="95.25" customHeight="1" x14ac:dyDescent="0.2">
      <c r="A15" s="622" t="s">
        <v>17</v>
      </c>
      <c r="B15" s="623" t="s">
        <v>943</v>
      </c>
      <c r="C15" s="623" t="s">
        <v>943</v>
      </c>
      <c r="D15" s="623" t="s">
        <v>955</v>
      </c>
      <c r="E15" s="623" t="s">
        <v>891</v>
      </c>
      <c r="F15" s="623" t="s">
        <v>959</v>
      </c>
      <c r="G15" s="624">
        <v>11</v>
      </c>
      <c r="H15" s="628" t="s">
        <v>960</v>
      </c>
      <c r="I15" s="625" t="s">
        <v>944</v>
      </c>
      <c r="J15" s="626"/>
      <c r="K15" s="627" t="s">
        <v>944</v>
      </c>
    </row>
    <row r="16" spans="1:11" ht="77.25" customHeight="1" x14ac:dyDescent="0.2">
      <c r="A16" s="622" t="s">
        <v>17</v>
      </c>
      <c r="B16" s="623" t="s">
        <v>943</v>
      </c>
      <c r="C16" s="623" t="s">
        <v>943</v>
      </c>
      <c r="D16" s="623" t="s">
        <v>955</v>
      </c>
      <c r="E16" s="623" t="s">
        <v>891</v>
      </c>
      <c r="F16" s="623" t="s">
        <v>959</v>
      </c>
      <c r="G16" s="624">
        <v>12</v>
      </c>
      <c r="H16" s="628" t="s">
        <v>961</v>
      </c>
      <c r="I16" s="625" t="s">
        <v>944</v>
      </c>
      <c r="J16" s="626"/>
      <c r="K16" s="627" t="s">
        <v>944</v>
      </c>
    </row>
    <row r="17" spans="1:11" ht="293.25" x14ac:dyDescent="0.2">
      <c r="A17" s="618" t="s">
        <v>17</v>
      </c>
      <c r="B17" s="616" t="s">
        <v>1032</v>
      </c>
      <c r="C17" s="616"/>
      <c r="D17" s="616" t="s">
        <v>1033</v>
      </c>
      <c r="E17" s="617" t="s">
        <v>945</v>
      </c>
      <c r="F17" s="617" t="s">
        <v>1034</v>
      </c>
      <c r="G17" s="617" t="s">
        <v>1035</v>
      </c>
      <c r="H17" s="616" t="s">
        <v>1036</v>
      </c>
      <c r="I17" s="616" t="s">
        <v>1037</v>
      </c>
      <c r="J17" s="616"/>
      <c r="K17" s="616" t="s">
        <v>1039</v>
      </c>
    </row>
    <row r="18" spans="1:11" ht="63.75" x14ac:dyDescent="0.2">
      <c r="A18" s="618" t="s">
        <v>17</v>
      </c>
      <c r="B18" s="616" t="s">
        <v>962</v>
      </c>
      <c r="C18" s="616"/>
      <c r="D18" s="616" t="s">
        <v>963</v>
      </c>
      <c r="E18" s="617" t="s">
        <v>94</v>
      </c>
      <c r="F18" s="617" t="s">
        <v>964</v>
      </c>
      <c r="G18" s="617" t="s">
        <v>965</v>
      </c>
      <c r="H18" s="616" t="s">
        <v>966</v>
      </c>
      <c r="I18" s="616"/>
      <c r="J18" s="616"/>
      <c r="K18" s="616" t="s">
        <v>1040</v>
      </c>
    </row>
    <row r="19" spans="1:11" ht="216.75" x14ac:dyDescent="0.2">
      <c r="A19" s="618" t="s">
        <v>17</v>
      </c>
      <c r="B19" s="616" t="s">
        <v>962</v>
      </c>
      <c r="C19" s="616"/>
      <c r="D19" s="616" t="s">
        <v>963</v>
      </c>
      <c r="E19" s="617" t="s">
        <v>94</v>
      </c>
      <c r="F19" s="617" t="s">
        <v>967</v>
      </c>
      <c r="G19" s="617" t="s">
        <v>968</v>
      </c>
      <c r="H19" s="616" t="s">
        <v>969</v>
      </c>
      <c r="I19" s="616"/>
      <c r="J19" s="616"/>
      <c r="K19" s="616" t="s">
        <v>1041</v>
      </c>
    </row>
    <row r="20" spans="1:11" ht="306" x14ac:dyDescent="0.2">
      <c r="A20" s="618" t="s">
        <v>17</v>
      </c>
      <c r="B20" s="616" t="s">
        <v>970</v>
      </c>
      <c r="C20" s="616"/>
      <c r="D20" s="616" t="s">
        <v>971</v>
      </c>
      <c r="E20" s="617" t="s">
        <v>94</v>
      </c>
      <c r="F20" s="617" t="s">
        <v>972</v>
      </c>
      <c r="G20" s="617" t="s">
        <v>973</v>
      </c>
      <c r="H20" s="616" t="s">
        <v>974</v>
      </c>
      <c r="I20" s="616" t="s">
        <v>975</v>
      </c>
      <c r="J20" s="616"/>
      <c r="K20" s="616" t="s">
        <v>1038</v>
      </c>
    </row>
    <row r="21" spans="1:11" ht="114.75" x14ac:dyDescent="0.2">
      <c r="A21" s="618" t="s">
        <v>17</v>
      </c>
      <c r="B21" s="616" t="s">
        <v>970</v>
      </c>
      <c r="C21" s="616"/>
      <c r="D21" s="616" t="s">
        <v>976</v>
      </c>
      <c r="E21" s="617" t="s">
        <v>94</v>
      </c>
      <c r="F21" s="617" t="s">
        <v>977</v>
      </c>
      <c r="G21" s="617" t="s">
        <v>978</v>
      </c>
      <c r="H21" s="616" t="s">
        <v>979</v>
      </c>
      <c r="I21" s="616" t="s">
        <v>980</v>
      </c>
      <c r="J21" s="616"/>
      <c r="K21" s="616" t="s">
        <v>1038</v>
      </c>
    </row>
    <row r="22" spans="1:11" ht="127.5" x14ac:dyDescent="0.2">
      <c r="A22" s="618" t="s">
        <v>17</v>
      </c>
      <c r="B22" s="616" t="s">
        <v>970</v>
      </c>
      <c r="C22" s="616"/>
      <c r="D22" s="616" t="s">
        <v>981</v>
      </c>
      <c r="E22" s="617" t="s">
        <v>94</v>
      </c>
      <c r="F22" s="617" t="s">
        <v>982</v>
      </c>
      <c r="G22" s="617" t="s">
        <v>983</v>
      </c>
      <c r="H22" s="616" t="s">
        <v>984</v>
      </c>
      <c r="I22" s="616" t="s">
        <v>985</v>
      </c>
      <c r="J22" s="616"/>
      <c r="K22" s="616" t="s">
        <v>1038</v>
      </c>
    </row>
    <row r="23" spans="1:11" ht="127.5" x14ac:dyDescent="0.2">
      <c r="A23" s="618" t="s">
        <v>17</v>
      </c>
      <c r="B23" s="616" t="s">
        <v>970</v>
      </c>
      <c r="C23" s="616"/>
      <c r="D23" s="616" t="s">
        <v>981</v>
      </c>
      <c r="E23" s="617" t="s">
        <v>94</v>
      </c>
      <c r="F23" s="617" t="s">
        <v>986</v>
      </c>
      <c r="G23" s="617" t="s">
        <v>987</v>
      </c>
      <c r="H23" s="616" t="s">
        <v>986</v>
      </c>
      <c r="I23" s="616" t="s">
        <v>988</v>
      </c>
      <c r="J23" s="616"/>
      <c r="K23" s="616" t="s">
        <v>1038</v>
      </c>
    </row>
    <row r="24" spans="1:11" ht="216.75" x14ac:dyDescent="0.2">
      <c r="A24" s="618" t="s">
        <v>17</v>
      </c>
      <c r="B24" s="616" t="s">
        <v>970</v>
      </c>
      <c r="C24" s="616"/>
      <c r="D24" s="616" t="s">
        <v>989</v>
      </c>
      <c r="E24" s="617" t="s">
        <v>94</v>
      </c>
      <c r="F24" s="617" t="s">
        <v>990</v>
      </c>
      <c r="G24" s="617" t="s">
        <v>991</v>
      </c>
      <c r="H24" s="616" t="s">
        <v>992</v>
      </c>
      <c r="I24" s="616" t="s">
        <v>993</v>
      </c>
      <c r="J24" s="616"/>
      <c r="K24" s="616" t="s">
        <v>1038</v>
      </c>
    </row>
    <row r="25" spans="1:11" ht="140.25" x14ac:dyDescent="0.2">
      <c r="A25" s="618" t="s">
        <v>17</v>
      </c>
      <c r="B25" s="616" t="s">
        <v>970</v>
      </c>
      <c r="C25" s="616"/>
      <c r="D25" s="616" t="s">
        <v>994</v>
      </c>
      <c r="E25" s="617" t="s">
        <v>94</v>
      </c>
      <c r="F25" s="617" t="s">
        <v>995</v>
      </c>
      <c r="G25" s="617" t="s">
        <v>996</v>
      </c>
      <c r="H25" s="616" t="s">
        <v>997</v>
      </c>
      <c r="I25" s="616" t="s">
        <v>998</v>
      </c>
      <c r="J25" s="616"/>
      <c r="K25" s="616" t="s">
        <v>1043</v>
      </c>
    </row>
    <row r="26" spans="1:11" ht="178.5" x14ac:dyDescent="0.2">
      <c r="A26" s="618" t="s">
        <v>17</v>
      </c>
      <c r="B26" s="616" t="s">
        <v>970</v>
      </c>
      <c r="C26" s="616"/>
      <c r="D26" s="616" t="s">
        <v>999</v>
      </c>
      <c r="E26" s="617" t="s">
        <v>94</v>
      </c>
      <c r="F26" s="617" t="s">
        <v>1000</v>
      </c>
      <c r="G26" s="617" t="s">
        <v>1001</v>
      </c>
      <c r="H26" s="616" t="s">
        <v>1002</v>
      </c>
      <c r="I26" s="616" t="s">
        <v>1003</v>
      </c>
      <c r="J26" s="616"/>
      <c r="K26" s="616" t="s">
        <v>1042</v>
      </c>
    </row>
  </sheetData>
  <autoFilter ref="A4:K4" xr:uid="{00000000-0009-0000-0000-000014000000}"/>
  <phoneticPr fontId="27"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B01A2-7CF7-46BB-B47C-E95D35FC9984}">
  <dimension ref="A1:J8"/>
  <sheetViews>
    <sheetView topLeftCell="C1" zoomScale="110" zoomScaleNormal="110" workbookViewId="0">
      <pane ySplit="4" topLeftCell="A7" activePane="bottomLeft" state="frozen"/>
      <selection activeCell="E20" sqref="E20"/>
      <selection pane="bottomLeft" activeCell="I7" sqref="I7:I8"/>
    </sheetView>
  </sheetViews>
  <sheetFormatPr defaultColWidth="8.7109375" defaultRowHeight="12.75" x14ac:dyDescent="0.2"/>
  <cols>
    <col min="1" max="1" width="23.42578125" style="188" customWidth="1"/>
    <col min="2" max="2" width="31.42578125" style="188" customWidth="1"/>
    <col min="3" max="3" width="30" style="188" customWidth="1"/>
    <col min="4" max="4" width="19" style="188" bestFit="1" customWidth="1"/>
    <col min="5" max="5" width="32.7109375" style="188" customWidth="1"/>
    <col min="6" max="6" width="24.140625" style="188" customWidth="1"/>
    <col min="7" max="8" width="24.140625" style="188" bestFit="1" customWidth="1"/>
    <col min="9" max="9" width="24.42578125" style="188" customWidth="1"/>
    <col min="10" max="10" width="13.7109375" style="188" customWidth="1"/>
    <col min="11" max="16384" width="8.7109375" style="188"/>
  </cols>
  <sheetData>
    <row r="1" spans="1:10" ht="13.5" thickBot="1" x14ac:dyDescent="0.25">
      <c r="A1" s="194" t="s">
        <v>1004</v>
      </c>
    </row>
    <row r="2" spans="1:10" x14ac:dyDescent="0.2">
      <c r="A2" s="772"/>
      <c r="B2" s="773"/>
      <c r="C2" s="773"/>
      <c r="D2" s="773"/>
      <c r="E2" s="773"/>
      <c r="F2" s="773"/>
      <c r="G2" s="773"/>
      <c r="I2" s="611" t="s">
        <v>98</v>
      </c>
      <c r="J2" s="612" t="s">
        <v>2</v>
      </c>
    </row>
    <row r="3" spans="1:10" ht="13.5" thickBot="1" x14ac:dyDescent="0.25">
      <c r="A3" s="772"/>
      <c r="B3" s="773"/>
      <c r="C3" s="773"/>
      <c r="D3" s="773"/>
      <c r="E3" s="773"/>
      <c r="F3" s="773"/>
      <c r="G3" s="773"/>
      <c r="I3" s="191" t="s">
        <v>3</v>
      </c>
      <c r="J3" s="613">
        <v>2021</v>
      </c>
    </row>
    <row r="4" spans="1:10" ht="39" thickBot="1" x14ac:dyDescent="0.25">
      <c r="A4" s="190" t="s">
        <v>1005</v>
      </c>
      <c r="B4" s="189" t="s">
        <v>1006</v>
      </c>
      <c r="C4" s="189" t="s">
        <v>1007</v>
      </c>
      <c r="D4" s="189" t="s">
        <v>1008</v>
      </c>
      <c r="E4" s="189" t="s">
        <v>1009</v>
      </c>
      <c r="F4" s="189" t="s">
        <v>1010</v>
      </c>
      <c r="G4" s="189" t="s">
        <v>1011</v>
      </c>
      <c r="H4" s="189" t="s">
        <v>1012</v>
      </c>
      <c r="I4" s="193" t="s">
        <v>15</v>
      </c>
      <c r="J4" s="192" t="s">
        <v>254</v>
      </c>
    </row>
    <row r="5" spans="1:10" ht="240" x14ac:dyDescent="0.2">
      <c r="A5" s="620" t="s">
        <v>1049</v>
      </c>
      <c r="B5" s="620" t="s">
        <v>1050</v>
      </c>
      <c r="C5" s="620" t="s">
        <v>1051</v>
      </c>
      <c r="D5" s="620" t="s">
        <v>1013</v>
      </c>
      <c r="E5" s="620" t="s">
        <v>1014</v>
      </c>
      <c r="F5" s="620" t="s">
        <v>1015</v>
      </c>
      <c r="G5" s="620" t="s">
        <v>1047</v>
      </c>
      <c r="H5" s="462" t="s">
        <v>1016</v>
      </c>
      <c r="I5" s="620" t="s">
        <v>1052</v>
      </c>
      <c r="J5" s="621" t="s">
        <v>1053</v>
      </c>
    </row>
    <row r="6" spans="1:10" ht="202.5" customHeight="1" x14ac:dyDescent="0.2">
      <c r="A6" s="619" t="s">
        <v>1018</v>
      </c>
      <c r="B6" s="619" t="s">
        <v>1045</v>
      </c>
      <c r="C6" s="619" t="s">
        <v>1019</v>
      </c>
      <c r="D6" s="619" t="s">
        <v>1020</v>
      </c>
      <c r="E6" s="619" t="s">
        <v>1021</v>
      </c>
      <c r="F6" s="619" t="s">
        <v>1046</v>
      </c>
      <c r="G6" s="619" t="s">
        <v>1047</v>
      </c>
      <c r="H6" s="462" t="s">
        <v>1016</v>
      </c>
      <c r="I6" s="619" t="s">
        <v>1048</v>
      </c>
      <c r="J6" s="621" t="s">
        <v>1053</v>
      </c>
    </row>
    <row r="7" spans="1:10" x14ac:dyDescent="0.2">
      <c r="A7" s="774" t="s">
        <v>1022</v>
      </c>
      <c r="B7" s="766" t="s">
        <v>1023</v>
      </c>
      <c r="C7" s="766" t="s">
        <v>1024</v>
      </c>
      <c r="D7" s="766" t="s">
        <v>1025</v>
      </c>
      <c r="E7" s="766" t="s">
        <v>1026</v>
      </c>
      <c r="F7" s="766" t="s">
        <v>1027</v>
      </c>
      <c r="G7" s="766" t="s">
        <v>1028</v>
      </c>
      <c r="H7" s="766" t="s">
        <v>1044</v>
      </c>
      <c r="I7" s="768" t="s">
        <v>1075</v>
      </c>
      <c r="J7" s="770" t="s">
        <v>1017</v>
      </c>
    </row>
    <row r="8" spans="1:10" ht="297" customHeight="1" thickBot="1" x14ac:dyDescent="0.25">
      <c r="A8" s="775"/>
      <c r="B8" s="767"/>
      <c r="C8" s="767"/>
      <c r="D8" s="767"/>
      <c r="E8" s="767"/>
      <c r="F8" s="767"/>
      <c r="G8" s="767"/>
      <c r="H8" s="767"/>
      <c r="I8" s="769"/>
      <c r="J8" s="771"/>
    </row>
  </sheetData>
  <mergeCells count="11">
    <mergeCell ref="G7:G8"/>
    <mergeCell ref="H7:H8"/>
    <mergeCell ref="I7:I8"/>
    <mergeCell ref="J7:J8"/>
    <mergeCell ref="A2:G3"/>
    <mergeCell ref="A7:A8"/>
    <mergeCell ref="B7:B8"/>
    <mergeCell ref="C7:C8"/>
    <mergeCell ref="D7:D8"/>
    <mergeCell ref="E7:E8"/>
    <mergeCell ref="F7:F8"/>
  </mergeCells>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7BC8E-2436-42AD-86FB-894ECBAF9886}">
  <sheetPr>
    <tabColor rgb="FFFF0000"/>
  </sheetPr>
  <dimension ref="A1:W266"/>
  <sheetViews>
    <sheetView tabSelected="1" workbookViewId="0">
      <pane ySplit="4" topLeftCell="A99" activePane="bottomLeft" state="frozen"/>
      <selection activeCell="E25" sqref="E25"/>
      <selection pane="bottomLeft" activeCell="B4" sqref="B4"/>
    </sheetView>
  </sheetViews>
  <sheetFormatPr defaultColWidth="8.85546875" defaultRowHeight="15" x14ac:dyDescent="0.25"/>
  <cols>
    <col min="1" max="1" width="5.7109375" style="22" customWidth="1"/>
    <col min="2" max="9" width="8.7109375" style="22" customWidth="1"/>
    <col min="10" max="10" width="12.42578125" style="22" customWidth="1"/>
    <col min="11" max="11" width="12.28515625" style="22" customWidth="1"/>
    <col min="12" max="12" width="18.85546875" style="22" customWidth="1"/>
    <col min="13" max="13" width="20.7109375" style="177" customWidth="1"/>
    <col min="14" max="14" width="15" style="177" customWidth="1"/>
    <col min="15" max="15" width="14.140625" style="22" customWidth="1"/>
    <col min="16" max="16" width="14.85546875" style="22" customWidth="1"/>
    <col min="17" max="17" width="14.140625" style="9" customWidth="1"/>
    <col min="24" max="16384" width="8.85546875" style="22"/>
  </cols>
  <sheetData>
    <row r="1" spans="1:23" ht="15.75" thickBot="1" x14ac:dyDescent="0.3">
      <c r="A1" s="2" t="s">
        <v>117</v>
      </c>
    </row>
    <row r="2" spans="1:23" x14ac:dyDescent="0.25">
      <c r="J2" s="2"/>
      <c r="K2" s="2"/>
      <c r="L2" s="2"/>
      <c r="M2" s="27"/>
      <c r="N2" s="27"/>
      <c r="O2" s="2"/>
      <c r="P2" s="635" t="s">
        <v>1</v>
      </c>
      <c r="Q2" s="636" t="s">
        <v>2</v>
      </c>
    </row>
    <row r="3" spans="1:23" ht="15.75" thickBot="1" x14ac:dyDescent="0.3">
      <c r="J3" s="2"/>
      <c r="K3" s="2"/>
      <c r="L3" s="2"/>
      <c r="M3" s="27"/>
      <c r="N3" s="27"/>
      <c r="O3" s="2"/>
      <c r="P3" s="637" t="s">
        <v>3</v>
      </c>
      <c r="Q3" s="638">
        <v>2021</v>
      </c>
    </row>
    <row r="4" spans="1:23" s="25" customFormat="1" ht="78.75" x14ac:dyDescent="0.25">
      <c r="A4" s="639" t="s">
        <v>4</v>
      </c>
      <c r="B4" s="640" t="s">
        <v>118</v>
      </c>
      <c r="C4" s="640" t="s">
        <v>119</v>
      </c>
      <c r="D4" s="640" t="s">
        <v>6</v>
      </c>
      <c r="E4" s="640" t="s">
        <v>7</v>
      </c>
      <c r="F4" s="640" t="s">
        <v>8</v>
      </c>
      <c r="G4" s="640" t="s">
        <v>9</v>
      </c>
      <c r="H4" s="640" t="s">
        <v>120</v>
      </c>
      <c r="I4" s="640" t="s">
        <v>121</v>
      </c>
      <c r="J4" s="640" t="s">
        <v>122</v>
      </c>
      <c r="K4" s="640" t="s">
        <v>123</v>
      </c>
      <c r="L4" s="640" t="s">
        <v>15</v>
      </c>
      <c r="M4" s="641" t="s">
        <v>124</v>
      </c>
      <c r="N4" s="642" t="s">
        <v>125</v>
      </c>
      <c r="O4" s="641" t="s">
        <v>126</v>
      </c>
      <c r="P4" s="641" t="s">
        <v>127</v>
      </c>
      <c r="Q4" s="643" t="s">
        <v>128</v>
      </c>
      <c r="R4"/>
      <c r="S4"/>
      <c r="T4"/>
      <c r="U4"/>
      <c r="V4"/>
      <c r="W4"/>
    </row>
    <row r="5" spans="1:23" ht="75" x14ac:dyDescent="0.25">
      <c r="A5" s="315" t="s">
        <v>17</v>
      </c>
      <c r="B5" s="315" t="s">
        <v>17</v>
      </c>
      <c r="C5" s="315">
        <v>2020</v>
      </c>
      <c r="D5" s="315" t="s">
        <v>19</v>
      </c>
      <c r="E5" s="315" t="s">
        <v>20</v>
      </c>
      <c r="F5" s="315" t="s">
        <v>21</v>
      </c>
      <c r="G5" s="315" t="s">
        <v>22</v>
      </c>
      <c r="H5" s="315" t="s">
        <v>102</v>
      </c>
      <c r="I5" s="315" t="s">
        <v>129</v>
      </c>
      <c r="J5" s="315">
        <v>100</v>
      </c>
      <c r="K5" s="315" t="s">
        <v>94</v>
      </c>
      <c r="L5" s="695" t="s">
        <v>130</v>
      </c>
      <c r="M5" s="316">
        <v>300</v>
      </c>
      <c r="N5" s="317">
        <f>IFERROR(M5/J5,"NA")</f>
        <v>3</v>
      </c>
      <c r="O5" s="318">
        <v>10</v>
      </c>
      <c r="P5" s="698" t="s">
        <v>131</v>
      </c>
      <c r="Q5" s="701" t="s">
        <v>132</v>
      </c>
      <c r="R5" s="22"/>
      <c r="S5" s="22"/>
      <c r="T5" s="22"/>
      <c r="U5" s="22"/>
      <c r="V5" s="22"/>
      <c r="W5" s="22"/>
    </row>
    <row r="6" spans="1:23" ht="75" x14ac:dyDescent="0.25">
      <c r="A6" s="315" t="s">
        <v>17</v>
      </c>
      <c r="B6" s="315" t="s">
        <v>17</v>
      </c>
      <c r="C6" s="315">
        <v>2020</v>
      </c>
      <c r="D6" s="315" t="s">
        <v>19</v>
      </c>
      <c r="E6" s="315" t="s">
        <v>20</v>
      </c>
      <c r="F6" s="315" t="s">
        <v>21</v>
      </c>
      <c r="G6" s="315" t="s">
        <v>22</v>
      </c>
      <c r="H6" s="315" t="s">
        <v>103</v>
      </c>
      <c r="I6" s="315" t="s">
        <v>129</v>
      </c>
      <c r="J6" s="315">
        <v>100</v>
      </c>
      <c r="K6" s="315" t="s">
        <v>94</v>
      </c>
      <c r="L6" s="696"/>
      <c r="M6" s="319">
        <v>300</v>
      </c>
      <c r="N6" s="317">
        <f t="shared" ref="N6:N69" si="0">IFERROR(M6/J6,"NA")</f>
        <v>3</v>
      </c>
      <c r="O6" s="319">
        <v>10</v>
      </c>
      <c r="P6" s="699"/>
      <c r="Q6" s="702"/>
      <c r="R6" s="22"/>
      <c r="S6" s="22"/>
      <c r="T6" s="22"/>
      <c r="U6" s="22"/>
      <c r="V6" s="22"/>
      <c r="W6" s="22"/>
    </row>
    <row r="7" spans="1:23" ht="75" x14ac:dyDescent="0.25">
      <c r="A7" s="315" t="s">
        <v>17</v>
      </c>
      <c r="B7" s="315" t="s">
        <v>17</v>
      </c>
      <c r="C7" s="315">
        <v>2020</v>
      </c>
      <c r="D7" s="315" t="s">
        <v>19</v>
      </c>
      <c r="E7" s="315" t="s">
        <v>20</v>
      </c>
      <c r="F7" s="315" t="s">
        <v>21</v>
      </c>
      <c r="G7" s="315" t="s">
        <v>22</v>
      </c>
      <c r="H7" s="315" t="s">
        <v>104</v>
      </c>
      <c r="I7" s="315" t="s">
        <v>129</v>
      </c>
      <c r="J7" s="315">
        <v>100</v>
      </c>
      <c r="K7" s="315" t="s">
        <v>94</v>
      </c>
      <c r="L7" s="696"/>
      <c r="M7" s="319">
        <v>300</v>
      </c>
      <c r="N7" s="317">
        <f t="shared" si="0"/>
        <v>3</v>
      </c>
      <c r="O7" s="319">
        <v>10</v>
      </c>
      <c r="P7" s="699"/>
      <c r="Q7" s="702"/>
      <c r="R7" s="22"/>
      <c r="S7" s="22"/>
      <c r="T7" s="22"/>
      <c r="U7" s="22"/>
      <c r="V7" s="22"/>
      <c r="W7" s="22"/>
    </row>
    <row r="8" spans="1:23" ht="75" x14ac:dyDescent="0.25">
      <c r="A8" s="315" t="s">
        <v>17</v>
      </c>
      <c r="B8" s="315" t="s">
        <v>17</v>
      </c>
      <c r="C8" s="315">
        <v>2020</v>
      </c>
      <c r="D8" s="315" t="s">
        <v>19</v>
      </c>
      <c r="E8" s="315" t="s">
        <v>20</v>
      </c>
      <c r="F8" s="315" t="s">
        <v>21</v>
      </c>
      <c r="G8" s="315" t="s">
        <v>22</v>
      </c>
      <c r="H8" s="315" t="s">
        <v>105</v>
      </c>
      <c r="I8" s="315" t="s">
        <v>129</v>
      </c>
      <c r="J8" s="315">
        <v>100</v>
      </c>
      <c r="K8" s="315" t="s">
        <v>94</v>
      </c>
      <c r="L8" s="696"/>
      <c r="M8" s="319">
        <v>300</v>
      </c>
      <c r="N8" s="317">
        <f t="shared" si="0"/>
        <v>3</v>
      </c>
      <c r="O8" s="319">
        <v>10</v>
      </c>
      <c r="P8" s="699"/>
      <c r="Q8" s="702"/>
      <c r="R8" s="22"/>
      <c r="S8" s="22"/>
      <c r="T8" s="22"/>
      <c r="U8" s="22"/>
      <c r="V8" s="22"/>
      <c r="W8" s="22"/>
    </row>
    <row r="9" spans="1:23" ht="75" x14ac:dyDescent="0.25">
      <c r="A9" s="315" t="s">
        <v>17</v>
      </c>
      <c r="B9" s="315" t="s">
        <v>17</v>
      </c>
      <c r="C9" s="315">
        <v>2020</v>
      </c>
      <c r="D9" s="315" t="s">
        <v>19</v>
      </c>
      <c r="E9" s="315" t="s">
        <v>20</v>
      </c>
      <c r="F9" s="315" t="s">
        <v>21</v>
      </c>
      <c r="G9" s="315" t="s">
        <v>22</v>
      </c>
      <c r="H9" s="315" t="s">
        <v>133</v>
      </c>
      <c r="I9" s="315" t="s">
        <v>129</v>
      </c>
      <c r="J9" s="315">
        <v>100</v>
      </c>
      <c r="K9" s="315" t="s">
        <v>94</v>
      </c>
      <c r="L9" s="697"/>
      <c r="M9" s="319">
        <v>300</v>
      </c>
      <c r="N9" s="317">
        <f t="shared" si="0"/>
        <v>3</v>
      </c>
      <c r="O9" s="319">
        <v>10</v>
      </c>
      <c r="P9" s="700"/>
      <c r="Q9" s="703"/>
      <c r="R9" s="22"/>
      <c r="S9" s="22"/>
      <c r="T9" s="22"/>
      <c r="U9" s="22"/>
      <c r="V9" s="22"/>
      <c r="W9" s="22"/>
    </row>
    <row r="10" spans="1:23" ht="105" customHeight="1" x14ac:dyDescent="0.25">
      <c r="A10" s="315" t="s">
        <v>17</v>
      </c>
      <c r="B10" s="315" t="s">
        <v>17</v>
      </c>
      <c r="C10" s="315">
        <v>2020</v>
      </c>
      <c r="D10" s="315" t="s">
        <v>28</v>
      </c>
      <c r="E10" s="315" t="s">
        <v>20</v>
      </c>
      <c r="F10" s="315" t="s">
        <v>21</v>
      </c>
      <c r="G10" s="315" t="s">
        <v>29</v>
      </c>
      <c r="H10" s="315" t="s">
        <v>102</v>
      </c>
      <c r="I10" s="315" t="s">
        <v>129</v>
      </c>
      <c r="J10" s="315">
        <v>1800</v>
      </c>
      <c r="K10" s="315" t="s">
        <v>94</v>
      </c>
      <c r="L10" s="695" t="s">
        <v>134</v>
      </c>
      <c r="M10" s="319">
        <v>3123</v>
      </c>
      <c r="N10" s="317">
        <f t="shared" si="0"/>
        <v>1.7350000000000001</v>
      </c>
      <c r="O10" s="319">
        <v>16</v>
      </c>
      <c r="P10" s="698" t="s">
        <v>135</v>
      </c>
      <c r="Q10" s="701" t="s">
        <v>136</v>
      </c>
      <c r="R10" s="22"/>
      <c r="S10" s="22"/>
      <c r="T10" s="22"/>
      <c r="U10" s="22"/>
      <c r="V10" s="22"/>
      <c r="W10" s="22"/>
    </row>
    <row r="11" spans="1:23" ht="75" x14ac:dyDescent="0.25">
      <c r="A11" s="315" t="s">
        <v>17</v>
      </c>
      <c r="B11" s="315" t="s">
        <v>17</v>
      </c>
      <c r="C11" s="315">
        <v>2020</v>
      </c>
      <c r="D11" s="315" t="s">
        <v>28</v>
      </c>
      <c r="E11" s="315" t="s">
        <v>20</v>
      </c>
      <c r="F11" s="315" t="s">
        <v>21</v>
      </c>
      <c r="G11" s="315" t="s">
        <v>29</v>
      </c>
      <c r="H11" s="315" t="s">
        <v>103</v>
      </c>
      <c r="I11" s="315" t="s">
        <v>129</v>
      </c>
      <c r="J11" s="315">
        <v>1100</v>
      </c>
      <c r="K11" s="315" t="s">
        <v>94</v>
      </c>
      <c r="L11" s="696"/>
      <c r="M11" s="319">
        <v>1846</v>
      </c>
      <c r="N11" s="317">
        <f t="shared" si="0"/>
        <v>1.6781818181818182</v>
      </c>
      <c r="O11" s="319">
        <v>15</v>
      </c>
      <c r="P11" s="699"/>
      <c r="Q11" s="702"/>
      <c r="R11" s="22"/>
      <c r="S11" s="22"/>
      <c r="T11" s="22"/>
      <c r="U11" s="22"/>
      <c r="V11" s="22"/>
      <c r="W11" s="22"/>
    </row>
    <row r="12" spans="1:23" ht="75" x14ac:dyDescent="0.25">
      <c r="A12" s="315" t="s">
        <v>17</v>
      </c>
      <c r="B12" s="315" t="s">
        <v>17</v>
      </c>
      <c r="C12" s="315">
        <v>2020</v>
      </c>
      <c r="D12" s="315" t="s">
        <v>28</v>
      </c>
      <c r="E12" s="315" t="s">
        <v>20</v>
      </c>
      <c r="F12" s="315" t="s">
        <v>21</v>
      </c>
      <c r="G12" s="315" t="s">
        <v>29</v>
      </c>
      <c r="H12" s="315" t="s">
        <v>104</v>
      </c>
      <c r="I12" s="315" t="s">
        <v>129</v>
      </c>
      <c r="J12" s="315">
        <v>1100</v>
      </c>
      <c r="K12" s="315" t="s">
        <v>94</v>
      </c>
      <c r="L12" s="696"/>
      <c r="M12" s="319">
        <v>1853</v>
      </c>
      <c r="N12" s="317">
        <f t="shared" si="0"/>
        <v>1.6845454545454546</v>
      </c>
      <c r="O12" s="319">
        <v>16</v>
      </c>
      <c r="P12" s="699"/>
      <c r="Q12" s="702"/>
      <c r="R12" s="22"/>
      <c r="S12" s="22"/>
      <c r="T12" s="22"/>
      <c r="U12" s="22"/>
      <c r="V12" s="22"/>
      <c r="W12" s="22"/>
    </row>
    <row r="13" spans="1:23" ht="75" x14ac:dyDescent="0.25">
      <c r="A13" s="315" t="s">
        <v>17</v>
      </c>
      <c r="B13" s="315" t="s">
        <v>17</v>
      </c>
      <c r="C13" s="315">
        <v>2020</v>
      </c>
      <c r="D13" s="315" t="s">
        <v>28</v>
      </c>
      <c r="E13" s="315" t="s">
        <v>20</v>
      </c>
      <c r="F13" s="315" t="s">
        <v>21</v>
      </c>
      <c r="G13" s="315" t="s">
        <v>29</v>
      </c>
      <c r="H13" s="315" t="s">
        <v>105</v>
      </c>
      <c r="I13" s="315" t="s">
        <v>129</v>
      </c>
      <c r="J13" s="315">
        <v>1100</v>
      </c>
      <c r="K13" s="315" t="s">
        <v>94</v>
      </c>
      <c r="L13" s="696"/>
      <c r="M13" s="319">
        <v>1834</v>
      </c>
      <c r="N13" s="317">
        <f t="shared" si="0"/>
        <v>1.6672727272727272</v>
      </c>
      <c r="O13" s="319">
        <v>15</v>
      </c>
      <c r="P13" s="699"/>
      <c r="Q13" s="702"/>
      <c r="R13" s="22"/>
      <c r="S13" s="22"/>
      <c r="T13" s="22"/>
      <c r="U13" s="22"/>
      <c r="V13" s="22"/>
      <c r="W13" s="22"/>
    </row>
    <row r="14" spans="1:23" ht="75" x14ac:dyDescent="0.25">
      <c r="A14" s="315" t="s">
        <v>17</v>
      </c>
      <c r="B14" s="315" t="s">
        <v>17</v>
      </c>
      <c r="C14" s="315">
        <v>2020</v>
      </c>
      <c r="D14" s="315" t="s">
        <v>28</v>
      </c>
      <c r="E14" s="315" t="s">
        <v>20</v>
      </c>
      <c r="F14" s="315" t="s">
        <v>21</v>
      </c>
      <c r="G14" s="315" t="s">
        <v>29</v>
      </c>
      <c r="H14" s="315" t="s">
        <v>133</v>
      </c>
      <c r="I14" s="315" t="s">
        <v>129</v>
      </c>
      <c r="J14" s="315">
        <v>1100</v>
      </c>
      <c r="K14" s="315" t="s">
        <v>94</v>
      </c>
      <c r="L14" s="697"/>
      <c r="M14" s="319">
        <v>1808</v>
      </c>
      <c r="N14" s="317">
        <f t="shared" si="0"/>
        <v>1.6436363636363636</v>
      </c>
      <c r="O14" s="319">
        <v>15</v>
      </c>
      <c r="P14" s="700"/>
      <c r="Q14" s="703"/>
      <c r="R14" s="22"/>
      <c r="S14" s="22"/>
      <c r="T14" s="22"/>
      <c r="U14" s="22"/>
      <c r="V14" s="22"/>
      <c r="W14" s="22"/>
    </row>
    <row r="15" spans="1:23" ht="105" customHeight="1" x14ac:dyDescent="0.25">
      <c r="A15" s="315" t="s">
        <v>17</v>
      </c>
      <c r="B15" s="315" t="s">
        <v>17</v>
      </c>
      <c r="C15" s="315">
        <v>2020</v>
      </c>
      <c r="D15" s="315" t="s">
        <v>28</v>
      </c>
      <c r="E15" s="315" t="s">
        <v>20</v>
      </c>
      <c r="F15" s="315" t="s">
        <v>21</v>
      </c>
      <c r="G15" s="315" t="s">
        <v>29</v>
      </c>
      <c r="H15" s="315" t="s">
        <v>102</v>
      </c>
      <c r="I15" s="315" t="s">
        <v>137</v>
      </c>
      <c r="J15" s="315" t="s">
        <v>138</v>
      </c>
      <c r="K15" s="315" t="s">
        <v>94</v>
      </c>
      <c r="L15" s="695" t="s">
        <v>139</v>
      </c>
      <c r="M15" s="319">
        <v>11008</v>
      </c>
      <c r="N15" s="317" t="str">
        <f t="shared" si="0"/>
        <v>NA</v>
      </c>
      <c r="O15" s="319" t="s">
        <v>94</v>
      </c>
      <c r="P15" s="698" t="s">
        <v>140</v>
      </c>
      <c r="Q15" s="320"/>
      <c r="R15" s="22"/>
      <c r="S15" s="22"/>
      <c r="T15" s="22"/>
      <c r="U15" s="22"/>
      <c r="V15" s="22"/>
      <c r="W15" s="22"/>
    </row>
    <row r="16" spans="1:23" ht="75" x14ac:dyDescent="0.25">
      <c r="A16" s="315" t="s">
        <v>17</v>
      </c>
      <c r="B16" s="315" t="s">
        <v>17</v>
      </c>
      <c r="C16" s="315">
        <v>2020</v>
      </c>
      <c r="D16" s="315" t="s">
        <v>28</v>
      </c>
      <c r="E16" s="315" t="s">
        <v>20</v>
      </c>
      <c r="F16" s="315" t="s">
        <v>21</v>
      </c>
      <c r="G16" s="315" t="s">
        <v>29</v>
      </c>
      <c r="H16" s="315" t="s">
        <v>103</v>
      </c>
      <c r="I16" s="315" t="s">
        <v>137</v>
      </c>
      <c r="J16" s="315" t="s">
        <v>138</v>
      </c>
      <c r="K16" s="315" t="s">
        <v>94</v>
      </c>
      <c r="L16" s="696"/>
      <c r="M16" s="319">
        <v>462</v>
      </c>
      <c r="N16" s="317" t="str">
        <f t="shared" si="0"/>
        <v>NA</v>
      </c>
      <c r="O16" s="319" t="s">
        <v>94</v>
      </c>
      <c r="P16" s="699"/>
      <c r="Q16" s="320"/>
      <c r="R16" s="22"/>
      <c r="S16" s="22"/>
      <c r="T16" s="22"/>
      <c r="U16" s="22"/>
      <c r="V16" s="22"/>
      <c r="W16" s="22"/>
    </row>
    <row r="17" spans="1:17" s="22" customFormat="1" ht="75" x14ac:dyDescent="0.25">
      <c r="A17" s="315" t="s">
        <v>17</v>
      </c>
      <c r="B17" s="315" t="s">
        <v>17</v>
      </c>
      <c r="C17" s="315">
        <v>2020</v>
      </c>
      <c r="D17" s="315" t="s">
        <v>28</v>
      </c>
      <c r="E17" s="315" t="s">
        <v>20</v>
      </c>
      <c r="F17" s="315" t="s">
        <v>21</v>
      </c>
      <c r="G17" s="315" t="s">
        <v>29</v>
      </c>
      <c r="H17" s="315" t="s">
        <v>104</v>
      </c>
      <c r="I17" s="315" t="s">
        <v>137</v>
      </c>
      <c r="J17" s="315" t="s">
        <v>138</v>
      </c>
      <c r="K17" s="315" t="s">
        <v>94</v>
      </c>
      <c r="L17" s="696"/>
      <c r="M17" s="319">
        <v>8210</v>
      </c>
      <c r="N17" s="317" t="str">
        <f t="shared" si="0"/>
        <v>NA</v>
      </c>
      <c r="O17" s="319" t="s">
        <v>94</v>
      </c>
      <c r="P17" s="699"/>
      <c r="Q17" s="320"/>
    </row>
    <row r="18" spans="1:17" s="22" customFormat="1" ht="75" x14ac:dyDescent="0.25">
      <c r="A18" s="315" t="s">
        <v>17</v>
      </c>
      <c r="B18" s="315" t="s">
        <v>17</v>
      </c>
      <c r="C18" s="315">
        <v>2020</v>
      </c>
      <c r="D18" s="315" t="s">
        <v>28</v>
      </c>
      <c r="E18" s="315" t="s">
        <v>20</v>
      </c>
      <c r="F18" s="315" t="s">
        <v>21</v>
      </c>
      <c r="G18" s="315" t="s">
        <v>29</v>
      </c>
      <c r="H18" s="315" t="s">
        <v>105</v>
      </c>
      <c r="I18" s="315" t="s">
        <v>137</v>
      </c>
      <c r="J18" s="315" t="s">
        <v>138</v>
      </c>
      <c r="K18" s="315" t="s">
        <v>94</v>
      </c>
      <c r="L18" s="696"/>
      <c r="M18" s="319">
        <v>774</v>
      </c>
      <c r="N18" s="317" t="str">
        <f t="shared" si="0"/>
        <v>NA</v>
      </c>
      <c r="O18" s="319" t="s">
        <v>94</v>
      </c>
      <c r="P18" s="699"/>
      <c r="Q18" s="320"/>
    </row>
    <row r="19" spans="1:17" s="22" customFormat="1" ht="75" x14ac:dyDescent="0.25">
      <c r="A19" s="315" t="s">
        <v>17</v>
      </c>
      <c r="B19" s="315" t="s">
        <v>17</v>
      </c>
      <c r="C19" s="315">
        <v>2020</v>
      </c>
      <c r="D19" s="315" t="s">
        <v>28</v>
      </c>
      <c r="E19" s="315" t="s">
        <v>20</v>
      </c>
      <c r="F19" s="315" t="s">
        <v>21</v>
      </c>
      <c r="G19" s="315" t="s">
        <v>29</v>
      </c>
      <c r="H19" s="315" t="s">
        <v>133</v>
      </c>
      <c r="I19" s="315" t="s">
        <v>137</v>
      </c>
      <c r="J19" s="315" t="s">
        <v>138</v>
      </c>
      <c r="K19" s="315" t="s">
        <v>94</v>
      </c>
      <c r="L19" s="697"/>
      <c r="M19" s="319">
        <v>773</v>
      </c>
      <c r="N19" s="317" t="str">
        <f t="shared" si="0"/>
        <v>NA</v>
      </c>
      <c r="O19" s="319" t="s">
        <v>94</v>
      </c>
      <c r="P19" s="700"/>
      <c r="Q19" s="320"/>
    </row>
    <row r="20" spans="1:17" s="22" customFormat="1" ht="75" x14ac:dyDescent="0.25">
      <c r="A20" s="315" t="s">
        <v>17</v>
      </c>
      <c r="B20" s="315" t="s">
        <v>17</v>
      </c>
      <c r="C20" s="315">
        <v>2020</v>
      </c>
      <c r="D20" s="315" t="s">
        <v>33</v>
      </c>
      <c r="E20" s="315" t="s">
        <v>20</v>
      </c>
      <c r="F20" s="315" t="s">
        <v>21</v>
      </c>
      <c r="G20" s="315" t="s">
        <v>34</v>
      </c>
      <c r="H20" s="315" t="s">
        <v>102</v>
      </c>
      <c r="I20" s="315" t="s">
        <v>129</v>
      </c>
      <c r="J20" s="315">
        <v>200</v>
      </c>
      <c r="K20" s="315" t="s">
        <v>94</v>
      </c>
      <c r="L20" s="695" t="s">
        <v>141</v>
      </c>
      <c r="M20" s="319">
        <v>246</v>
      </c>
      <c r="N20" s="317">
        <f t="shared" si="0"/>
        <v>1.23</v>
      </c>
      <c r="O20" s="319" t="s">
        <v>94</v>
      </c>
      <c r="P20" s="698" t="s">
        <v>142</v>
      </c>
      <c r="Q20" s="701" t="s">
        <v>143</v>
      </c>
    </row>
    <row r="21" spans="1:17" s="22" customFormat="1" ht="75" x14ac:dyDescent="0.25">
      <c r="A21" s="315" t="s">
        <v>17</v>
      </c>
      <c r="B21" s="315" t="s">
        <v>17</v>
      </c>
      <c r="C21" s="315">
        <v>2020</v>
      </c>
      <c r="D21" s="315" t="s">
        <v>33</v>
      </c>
      <c r="E21" s="315" t="s">
        <v>20</v>
      </c>
      <c r="F21" s="315" t="s">
        <v>21</v>
      </c>
      <c r="G21" s="315" t="s">
        <v>34</v>
      </c>
      <c r="H21" s="315" t="s">
        <v>103</v>
      </c>
      <c r="I21" s="315" t="s">
        <v>129</v>
      </c>
      <c r="J21" s="315">
        <v>100</v>
      </c>
      <c r="K21" s="315" t="s">
        <v>94</v>
      </c>
      <c r="L21" s="696"/>
      <c r="M21" s="319">
        <v>98</v>
      </c>
      <c r="N21" s="317">
        <f t="shared" si="0"/>
        <v>0.98</v>
      </c>
      <c r="O21" s="319" t="s">
        <v>94</v>
      </c>
      <c r="P21" s="699"/>
      <c r="Q21" s="702"/>
    </row>
    <row r="22" spans="1:17" s="22" customFormat="1" ht="75" x14ac:dyDescent="0.25">
      <c r="A22" s="315" t="s">
        <v>17</v>
      </c>
      <c r="B22" s="315" t="s">
        <v>17</v>
      </c>
      <c r="C22" s="315">
        <v>2020</v>
      </c>
      <c r="D22" s="315" t="s">
        <v>33</v>
      </c>
      <c r="E22" s="315" t="s">
        <v>20</v>
      </c>
      <c r="F22" s="315" t="s">
        <v>21</v>
      </c>
      <c r="G22" s="315" t="s">
        <v>34</v>
      </c>
      <c r="H22" s="315" t="s">
        <v>104</v>
      </c>
      <c r="I22" s="315" t="s">
        <v>129</v>
      </c>
      <c r="J22" s="315">
        <v>200</v>
      </c>
      <c r="K22" s="315" t="s">
        <v>94</v>
      </c>
      <c r="L22" s="696"/>
      <c r="M22" s="319">
        <v>118</v>
      </c>
      <c r="N22" s="317">
        <f t="shared" si="0"/>
        <v>0.59</v>
      </c>
      <c r="O22" s="319" t="s">
        <v>94</v>
      </c>
      <c r="P22" s="699"/>
      <c r="Q22" s="702"/>
    </row>
    <row r="23" spans="1:17" s="22" customFormat="1" ht="75" x14ac:dyDescent="0.25">
      <c r="A23" s="315" t="s">
        <v>17</v>
      </c>
      <c r="B23" s="315" t="s">
        <v>17</v>
      </c>
      <c r="C23" s="315">
        <v>2020</v>
      </c>
      <c r="D23" s="315" t="s">
        <v>33</v>
      </c>
      <c r="E23" s="315" t="s">
        <v>20</v>
      </c>
      <c r="F23" s="315" t="s">
        <v>21</v>
      </c>
      <c r="G23" s="315" t="s">
        <v>34</v>
      </c>
      <c r="H23" s="315" t="s">
        <v>105</v>
      </c>
      <c r="I23" s="315" t="s">
        <v>129</v>
      </c>
      <c r="J23" s="315">
        <v>100</v>
      </c>
      <c r="K23" s="315" t="s">
        <v>94</v>
      </c>
      <c r="L23" s="696"/>
      <c r="M23" s="319">
        <v>47</v>
      </c>
      <c r="N23" s="317">
        <f t="shared" si="0"/>
        <v>0.47</v>
      </c>
      <c r="O23" s="319" t="s">
        <v>94</v>
      </c>
      <c r="P23" s="699"/>
      <c r="Q23" s="702"/>
    </row>
    <row r="24" spans="1:17" s="22" customFormat="1" ht="75" x14ac:dyDescent="0.25">
      <c r="A24" s="315" t="s">
        <v>17</v>
      </c>
      <c r="B24" s="315" t="s">
        <v>17</v>
      </c>
      <c r="C24" s="315">
        <v>2020</v>
      </c>
      <c r="D24" s="315" t="s">
        <v>33</v>
      </c>
      <c r="E24" s="315" t="s">
        <v>20</v>
      </c>
      <c r="F24" s="315" t="s">
        <v>21</v>
      </c>
      <c r="G24" s="315" t="s">
        <v>34</v>
      </c>
      <c r="H24" s="315" t="s">
        <v>133</v>
      </c>
      <c r="I24" s="315" t="s">
        <v>129</v>
      </c>
      <c r="J24" s="315">
        <v>100</v>
      </c>
      <c r="K24" s="315" t="s">
        <v>94</v>
      </c>
      <c r="L24" s="697"/>
      <c r="M24" s="319">
        <v>47</v>
      </c>
      <c r="N24" s="317">
        <f t="shared" si="0"/>
        <v>0.47</v>
      </c>
      <c r="O24" s="319" t="s">
        <v>94</v>
      </c>
      <c r="P24" s="700"/>
      <c r="Q24" s="703"/>
    </row>
    <row r="25" spans="1:17" s="22" customFormat="1" ht="105" customHeight="1" x14ac:dyDescent="0.25">
      <c r="A25" s="315" t="s">
        <v>17</v>
      </c>
      <c r="B25" s="315" t="s">
        <v>17</v>
      </c>
      <c r="C25" s="315">
        <v>2020</v>
      </c>
      <c r="D25" s="315" t="s">
        <v>33</v>
      </c>
      <c r="E25" s="315" t="s">
        <v>20</v>
      </c>
      <c r="F25" s="315" t="s">
        <v>21</v>
      </c>
      <c r="G25" s="315" t="s">
        <v>34</v>
      </c>
      <c r="H25" s="315" t="s">
        <v>102</v>
      </c>
      <c r="I25" s="315" t="s">
        <v>137</v>
      </c>
      <c r="J25" s="315" t="s">
        <v>138</v>
      </c>
      <c r="K25" s="315" t="s">
        <v>94</v>
      </c>
      <c r="L25" s="695" t="s">
        <v>139</v>
      </c>
      <c r="M25" s="319">
        <v>2046</v>
      </c>
      <c r="N25" s="317" t="str">
        <f t="shared" si="0"/>
        <v>NA</v>
      </c>
      <c r="O25" s="319" t="s">
        <v>94</v>
      </c>
      <c r="P25" s="698" t="s">
        <v>140</v>
      </c>
      <c r="Q25" s="320"/>
    </row>
    <row r="26" spans="1:17" s="22" customFormat="1" ht="75" x14ac:dyDescent="0.25">
      <c r="A26" s="315" t="s">
        <v>17</v>
      </c>
      <c r="B26" s="315" t="s">
        <v>17</v>
      </c>
      <c r="C26" s="315">
        <v>2020</v>
      </c>
      <c r="D26" s="315" t="s">
        <v>33</v>
      </c>
      <c r="E26" s="315" t="s">
        <v>20</v>
      </c>
      <c r="F26" s="315" t="s">
        <v>21</v>
      </c>
      <c r="G26" s="315" t="s">
        <v>34</v>
      </c>
      <c r="H26" s="315" t="s">
        <v>103</v>
      </c>
      <c r="I26" s="315" t="s">
        <v>137</v>
      </c>
      <c r="J26" s="315" t="s">
        <v>138</v>
      </c>
      <c r="K26" s="315" t="s">
        <v>94</v>
      </c>
      <c r="L26" s="696"/>
      <c r="M26" s="319">
        <v>689</v>
      </c>
      <c r="N26" s="317" t="str">
        <f t="shared" si="0"/>
        <v>NA</v>
      </c>
      <c r="O26" s="319" t="s">
        <v>94</v>
      </c>
      <c r="P26" s="699"/>
      <c r="Q26" s="320"/>
    </row>
    <row r="27" spans="1:17" s="22" customFormat="1" ht="75" x14ac:dyDescent="0.25">
      <c r="A27" s="315" t="s">
        <v>17</v>
      </c>
      <c r="B27" s="315" t="s">
        <v>17</v>
      </c>
      <c r="C27" s="315">
        <v>2020</v>
      </c>
      <c r="D27" s="315" t="s">
        <v>33</v>
      </c>
      <c r="E27" s="315" t="s">
        <v>20</v>
      </c>
      <c r="F27" s="315" t="s">
        <v>21</v>
      </c>
      <c r="G27" s="315" t="s">
        <v>34</v>
      </c>
      <c r="H27" s="315" t="s">
        <v>104</v>
      </c>
      <c r="I27" s="315" t="s">
        <v>137</v>
      </c>
      <c r="J27" s="315" t="s">
        <v>138</v>
      </c>
      <c r="K27" s="315" t="s">
        <v>94</v>
      </c>
      <c r="L27" s="696"/>
      <c r="M27" s="319">
        <v>980</v>
      </c>
      <c r="N27" s="317" t="str">
        <f t="shared" si="0"/>
        <v>NA</v>
      </c>
      <c r="O27" s="319" t="s">
        <v>94</v>
      </c>
      <c r="P27" s="699"/>
      <c r="Q27" s="320"/>
    </row>
    <row r="28" spans="1:17" s="22" customFormat="1" ht="75" x14ac:dyDescent="0.25">
      <c r="A28" s="315" t="s">
        <v>17</v>
      </c>
      <c r="B28" s="315" t="s">
        <v>17</v>
      </c>
      <c r="C28" s="315">
        <v>2020</v>
      </c>
      <c r="D28" s="315" t="s">
        <v>33</v>
      </c>
      <c r="E28" s="315" t="s">
        <v>20</v>
      </c>
      <c r="F28" s="315" t="s">
        <v>21</v>
      </c>
      <c r="G28" s="315" t="s">
        <v>34</v>
      </c>
      <c r="H28" s="315" t="s">
        <v>105</v>
      </c>
      <c r="I28" s="315" t="s">
        <v>137</v>
      </c>
      <c r="J28" s="315" t="s">
        <v>138</v>
      </c>
      <c r="K28" s="315" t="s">
        <v>94</v>
      </c>
      <c r="L28" s="696"/>
      <c r="M28" s="319">
        <v>906</v>
      </c>
      <c r="N28" s="317" t="str">
        <f t="shared" si="0"/>
        <v>NA</v>
      </c>
      <c r="O28" s="319" t="s">
        <v>94</v>
      </c>
      <c r="P28" s="699"/>
      <c r="Q28" s="320"/>
    </row>
    <row r="29" spans="1:17" s="22" customFormat="1" ht="75" x14ac:dyDescent="0.25">
      <c r="A29" s="315" t="s">
        <v>17</v>
      </c>
      <c r="B29" s="315" t="s">
        <v>17</v>
      </c>
      <c r="C29" s="315">
        <v>2020</v>
      </c>
      <c r="D29" s="315" t="s">
        <v>33</v>
      </c>
      <c r="E29" s="315" t="s">
        <v>20</v>
      </c>
      <c r="F29" s="315" t="s">
        <v>21</v>
      </c>
      <c r="G29" s="315" t="s">
        <v>34</v>
      </c>
      <c r="H29" s="315" t="s">
        <v>133</v>
      </c>
      <c r="I29" s="315" t="s">
        <v>137</v>
      </c>
      <c r="J29" s="315" t="s">
        <v>138</v>
      </c>
      <c r="K29" s="315" t="s">
        <v>94</v>
      </c>
      <c r="L29" s="697"/>
      <c r="M29" s="319">
        <v>904</v>
      </c>
      <c r="N29" s="317" t="str">
        <f t="shared" si="0"/>
        <v>NA</v>
      </c>
      <c r="O29" s="319" t="s">
        <v>94</v>
      </c>
      <c r="P29" s="700"/>
      <c r="Q29" s="320"/>
    </row>
    <row r="30" spans="1:17" s="22" customFormat="1" ht="75" x14ac:dyDescent="0.25">
      <c r="A30" s="315" t="s">
        <v>17</v>
      </c>
      <c r="B30" s="315" t="s">
        <v>17</v>
      </c>
      <c r="C30" s="315">
        <v>2020</v>
      </c>
      <c r="D30" s="315" t="s">
        <v>35</v>
      </c>
      <c r="E30" s="315" t="s">
        <v>20</v>
      </c>
      <c r="F30" s="315" t="s">
        <v>21</v>
      </c>
      <c r="G30" s="315" t="s">
        <v>32</v>
      </c>
      <c r="H30" s="315" t="s">
        <v>102</v>
      </c>
      <c r="I30" s="315" t="s">
        <v>129</v>
      </c>
      <c r="J30" s="315">
        <v>600</v>
      </c>
      <c r="K30" s="315" t="s">
        <v>94</v>
      </c>
      <c r="L30" s="695" t="s">
        <v>144</v>
      </c>
      <c r="M30" s="319">
        <v>678</v>
      </c>
      <c r="N30" s="317">
        <f t="shared" si="0"/>
        <v>1.1299999999999999</v>
      </c>
      <c r="O30" s="319" t="s">
        <v>94</v>
      </c>
      <c r="P30" s="698" t="s">
        <v>145</v>
      </c>
      <c r="Q30" s="701" t="s">
        <v>146</v>
      </c>
    </row>
    <row r="31" spans="1:17" s="22" customFormat="1" ht="75" x14ac:dyDescent="0.25">
      <c r="A31" s="315" t="s">
        <v>17</v>
      </c>
      <c r="B31" s="315" t="s">
        <v>17</v>
      </c>
      <c r="C31" s="315">
        <v>2020</v>
      </c>
      <c r="D31" s="315" t="s">
        <v>35</v>
      </c>
      <c r="E31" s="315" t="s">
        <v>20</v>
      </c>
      <c r="F31" s="315" t="s">
        <v>21</v>
      </c>
      <c r="G31" s="315" t="s">
        <v>32</v>
      </c>
      <c r="H31" s="315" t="s">
        <v>103</v>
      </c>
      <c r="I31" s="315" t="s">
        <v>129</v>
      </c>
      <c r="J31" s="315">
        <v>200</v>
      </c>
      <c r="K31" s="315" t="s">
        <v>94</v>
      </c>
      <c r="L31" s="696"/>
      <c r="M31" s="319">
        <v>200</v>
      </c>
      <c r="N31" s="317">
        <f t="shared" si="0"/>
        <v>1</v>
      </c>
      <c r="O31" s="319" t="s">
        <v>94</v>
      </c>
      <c r="P31" s="699"/>
      <c r="Q31" s="702"/>
    </row>
    <row r="32" spans="1:17" s="22" customFormat="1" ht="75" x14ac:dyDescent="0.25">
      <c r="A32" s="315" t="s">
        <v>17</v>
      </c>
      <c r="B32" s="315" t="s">
        <v>17</v>
      </c>
      <c r="C32" s="315">
        <v>2020</v>
      </c>
      <c r="D32" s="315" t="s">
        <v>35</v>
      </c>
      <c r="E32" s="315" t="s">
        <v>20</v>
      </c>
      <c r="F32" s="315" t="s">
        <v>21</v>
      </c>
      <c r="G32" s="315" t="s">
        <v>32</v>
      </c>
      <c r="H32" s="315" t="s">
        <v>104</v>
      </c>
      <c r="I32" s="315" t="s">
        <v>129</v>
      </c>
      <c r="J32" s="315">
        <v>200</v>
      </c>
      <c r="K32" s="315" t="s">
        <v>94</v>
      </c>
      <c r="L32" s="696"/>
      <c r="M32" s="319">
        <v>613</v>
      </c>
      <c r="N32" s="317">
        <f t="shared" si="0"/>
        <v>3.0649999999999999</v>
      </c>
      <c r="O32" s="319" t="s">
        <v>94</v>
      </c>
      <c r="P32" s="699"/>
      <c r="Q32" s="702"/>
    </row>
    <row r="33" spans="1:17" s="22" customFormat="1" ht="75" x14ac:dyDescent="0.25">
      <c r="A33" s="315" t="s">
        <v>17</v>
      </c>
      <c r="B33" s="315" t="s">
        <v>17</v>
      </c>
      <c r="C33" s="315">
        <v>2020</v>
      </c>
      <c r="D33" s="315" t="s">
        <v>35</v>
      </c>
      <c r="E33" s="315" t="s">
        <v>20</v>
      </c>
      <c r="F33" s="315" t="s">
        <v>21</v>
      </c>
      <c r="G33" s="315" t="s">
        <v>32</v>
      </c>
      <c r="H33" s="315" t="s">
        <v>105</v>
      </c>
      <c r="I33" s="315" t="s">
        <v>129</v>
      </c>
      <c r="J33" s="315">
        <v>200</v>
      </c>
      <c r="K33" s="315" t="s">
        <v>94</v>
      </c>
      <c r="L33" s="696"/>
      <c r="M33" s="319">
        <v>233</v>
      </c>
      <c r="N33" s="317">
        <f t="shared" si="0"/>
        <v>1.165</v>
      </c>
      <c r="O33" s="319" t="s">
        <v>94</v>
      </c>
      <c r="P33" s="699"/>
      <c r="Q33" s="702"/>
    </row>
    <row r="34" spans="1:17" s="22" customFormat="1" ht="75" x14ac:dyDescent="0.25">
      <c r="A34" s="315" t="s">
        <v>17</v>
      </c>
      <c r="B34" s="315" t="s">
        <v>17</v>
      </c>
      <c r="C34" s="315">
        <v>2020</v>
      </c>
      <c r="D34" s="315" t="s">
        <v>35</v>
      </c>
      <c r="E34" s="315" t="s">
        <v>20</v>
      </c>
      <c r="F34" s="315" t="s">
        <v>21</v>
      </c>
      <c r="G34" s="315" t="s">
        <v>32</v>
      </c>
      <c r="H34" s="315" t="s">
        <v>133</v>
      </c>
      <c r="I34" s="315" t="s">
        <v>129</v>
      </c>
      <c r="J34" s="315">
        <v>200</v>
      </c>
      <c r="K34" s="315" t="s">
        <v>94</v>
      </c>
      <c r="L34" s="697"/>
      <c r="M34" s="319">
        <v>233</v>
      </c>
      <c r="N34" s="317">
        <f t="shared" si="0"/>
        <v>1.165</v>
      </c>
      <c r="O34" s="319" t="s">
        <v>94</v>
      </c>
      <c r="P34" s="700"/>
      <c r="Q34" s="703"/>
    </row>
    <row r="35" spans="1:17" s="22" customFormat="1" ht="75" x14ac:dyDescent="0.25">
      <c r="A35" s="315" t="s">
        <v>17</v>
      </c>
      <c r="B35" s="315" t="s">
        <v>17</v>
      </c>
      <c r="C35" s="315">
        <v>2020</v>
      </c>
      <c r="D35" s="315" t="s">
        <v>35</v>
      </c>
      <c r="E35" s="315" t="s">
        <v>20</v>
      </c>
      <c r="F35" s="315" t="s">
        <v>21</v>
      </c>
      <c r="G35" s="315" t="s">
        <v>32</v>
      </c>
      <c r="H35" s="315" t="s">
        <v>102</v>
      </c>
      <c r="I35" s="315" t="s">
        <v>137</v>
      </c>
      <c r="J35" s="315">
        <v>100</v>
      </c>
      <c r="K35" s="315" t="s">
        <v>94</v>
      </c>
      <c r="L35" s="619" t="s">
        <v>147</v>
      </c>
      <c r="M35" s="319">
        <v>648</v>
      </c>
      <c r="N35" s="317">
        <f t="shared" si="0"/>
        <v>6.48</v>
      </c>
      <c r="O35" s="319" t="s">
        <v>94</v>
      </c>
      <c r="P35" s="698" t="s">
        <v>148</v>
      </c>
      <c r="Q35" s="701" t="s">
        <v>149</v>
      </c>
    </row>
    <row r="36" spans="1:17" s="22" customFormat="1" ht="75" x14ac:dyDescent="0.25">
      <c r="A36" s="315" t="s">
        <v>17</v>
      </c>
      <c r="B36" s="315" t="s">
        <v>17</v>
      </c>
      <c r="C36" s="315">
        <v>2020</v>
      </c>
      <c r="D36" s="315" t="s">
        <v>35</v>
      </c>
      <c r="E36" s="315" t="s">
        <v>20</v>
      </c>
      <c r="F36" s="315" t="s">
        <v>21</v>
      </c>
      <c r="G36" s="315" t="s">
        <v>32</v>
      </c>
      <c r="H36" s="315" t="s">
        <v>104</v>
      </c>
      <c r="I36" s="315" t="s">
        <v>137</v>
      </c>
      <c r="J36" s="315">
        <v>100</v>
      </c>
      <c r="K36" s="315" t="s">
        <v>94</v>
      </c>
      <c r="L36" s="104"/>
      <c r="M36" s="319">
        <v>648</v>
      </c>
      <c r="N36" s="317">
        <f t="shared" si="0"/>
        <v>6.48</v>
      </c>
      <c r="O36" s="319" t="s">
        <v>94</v>
      </c>
      <c r="P36" s="700"/>
      <c r="Q36" s="703"/>
    </row>
    <row r="37" spans="1:17" s="22" customFormat="1" ht="75" x14ac:dyDescent="0.25">
      <c r="A37" s="315" t="s">
        <v>17</v>
      </c>
      <c r="B37" s="315" t="s">
        <v>17</v>
      </c>
      <c r="C37" s="315">
        <v>2020</v>
      </c>
      <c r="D37" s="315" t="s">
        <v>37</v>
      </c>
      <c r="E37" s="315" t="s">
        <v>20</v>
      </c>
      <c r="F37" s="315" t="s">
        <v>21</v>
      </c>
      <c r="G37" s="315" t="s">
        <v>22</v>
      </c>
      <c r="H37" s="315" t="s">
        <v>102</v>
      </c>
      <c r="I37" s="315" t="s">
        <v>129</v>
      </c>
      <c r="J37" s="315">
        <v>2000</v>
      </c>
      <c r="K37" s="315" t="s">
        <v>94</v>
      </c>
      <c r="L37" s="315"/>
      <c r="M37" s="319">
        <v>2188</v>
      </c>
      <c r="N37" s="317">
        <f t="shared" si="0"/>
        <v>1.0940000000000001</v>
      </c>
      <c r="O37" s="319" t="s">
        <v>94</v>
      </c>
      <c r="P37" s="698" t="s">
        <v>142</v>
      </c>
      <c r="Q37" s="320"/>
    </row>
    <row r="38" spans="1:17" s="22" customFormat="1" ht="75" x14ac:dyDescent="0.25">
      <c r="A38" s="315" t="s">
        <v>17</v>
      </c>
      <c r="B38" s="315" t="s">
        <v>17</v>
      </c>
      <c r="C38" s="315">
        <v>2020</v>
      </c>
      <c r="D38" s="315" t="s">
        <v>37</v>
      </c>
      <c r="E38" s="315" t="s">
        <v>20</v>
      </c>
      <c r="F38" s="315" t="s">
        <v>21</v>
      </c>
      <c r="G38" s="315" t="s">
        <v>22</v>
      </c>
      <c r="H38" s="315" t="s">
        <v>104</v>
      </c>
      <c r="I38" s="315" t="s">
        <v>129</v>
      </c>
      <c r="J38" s="315">
        <v>1200</v>
      </c>
      <c r="K38" s="315" t="s">
        <v>94</v>
      </c>
      <c r="L38" s="315"/>
      <c r="M38" s="319">
        <v>1534</v>
      </c>
      <c r="N38" s="317">
        <f t="shared" si="0"/>
        <v>1.2783333333333333</v>
      </c>
      <c r="O38" s="319" t="s">
        <v>94</v>
      </c>
      <c r="P38" s="699"/>
      <c r="Q38" s="321"/>
    </row>
    <row r="39" spans="1:17" s="22" customFormat="1" ht="75" x14ac:dyDescent="0.25">
      <c r="A39" s="315" t="s">
        <v>17</v>
      </c>
      <c r="B39" s="315" t="s">
        <v>17</v>
      </c>
      <c r="C39" s="315">
        <v>2020</v>
      </c>
      <c r="D39" s="315" t="s">
        <v>37</v>
      </c>
      <c r="E39" s="315" t="s">
        <v>20</v>
      </c>
      <c r="F39" s="315" t="s">
        <v>21</v>
      </c>
      <c r="G39" s="315" t="s">
        <v>22</v>
      </c>
      <c r="H39" s="315" t="s">
        <v>103</v>
      </c>
      <c r="I39" s="315" t="s">
        <v>129</v>
      </c>
      <c r="J39" s="315">
        <v>1200</v>
      </c>
      <c r="K39" s="315" t="s">
        <v>94</v>
      </c>
      <c r="L39" s="315"/>
      <c r="M39" s="319">
        <v>361</v>
      </c>
      <c r="N39" s="317">
        <f t="shared" si="0"/>
        <v>0.30083333333333334</v>
      </c>
      <c r="O39" s="319" t="s">
        <v>94</v>
      </c>
      <c r="P39" s="699"/>
      <c r="Q39" s="704" t="s">
        <v>150</v>
      </c>
    </row>
    <row r="40" spans="1:17" s="22" customFormat="1" ht="75" x14ac:dyDescent="0.25">
      <c r="A40" s="315" t="s">
        <v>17</v>
      </c>
      <c r="B40" s="315" t="s">
        <v>17</v>
      </c>
      <c r="C40" s="315">
        <v>2020</v>
      </c>
      <c r="D40" s="315" t="s">
        <v>37</v>
      </c>
      <c r="E40" s="315" t="s">
        <v>20</v>
      </c>
      <c r="F40" s="315" t="s">
        <v>21</v>
      </c>
      <c r="G40" s="315" t="s">
        <v>22</v>
      </c>
      <c r="H40" s="315" t="s">
        <v>105</v>
      </c>
      <c r="I40" s="315" t="s">
        <v>129</v>
      </c>
      <c r="J40" s="315">
        <v>1200</v>
      </c>
      <c r="K40" s="315" t="s">
        <v>94</v>
      </c>
      <c r="L40" s="315"/>
      <c r="M40" s="319">
        <v>376</v>
      </c>
      <c r="N40" s="317">
        <f t="shared" si="0"/>
        <v>0.31333333333333335</v>
      </c>
      <c r="O40" s="319" t="s">
        <v>94</v>
      </c>
      <c r="P40" s="699"/>
      <c r="Q40" s="705"/>
    </row>
    <row r="41" spans="1:17" s="22" customFormat="1" ht="75" x14ac:dyDescent="0.25">
      <c r="A41" s="315" t="s">
        <v>17</v>
      </c>
      <c r="B41" s="315" t="s">
        <v>17</v>
      </c>
      <c r="C41" s="315">
        <v>2020</v>
      </c>
      <c r="D41" s="315" t="s">
        <v>37</v>
      </c>
      <c r="E41" s="315" t="s">
        <v>20</v>
      </c>
      <c r="F41" s="315" t="s">
        <v>21</v>
      </c>
      <c r="G41" s="315" t="s">
        <v>22</v>
      </c>
      <c r="H41" s="315" t="s">
        <v>133</v>
      </c>
      <c r="I41" s="315" t="s">
        <v>129</v>
      </c>
      <c r="J41" s="315">
        <v>1200</v>
      </c>
      <c r="K41" s="315" t="s">
        <v>94</v>
      </c>
      <c r="L41" s="315"/>
      <c r="M41" s="319">
        <v>376</v>
      </c>
      <c r="N41" s="317">
        <f t="shared" si="0"/>
        <v>0.31333333333333335</v>
      </c>
      <c r="O41" s="319" t="s">
        <v>94</v>
      </c>
      <c r="P41" s="700"/>
      <c r="Q41" s="706"/>
    </row>
    <row r="42" spans="1:17" s="22" customFormat="1" ht="105" x14ac:dyDescent="0.25">
      <c r="A42" s="315" t="s">
        <v>17</v>
      </c>
      <c r="B42" s="315" t="s">
        <v>17</v>
      </c>
      <c r="C42" s="315">
        <v>2020</v>
      </c>
      <c r="D42" s="315" t="s">
        <v>37</v>
      </c>
      <c r="E42" s="315" t="s">
        <v>20</v>
      </c>
      <c r="F42" s="315" t="s">
        <v>21</v>
      </c>
      <c r="G42" s="315" t="s">
        <v>22</v>
      </c>
      <c r="H42" s="315" t="s">
        <v>102</v>
      </c>
      <c r="I42" s="315" t="s">
        <v>137</v>
      </c>
      <c r="J42" s="315" t="s">
        <v>138</v>
      </c>
      <c r="K42" s="315" t="s">
        <v>94</v>
      </c>
      <c r="L42" s="619" t="s">
        <v>139</v>
      </c>
      <c r="M42" s="319">
        <v>5382</v>
      </c>
      <c r="N42" s="317" t="str">
        <f t="shared" si="0"/>
        <v>NA</v>
      </c>
      <c r="O42" s="319" t="s">
        <v>94</v>
      </c>
      <c r="P42" s="698" t="s">
        <v>140</v>
      </c>
      <c r="Q42" s="320"/>
    </row>
    <row r="43" spans="1:17" s="22" customFormat="1" ht="75" x14ac:dyDescent="0.25">
      <c r="A43" s="315" t="s">
        <v>17</v>
      </c>
      <c r="B43" s="315" t="s">
        <v>17</v>
      </c>
      <c r="C43" s="315">
        <v>2020</v>
      </c>
      <c r="D43" s="315" t="s">
        <v>37</v>
      </c>
      <c r="E43" s="315" t="s">
        <v>20</v>
      </c>
      <c r="F43" s="315" t="s">
        <v>21</v>
      </c>
      <c r="G43" s="315" t="s">
        <v>22</v>
      </c>
      <c r="H43" s="315" t="s">
        <v>103</v>
      </c>
      <c r="I43" s="315" t="s">
        <v>137</v>
      </c>
      <c r="J43" s="315" t="s">
        <v>138</v>
      </c>
      <c r="K43" s="315" t="s">
        <v>94</v>
      </c>
      <c r="L43" s="103"/>
      <c r="M43" s="319">
        <v>562</v>
      </c>
      <c r="N43" s="317" t="str">
        <f t="shared" si="0"/>
        <v>NA</v>
      </c>
      <c r="O43" s="319" t="s">
        <v>94</v>
      </c>
      <c r="P43" s="699"/>
      <c r="Q43" s="320"/>
    </row>
    <row r="44" spans="1:17" s="22" customFormat="1" ht="75" x14ac:dyDescent="0.25">
      <c r="A44" s="315" t="s">
        <v>17</v>
      </c>
      <c r="B44" s="315" t="s">
        <v>17</v>
      </c>
      <c r="C44" s="315">
        <v>2020</v>
      </c>
      <c r="D44" s="315" t="s">
        <v>37</v>
      </c>
      <c r="E44" s="315" t="s">
        <v>20</v>
      </c>
      <c r="F44" s="315" t="s">
        <v>21</v>
      </c>
      <c r="G44" s="315" t="s">
        <v>22</v>
      </c>
      <c r="H44" s="315" t="s">
        <v>104</v>
      </c>
      <c r="I44" s="315" t="s">
        <v>137</v>
      </c>
      <c r="J44" s="315" t="s">
        <v>138</v>
      </c>
      <c r="K44" s="315" t="s">
        <v>94</v>
      </c>
      <c r="L44" s="103"/>
      <c r="M44" s="319">
        <v>3746</v>
      </c>
      <c r="N44" s="317" t="str">
        <f t="shared" si="0"/>
        <v>NA</v>
      </c>
      <c r="O44" s="319" t="s">
        <v>94</v>
      </c>
      <c r="P44" s="699"/>
      <c r="Q44" s="320"/>
    </row>
    <row r="45" spans="1:17" s="22" customFormat="1" ht="75" x14ac:dyDescent="0.25">
      <c r="A45" s="315" t="s">
        <v>17</v>
      </c>
      <c r="B45" s="315" t="s">
        <v>17</v>
      </c>
      <c r="C45" s="315">
        <v>2020</v>
      </c>
      <c r="D45" s="315" t="s">
        <v>37</v>
      </c>
      <c r="E45" s="315" t="s">
        <v>20</v>
      </c>
      <c r="F45" s="315" t="s">
        <v>21</v>
      </c>
      <c r="G45" s="315" t="s">
        <v>22</v>
      </c>
      <c r="H45" s="315" t="s">
        <v>105</v>
      </c>
      <c r="I45" s="315" t="s">
        <v>137</v>
      </c>
      <c r="J45" s="315" t="s">
        <v>138</v>
      </c>
      <c r="K45" s="315" t="s">
        <v>94</v>
      </c>
      <c r="L45" s="103"/>
      <c r="M45" s="319">
        <v>2222</v>
      </c>
      <c r="N45" s="317" t="str">
        <f t="shared" si="0"/>
        <v>NA</v>
      </c>
      <c r="O45" s="319" t="s">
        <v>94</v>
      </c>
      <c r="P45" s="699"/>
      <c r="Q45" s="320"/>
    </row>
    <row r="46" spans="1:17" s="22" customFormat="1" ht="75" x14ac:dyDescent="0.25">
      <c r="A46" s="315" t="s">
        <v>17</v>
      </c>
      <c r="B46" s="315" t="s">
        <v>17</v>
      </c>
      <c r="C46" s="315">
        <v>2020</v>
      </c>
      <c r="D46" s="315" t="s">
        <v>37</v>
      </c>
      <c r="E46" s="315" t="s">
        <v>20</v>
      </c>
      <c r="F46" s="315" t="s">
        <v>21</v>
      </c>
      <c r="G46" s="315" t="s">
        <v>22</v>
      </c>
      <c r="H46" s="315" t="s">
        <v>133</v>
      </c>
      <c r="I46" s="315" t="s">
        <v>137</v>
      </c>
      <c r="J46" s="315" t="s">
        <v>138</v>
      </c>
      <c r="K46" s="315" t="s">
        <v>94</v>
      </c>
      <c r="L46" s="104"/>
      <c r="M46" s="319">
        <v>2203</v>
      </c>
      <c r="N46" s="317" t="str">
        <f t="shared" si="0"/>
        <v>NA</v>
      </c>
      <c r="O46" s="319" t="s">
        <v>94</v>
      </c>
      <c r="P46" s="700"/>
      <c r="Q46" s="320"/>
    </row>
    <row r="47" spans="1:17" s="22" customFormat="1" ht="75" x14ac:dyDescent="0.25">
      <c r="A47" s="315" t="s">
        <v>17</v>
      </c>
      <c r="B47" s="315" t="s">
        <v>17</v>
      </c>
      <c r="C47" s="315">
        <v>2020</v>
      </c>
      <c r="D47" s="315" t="s">
        <v>38</v>
      </c>
      <c r="E47" s="315" t="s">
        <v>20</v>
      </c>
      <c r="F47" s="315" t="s">
        <v>21</v>
      </c>
      <c r="G47" s="315" t="s">
        <v>22</v>
      </c>
      <c r="H47" s="315" t="s">
        <v>102</v>
      </c>
      <c r="I47" s="315" t="s">
        <v>129</v>
      </c>
      <c r="J47" s="315">
        <v>200</v>
      </c>
      <c r="K47" s="315" t="s">
        <v>94</v>
      </c>
      <c r="L47" s="619" t="s">
        <v>151</v>
      </c>
      <c r="M47" s="319">
        <v>72</v>
      </c>
      <c r="N47" s="317">
        <f t="shared" si="0"/>
        <v>0.36</v>
      </c>
      <c r="O47" s="319" t="s">
        <v>94</v>
      </c>
      <c r="P47" s="698" t="s">
        <v>145</v>
      </c>
      <c r="Q47" s="701" t="s">
        <v>152</v>
      </c>
    </row>
    <row r="48" spans="1:17" s="22" customFormat="1" ht="75" x14ac:dyDescent="0.25">
      <c r="A48" s="315" t="s">
        <v>17</v>
      </c>
      <c r="B48" s="315" t="s">
        <v>17</v>
      </c>
      <c r="C48" s="315">
        <v>2020</v>
      </c>
      <c r="D48" s="315" t="s">
        <v>38</v>
      </c>
      <c r="E48" s="315" t="s">
        <v>20</v>
      </c>
      <c r="F48" s="315" t="s">
        <v>21</v>
      </c>
      <c r="G48" s="315" t="s">
        <v>22</v>
      </c>
      <c r="H48" s="315" t="s">
        <v>104</v>
      </c>
      <c r="I48" s="315" t="s">
        <v>129</v>
      </c>
      <c r="J48" s="315">
        <v>100</v>
      </c>
      <c r="K48" s="315" t="s">
        <v>94</v>
      </c>
      <c r="L48" s="103"/>
      <c r="M48" s="319">
        <v>72</v>
      </c>
      <c r="N48" s="317">
        <f t="shared" si="0"/>
        <v>0.72</v>
      </c>
      <c r="O48" s="319" t="s">
        <v>94</v>
      </c>
      <c r="P48" s="699"/>
      <c r="Q48" s="702"/>
    </row>
    <row r="49" spans="1:17" s="22" customFormat="1" ht="75" x14ac:dyDescent="0.25">
      <c r="A49" s="315" t="s">
        <v>17</v>
      </c>
      <c r="B49" s="315" t="s">
        <v>17</v>
      </c>
      <c r="C49" s="315">
        <v>2020</v>
      </c>
      <c r="D49" s="315" t="s">
        <v>38</v>
      </c>
      <c r="E49" s="315" t="s">
        <v>20</v>
      </c>
      <c r="F49" s="315" t="s">
        <v>21</v>
      </c>
      <c r="G49" s="315" t="s">
        <v>22</v>
      </c>
      <c r="H49" s="315" t="s">
        <v>105</v>
      </c>
      <c r="I49" s="315" t="s">
        <v>129</v>
      </c>
      <c r="J49" s="315">
        <v>100</v>
      </c>
      <c r="K49" s="315" t="s">
        <v>94</v>
      </c>
      <c r="L49" s="103"/>
      <c r="M49" s="319">
        <v>72</v>
      </c>
      <c r="N49" s="317">
        <f t="shared" si="0"/>
        <v>0.72</v>
      </c>
      <c r="O49" s="319" t="s">
        <v>94</v>
      </c>
      <c r="P49" s="699"/>
      <c r="Q49" s="702"/>
    </row>
    <row r="50" spans="1:17" s="22" customFormat="1" ht="75" x14ac:dyDescent="0.25">
      <c r="A50" s="315" t="s">
        <v>17</v>
      </c>
      <c r="B50" s="315" t="s">
        <v>17</v>
      </c>
      <c r="C50" s="315">
        <v>2020</v>
      </c>
      <c r="D50" s="315" t="s">
        <v>38</v>
      </c>
      <c r="E50" s="315" t="s">
        <v>20</v>
      </c>
      <c r="F50" s="315" t="s">
        <v>21</v>
      </c>
      <c r="G50" s="315" t="s">
        <v>22</v>
      </c>
      <c r="H50" s="315" t="s">
        <v>133</v>
      </c>
      <c r="I50" s="315" t="s">
        <v>129</v>
      </c>
      <c r="J50" s="315">
        <v>100</v>
      </c>
      <c r="K50" s="315" t="s">
        <v>94</v>
      </c>
      <c r="L50" s="104"/>
      <c r="M50" s="319">
        <v>72</v>
      </c>
      <c r="N50" s="317">
        <f t="shared" si="0"/>
        <v>0.72</v>
      </c>
      <c r="O50" s="319" t="s">
        <v>94</v>
      </c>
      <c r="P50" s="700"/>
      <c r="Q50" s="703"/>
    </row>
    <row r="51" spans="1:17" s="22" customFormat="1" ht="75" x14ac:dyDescent="0.25">
      <c r="A51" s="315" t="s">
        <v>17</v>
      </c>
      <c r="B51" s="315" t="s">
        <v>17</v>
      </c>
      <c r="C51" s="315">
        <v>2020</v>
      </c>
      <c r="D51" s="315" t="s">
        <v>40</v>
      </c>
      <c r="E51" s="315" t="s">
        <v>20</v>
      </c>
      <c r="F51" s="315" t="s">
        <v>21</v>
      </c>
      <c r="G51" s="315" t="s">
        <v>41</v>
      </c>
      <c r="H51" s="315" t="s">
        <v>102</v>
      </c>
      <c r="I51" s="315" t="s">
        <v>129</v>
      </c>
      <c r="J51" s="315">
        <v>50</v>
      </c>
      <c r="K51" s="315" t="s">
        <v>94</v>
      </c>
      <c r="L51" s="619" t="s">
        <v>130</v>
      </c>
      <c r="M51" s="319">
        <v>0</v>
      </c>
      <c r="N51" s="317">
        <f t="shared" si="0"/>
        <v>0</v>
      </c>
      <c r="O51" s="319" t="s">
        <v>94</v>
      </c>
      <c r="P51" s="698" t="s">
        <v>94</v>
      </c>
      <c r="Q51" s="704" t="s">
        <v>153</v>
      </c>
    </row>
    <row r="52" spans="1:17" s="22" customFormat="1" ht="75" x14ac:dyDescent="0.25">
      <c r="A52" s="315" t="s">
        <v>17</v>
      </c>
      <c r="B52" s="315" t="s">
        <v>17</v>
      </c>
      <c r="C52" s="315">
        <v>2020</v>
      </c>
      <c r="D52" s="315" t="s">
        <v>40</v>
      </c>
      <c r="E52" s="315" t="s">
        <v>20</v>
      </c>
      <c r="F52" s="315" t="s">
        <v>21</v>
      </c>
      <c r="G52" s="315" t="s">
        <v>41</v>
      </c>
      <c r="H52" s="315" t="s">
        <v>103</v>
      </c>
      <c r="I52" s="315" t="s">
        <v>129</v>
      </c>
      <c r="J52" s="315">
        <v>50</v>
      </c>
      <c r="K52" s="315" t="s">
        <v>94</v>
      </c>
      <c r="L52" s="103"/>
      <c r="M52" s="319">
        <v>0</v>
      </c>
      <c r="N52" s="317">
        <f t="shared" si="0"/>
        <v>0</v>
      </c>
      <c r="O52" s="319" t="s">
        <v>94</v>
      </c>
      <c r="P52" s="699"/>
      <c r="Q52" s="705"/>
    </row>
    <row r="53" spans="1:17" s="22" customFormat="1" ht="75" x14ac:dyDescent="0.25">
      <c r="A53" s="315" t="s">
        <v>17</v>
      </c>
      <c r="B53" s="315" t="s">
        <v>17</v>
      </c>
      <c r="C53" s="315">
        <v>2020</v>
      </c>
      <c r="D53" s="315" t="s">
        <v>40</v>
      </c>
      <c r="E53" s="315" t="s">
        <v>20</v>
      </c>
      <c r="F53" s="315" t="s">
        <v>21</v>
      </c>
      <c r="G53" s="315" t="s">
        <v>41</v>
      </c>
      <c r="H53" s="315" t="s">
        <v>104</v>
      </c>
      <c r="I53" s="315" t="s">
        <v>129</v>
      </c>
      <c r="J53" s="315">
        <v>50</v>
      </c>
      <c r="K53" s="315" t="s">
        <v>94</v>
      </c>
      <c r="L53" s="103"/>
      <c r="M53" s="319">
        <v>0</v>
      </c>
      <c r="N53" s="317">
        <f t="shared" si="0"/>
        <v>0</v>
      </c>
      <c r="O53" s="319" t="s">
        <v>94</v>
      </c>
      <c r="P53" s="700"/>
      <c r="Q53" s="706"/>
    </row>
    <row r="54" spans="1:17" s="22" customFormat="1" ht="75" x14ac:dyDescent="0.25">
      <c r="A54" s="315" t="s">
        <v>17</v>
      </c>
      <c r="B54" s="315" t="s">
        <v>17</v>
      </c>
      <c r="C54" s="315">
        <v>2020</v>
      </c>
      <c r="D54" s="315" t="s">
        <v>42</v>
      </c>
      <c r="E54" s="315" t="s">
        <v>20</v>
      </c>
      <c r="F54" s="315" t="s">
        <v>21</v>
      </c>
      <c r="G54" s="315" t="s">
        <v>22</v>
      </c>
      <c r="H54" s="315" t="s">
        <v>102</v>
      </c>
      <c r="I54" s="315" t="s">
        <v>129</v>
      </c>
      <c r="J54" s="315">
        <v>50</v>
      </c>
      <c r="K54" s="315" t="s">
        <v>94</v>
      </c>
      <c r="L54" s="103"/>
      <c r="M54" s="319">
        <v>0</v>
      </c>
      <c r="N54" s="317">
        <f t="shared" si="0"/>
        <v>0</v>
      </c>
      <c r="O54" s="319" t="s">
        <v>94</v>
      </c>
      <c r="P54" s="707" t="s">
        <v>94</v>
      </c>
      <c r="Q54" s="704" t="s">
        <v>153</v>
      </c>
    </row>
    <row r="55" spans="1:17" s="22" customFormat="1" ht="75" x14ac:dyDescent="0.25">
      <c r="A55" s="315" t="s">
        <v>17</v>
      </c>
      <c r="B55" s="315" t="s">
        <v>17</v>
      </c>
      <c r="C55" s="315">
        <v>2020</v>
      </c>
      <c r="D55" s="315" t="s">
        <v>42</v>
      </c>
      <c r="E55" s="315" t="s">
        <v>20</v>
      </c>
      <c r="F55" s="315" t="s">
        <v>21</v>
      </c>
      <c r="G55" s="315" t="s">
        <v>22</v>
      </c>
      <c r="H55" s="315" t="s">
        <v>103</v>
      </c>
      <c r="I55" s="315" t="s">
        <v>129</v>
      </c>
      <c r="J55" s="315">
        <v>50</v>
      </c>
      <c r="K55" s="315" t="s">
        <v>94</v>
      </c>
      <c r="L55" s="103"/>
      <c r="M55" s="319">
        <v>0</v>
      </c>
      <c r="N55" s="317">
        <f t="shared" si="0"/>
        <v>0</v>
      </c>
      <c r="O55" s="319" t="s">
        <v>94</v>
      </c>
      <c r="P55" s="708"/>
      <c r="Q55" s="705"/>
    </row>
    <row r="56" spans="1:17" s="22" customFormat="1" ht="75" x14ac:dyDescent="0.25">
      <c r="A56" s="315" t="s">
        <v>17</v>
      </c>
      <c r="B56" s="315" t="s">
        <v>17</v>
      </c>
      <c r="C56" s="315">
        <v>2020</v>
      </c>
      <c r="D56" s="315" t="s">
        <v>42</v>
      </c>
      <c r="E56" s="315" t="s">
        <v>20</v>
      </c>
      <c r="F56" s="315" t="s">
        <v>21</v>
      </c>
      <c r="G56" s="315" t="s">
        <v>22</v>
      </c>
      <c r="H56" s="315" t="s">
        <v>104</v>
      </c>
      <c r="I56" s="315" t="s">
        <v>129</v>
      </c>
      <c r="J56" s="315">
        <v>50</v>
      </c>
      <c r="K56" s="315" t="s">
        <v>94</v>
      </c>
      <c r="L56" s="104"/>
      <c r="M56" s="319">
        <v>0</v>
      </c>
      <c r="N56" s="317">
        <f t="shared" si="0"/>
        <v>0</v>
      </c>
      <c r="O56" s="319" t="s">
        <v>94</v>
      </c>
      <c r="P56" s="709"/>
      <c r="Q56" s="706"/>
    </row>
    <row r="57" spans="1:17" s="22" customFormat="1" ht="75" x14ac:dyDescent="0.25">
      <c r="A57" s="315" t="s">
        <v>17</v>
      </c>
      <c r="B57" s="315" t="s">
        <v>17</v>
      </c>
      <c r="C57" s="315">
        <v>2020</v>
      </c>
      <c r="D57" s="315" t="s">
        <v>43</v>
      </c>
      <c r="E57" s="315" t="s">
        <v>20</v>
      </c>
      <c r="F57" s="315" t="s">
        <v>21</v>
      </c>
      <c r="G57" s="315" t="s">
        <v>32</v>
      </c>
      <c r="H57" s="315" t="s">
        <v>102</v>
      </c>
      <c r="I57" s="315" t="s">
        <v>129</v>
      </c>
      <c r="J57" s="315">
        <v>600</v>
      </c>
      <c r="K57" s="315" t="s">
        <v>94</v>
      </c>
      <c r="L57" s="619" t="s">
        <v>144</v>
      </c>
      <c r="M57" s="319">
        <v>607</v>
      </c>
      <c r="N57" s="317">
        <f t="shared" si="0"/>
        <v>1.0116666666666667</v>
      </c>
      <c r="O57" s="319" t="s">
        <v>94</v>
      </c>
      <c r="P57" s="698" t="s">
        <v>145</v>
      </c>
      <c r="Q57" s="320"/>
    </row>
    <row r="58" spans="1:17" s="22" customFormat="1" ht="75" x14ac:dyDescent="0.25">
      <c r="A58" s="315" t="s">
        <v>17</v>
      </c>
      <c r="B58" s="315" t="s">
        <v>17</v>
      </c>
      <c r="C58" s="315">
        <v>2020</v>
      </c>
      <c r="D58" s="315" t="s">
        <v>43</v>
      </c>
      <c r="E58" s="315" t="s">
        <v>20</v>
      </c>
      <c r="F58" s="315" t="s">
        <v>21</v>
      </c>
      <c r="G58" s="315" t="s">
        <v>32</v>
      </c>
      <c r="H58" s="315" t="s">
        <v>103</v>
      </c>
      <c r="I58" s="315" t="s">
        <v>129</v>
      </c>
      <c r="J58" s="315">
        <v>200</v>
      </c>
      <c r="K58" s="315" t="s">
        <v>94</v>
      </c>
      <c r="L58" s="103"/>
      <c r="M58" s="319">
        <v>200</v>
      </c>
      <c r="N58" s="317">
        <f t="shared" si="0"/>
        <v>1</v>
      </c>
      <c r="O58" s="319" t="s">
        <v>94</v>
      </c>
      <c r="P58" s="699"/>
      <c r="Q58" s="320"/>
    </row>
    <row r="59" spans="1:17" s="22" customFormat="1" ht="75" x14ac:dyDescent="0.25">
      <c r="A59" s="315" t="s">
        <v>17</v>
      </c>
      <c r="B59" s="315" t="s">
        <v>17</v>
      </c>
      <c r="C59" s="315">
        <v>2020</v>
      </c>
      <c r="D59" s="315" t="s">
        <v>43</v>
      </c>
      <c r="E59" s="315" t="s">
        <v>20</v>
      </c>
      <c r="F59" s="315" t="s">
        <v>21</v>
      </c>
      <c r="G59" s="315" t="s">
        <v>32</v>
      </c>
      <c r="H59" s="315" t="s">
        <v>104</v>
      </c>
      <c r="I59" s="315" t="s">
        <v>129</v>
      </c>
      <c r="J59" s="315">
        <v>200</v>
      </c>
      <c r="K59" s="315" t="s">
        <v>94</v>
      </c>
      <c r="L59" s="103"/>
      <c r="M59" s="319">
        <v>362</v>
      </c>
      <c r="N59" s="317">
        <f t="shared" si="0"/>
        <v>1.81</v>
      </c>
      <c r="O59" s="319" t="s">
        <v>94</v>
      </c>
      <c r="P59" s="699"/>
      <c r="Q59" s="320"/>
    </row>
    <row r="60" spans="1:17" s="22" customFormat="1" ht="75" x14ac:dyDescent="0.25">
      <c r="A60" s="315" t="s">
        <v>17</v>
      </c>
      <c r="B60" s="315" t="s">
        <v>17</v>
      </c>
      <c r="C60" s="315">
        <v>2020</v>
      </c>
      <c r="D60" s="315" t="s">
        <v>43</v>
      </c>
      <c r="E60" s="315" t="s">
        <v>20</v>
      </c>
      <c r="F60" s="315" t="s">
        <v>21</v>
      </c>
      <c r="G60" s="315" t="s">
        <v>32</v>
      </c>
      <c r="H60" s="315" t="s">
        <v>105</v>
      </c>
      <c r="I60" s="315" t="s">
        <v>129</v>
      </c>
      <c r="J60" s="315">
        <v>200</v>
      </c>
      <c r="K60" s="315" t="s">
        <v>94</v>
      </c>
      <c r="L60" s="103"/>
      <c r="M60" s="319">
        <v>200</v>
      </c>
      <c r="N60" s="317">
        <f t="shared" si="0"/>
        <v>1</v>
      </c>
      <c r="O60" s="319" t="s">
        <v>94</v>
      </c>
      <c r="P60" s="699"/>
      <c r="Q60" s="320"/>
    </row>
    <row r="61" spans="1:17" s="22" customFormat="1" ht="75" x14ac:dyDescent="0.25">
      <c r="A61" s="315" t="s">
        <v>17</v>
      </c>
      <c r="B61" s="315" t="s">
        <v>17</v>
      </c>
      <c r="C61" s="315">
        <v>2020</v>
      </c>
      <c r="D61" s="315" t="s">
        <v>43</v>
      </c>
      <c r="E61" s="315" t="s">
        <v>20</v>
      </c>
      <c r="F61" s="315" t="s">
        <v>21</v>
      </c>
      <c r="G61" s="315" t="s">
        <v>32</v>
      </c>
      <c r="H61" s="315" t="s">
        <v>133</v>
      </c>
      <c r="I61" s="315" t="s">
        <v>129</v>
      </c>
      <c r="J61" s="315">
        <v>200</v>
      </c>
      <c r="K61" s="315" t="s">
        <v>94</v>
      </c>
      <c r="L61" s="104"/>
      <c r="M61" s="319">
        <v>200</v>
      </c>
      <c r="N61" s="317">
        <f t="shared" si="0"/>
        <v>1</v>
      </c>
      <c r="O61" s="319" t="s">
        <v>94</v>
      </c>
      <c r="P61" s="700"/>
      <c r="Q61" s="320"/>
    </row>
    <row r="62" spans="1:17" s="22" customFormat="1" ht="75" x14ac:dyDescent="0.25">
      <c r="A62" s="315" t="s">
        <v>17</v>
      </c>
      <c r="B62" s="315" t="s">
        <v>17</v>
      </c>
      <c r="C62" s="315">
        <v>2020</v>
      </c>
      <c r="D62" s="315" t="s">
        <v>43</v>
      </c>
      <c r="E62" s="315" t="s">
        <v>20</v>
      </c>
      <c r="F62" s="315" t="s">
        <v>21</v>
      </c>
      <c r="G62" s="315" t="s">
        <v>32</v>
      </c>
      <c r="H62" s="315" t="s">
        <v>102</v>
      </c>
      <c r="I62" s="315" t="s">
        <v>137</v>
      </c>
      <c r="J62" s="315">
        <v>100</v>
      </c>
      <c r="K62" s="315" t="s">
        <v>94</v>
      </c>
      <c r="L62" s="619" t="s">
        <v>147</v>
      </c>
      <c r="M62" s="319">
        <v>238</v>
      </c>
      <c r="N62" s="317">
        <f t="shared" si="0"/>
        <v>2.38</v>
      </c>
      <c r="O62" s="319" t="s">
        <v>94</v>
      </c>
      <c r="P62" s="698" t="s">
        <v>148</v>
      </c>
      <c r="Q62" s="701" t="s">
        <v>154</v>
      </c>
    </row>
    <row r="63" spans="1:17" s="22" customFormat="1" ht="75" x14ac:dyDescent="0.25">
      <c r="A63" s="315" t="s">
        <v>17</v>
      </c>
      <c r="B63" s="315" t="s">
        <v>17</v>
      </c>
      <c r="C63" s="315">
        <v>2020</v>
      </c>
      <c r="D63" s="315" t="s">
        <v>43</v>
      </c>
      <c r="E63" s="315" t="s">
        <v>20</v>
      </c>
      <c r="F63" s="315" t="s">
        <v>21</v>
      </c>
      <c r="G63" s="315" t="s">
        <v>32</v>
      </c>
      <c r="H63" s="315" t="s">
        <v>104</v>
      </c>
      <c r="I63" s="315" t="s">
        <v>137</v>
      </c>
      <c r="J63" s="315">
        <v>100</v>
      </c>
      <c r="K63" s="315" t="s">
        <v>94</v>
      </c>
      <c r="L63" s="104"/>
      <c r="M63" s="319">
        <v>238</v>
      </c>
      <c r="N63" s="317">
        <f t="shared" si="0"/>
        <v>2.38</v>
      </c>
      <c r="O63" s="319" t="s">
        <v>94</v>
      </c>
      <c r="P63" s="700"/>
      <c r="Q63" s="703"/>
    </row>
    <row r="64" spans="1:17" s="22" customFormat="1" ht="75" x14ac:dyDescent="0.25">
      <c r="A64" s="315" t="s">
        <v>17</v>
      </c>
      <c r="B64" s="315" t="s">
        <v>17</v>
      </c>
      <c r="C64" s="315">
        <v>2020</v>
      </c>
      <c r="D64" s="315" t="s">
        <v>45</v>
      </c>
      <c r="E64" s="315" t="s">
        <v>20</v>
      </c>
      <c r="F64" s="315" t="s">
        <v>21</v>
      </c>
      <c r="G64" s="315" t="s">
        <v>22</v>
      </c>
      <c r="H64" s="315" t="s">
        <v>102</v>
      </c>
      <c r="I64" s="315" t="s">
        <v>129</v>
      </c>
      <c r="J64" s="315">
        <v>200</v>
      </c>
      <c r="K64" s="315" t="s">
        <v>94</v>
      </c>
      <c r="L64" s="619" t="s">
        <v>155</v>
      </c>
      <c r="M64" s="319">
        <v>1591</v>
      </c>
      <c r="N64" s="317">
        <f t="shared" si="0"/>
        <v>7.9550000000000001</v>
      </c>
      <c r="O64" s="319" t="s">
        <v>94</v>
      </c>
      <c r="P64" s="698" t="s">
        <v>156</v>
      </c>
      <c r="Q64" s="701" t="s">
        <v>157</v>
      </c>
    </row>
    <row r="65" spans="1:17" s="22" customFormat="1" ht="75" x14ac:dyDescent="0.25">
      <c r="A65" s="315" t="s">
        <v>17</v>
      </c>
      <c r="B65" s="315" t="s">
        <v>17</v>
      </c>
      <c r="C65" s="315">
        <v>2020</v>
      </c>
      <c r="D65" s="315" t="s">
        <v>45</v>
      </c>
      <c r="E65" s="315" t="s">
        <v>20</v>
      </c>
      <c r="F65" s="315" t="s">
        <v>21</v>
      </c>
      <c r="G65" s="315" t="s">
        <v>22</v>
      </c>
      <c r="H65" s="315" t="s">
        <v>103</v>
      </c>
      <c r="I65" s="315" t="s">
        <v>129</v>
      </c>
      <c r="J65" s="315">
        <v>70</v>
      </c>
      <c r="K65" s="315" t="s">
        <v>94</v>
      </c>
      <c r="L65" s="103"/>
      <c r="M65" s="319">
        <v>698</v>
      </c>
      <c r="N65" s="317">
        <f t="shared" si="0"/>
        <v>9.9714285714285715</v>
      </c>
      <c r="O65" s="319" t="s">
        <v>94</v>
      </c>
      <c r="P65" s="699"/>
      <c r="Q65" s="702"/>
    </row>
    <row r="66" spans="1:17" s="22" customFormat="1" ht="75" x14ac:dyDescent="0.25">
      <c r="A66" s="315" t="s">
        <v>17</v>
      </c>
      <c r="B66" s="315" t="s">
        <v>17</v>
      </c>
      <c r="C66" s="315">
        <v>2020</v>
      </c>
      <c r="D66" s="315" t="s">
        <v>45</v>
      </c>
      <c r="E66" s="315" t="s">
        <v>20</v>
      </c>
      <c r="F66" s="315" t="s">
        <v>21</v>
      </c>
      <c r="G66" s="315" t="s">
        <v>22</v>
      </c>
      <c r="H66" s="315" t="s">
        <v>104</v>
      </c>
      <c r="I66" s="315" t="s">
        <v>129</v>
      </c>
      <c r="J66" s="315">
        <v>200</v>
      </c>
      <c r="K66" s="315" t="s">
        <v>94</v>
      </c>
      <c r="L66" s="103"/>
      <c r="M66" s="319">
        <v>698</v>
      </c>
      <c r="N66" s="317">
        <f t="shared" si="0"/>
        <v>3.49</v>
      </c>
      <c r="O66" s="319" t="s">
        <v>94</v>
      </c>
      <c r="P66" s="699"/>
      <c r="Q66" s="702"/>
    </row>
    <row r="67" spans="1:17" s="22" customFormat="1" ht="75" x14ac:dyDescent="0.25">
      <c r="A67" s="315" t="s">
        <v>17</v>
      </c>
      <c r="B67" s="315" t="s">
        <v>17</v>
      </c>
      <c r="C67" s="315">
        <v>2020</v>
      </c>
      <c r="D67" s="315" t="s">
        <v>45</v>
      </c>
      <c r="E67" s="315" t="s">
        <v>20</v>
      </c>
      <c r="F67" s="315" t="s">
        <v>21</v>
      </c>
      <c r="G67" s="315" t="s">
        <v>22</v>
      </c>
      <c r="H67" s="315" t="s">
        <v>105</v>
      </c>
      <c r="I67" s="315" t="s">
        <v>129</v>
      </c>
      <c r="J67" s="315">
        <v>0</v>
      </c>
      <c r="K67" s="315" t="s">
        <v>94</v>
      </c>
      <c r="L67" s="103"/>
      <c r="M67" s="319">
        <v>698</v>
      </c>
      <c r="N67" s="317" t="str">
        <f t="shared" si="0"/>
        <v>NA</v>
      </c>
      <c r="O67" s="319" t="s">
        <v>94</v>
      </c>
      <c r="P67" s="699"/>
      <c r="Q67" s="702"/>
    </row>
    <row r="68" spans="1:17" s="22" customFormat="1" ht="75" x14ac:dyDescent="0.25">
      <c r="A68" s="315" t="s">
        <v>17</v>
      </c>
      <c r="B68" s="315" t="s">
        <v>17</v>
      </c>
      <c r="C68" s="315">
        <v>2020</v>
      </c>
      <c r="D68" s="315" t="s">
        <v>45</v>
      </c>
      <c r="E68" s="315" t="s">
        <v>20</v>
      </c>
      <c r="F68" s="315" t="s">
        <v>21</v>
      </c>
      <c r="G68" s="315" t="s">
        <v>22</v>
      </c>
      <c r="H68" s="315" t="s">
        <v>133</v>
      </c>
      <c r="I68" s="315" t="s">
        <v>129</v>
      </c>
      <c r="J68" s="315">
        <v>0</v>
      </c>
      <c r="K68" s="315" t="s">
        <v>94</v>
      </c>
      <c r="L68" s="104"/>
      <c r="M68" s="319">
        <v>698</v>
      </c>
      <c r="N68" s="317" t="str">
        <f t="shared" si="0"/>
        <v>NA</v>
      </c>
      <c r="O68" s="319" t="s">
        <v>94</v>
      </c>
      <c r="P68" s="700"/>
      <c r="Q68" s="703"/>
    </row>
    <row r="69" spans="1:17" s="22" customFormat="1" ht="105" x14ac:dyDescent="0.25">
      <c r="A69" s="315" t="s">
        <v>17</v>
      </c>
      <c r="B69" s="315" t="s">
        <v>17</v>
      </c>
      <c r="C69" s="315">
        <v>2020</v>
      </c>
      <c r="D69" s="315" t="s">
        <v>45</v>
      </c>
      <c r="E69" s="315" t="s">
        <v>20</v>
      </c>
      <c r="F69" s="315" t="s">
        <v>21</v>
      </c>
      <c r="G69" s="315" t="s">
        <v>22</v>
      </c>
      <c r="H69" s="315" t="s">
        <v>102</v>
      </c>
      <c r="I69" s="315" t="s">
        <v>137</v>
      </c>
      <c r="J69" s="315" t="s">
        <v>138</v>
      </c>
      <c r="K69" s="315" t="s">
        <v>94</v>
      </c>
      <c r="L69" s="619" t="s">
        <v>139</v>
      </c>
      <c r="M69" s="319">
        <v>3335</v>
      </c>
      <c r="N69" s="317" t="str">
        <f t="shared" si="0"/>
        <v>NA</v>
      </c>
      <c r="O69" s="319" t="s">
        <v>94</v>
      </c>
      <c r="P69" s="698" t="s">
        <v>140</v>
      </c>
      <c r="Q69" s="701" t="s">
        <v>158</v>
      </c>
    </row>
    <row r="70" spans="1:17" s="22" customFormat="1" ht="75" x14ac:dyDescent="0.25">
      <c r="A70" s="315" t="s">
        <v>17</v>
      </c>
      <c r="B70" s="315" t="s">
        <v>17</v>
      </c>
      <c r="C70" s="315">
        <v>2020</v>
      </c>
      <c r="D70" s="315" t="s">
        <v>45</v>
      </c>
      <c r="E70" s="315" t="s">
        <v>20</v>
      </c>
      <c r="F70" s="315" t="s">
        <v>21</v>
      </c>
      <c r="G70" s="315" t="s">
        <v>22</v>
      </c>
      <c r="H70" s="315" t="s">
        <v>103</v>
      </c>
      <c r="I70" s="315" t="s">
        <v>137</v>
      </c>
      <c r="J70" s="315" t="s">
        <v>138</v>
      </c>
      <c r="K70" s="315" t="s">
        <v>94</v>
      </c>
      <c r="L70" s="103"/>
      <c r="M70" s="319">
        <v>850</v>
      </c>
      <c r="N70" s="317" t="str">
        <f t="shared" ref="N70:N247" si="1">IFERROR(M70/J70,"NA")</f>
        <v>NA</v>
      </c>
      <c r="O70" s="319" t="s">
        <v>94</v>
      </c>
      <c r="P70" s="699"/>
      <c r="Q70" s="702"/>
    </row>
    <row r="71" spans="1:17" s="22" customFormat="1" ht="75" x14ac:dyDescent="0.25">
      <c r="A71" s="315" t="s">
        <v>17</v>
      </c>
      <c r="B71" s="315" t="s">
        <v>17</v>
      </c>
      <c r="C71" s="315">
        <v>2020</v>
      </c>
      <c r="D71" s="315" t="s">
        <v>45</v>
      </c>
      <c r="E71" s="315" t="s">
        <v>20</v>
      </c>
      <c r="F71" s="315" t="s">
        <v>21</v>
      </c>
      <c r="G71" s="315" t="s">
        <v>22</v>
      </c>
      <c r="H71" s="315" t="s">
        <v>104</v>
      </c>
      <c r="I71" s="315" t="s">
        <v>137</v>
      </c>
      <c r="J71" s="315" t="s">
        <v>138</v>
      </c>
      <c r="K71" s="315" t="s">
        <v>94</v>
      </c>
      <c r="L71" s="103"/>
      <c r="M71" s="319">
        <v>1043</v>
      </c>
      <c r="N71" s="317" t="str">
        <f t="shared" si="1"/>
        <v>NA</v>
      </c>
      <c r="O71" s="319" t="s">
        <v>94</v>
      </c>
      <c r="P71" s="699"/>
      <c r="Q71" s="702"/>
    </row>
    <row r="72" spans="1:17" s="22" customFormat="1" ht="75" x14ac:dyDescent="0.25">
      <c r="A72" s="315" t="s">
        <v>17</v>
      </c>
      <c r="B72" s="315" t="s">
        <v>17</v>
      </c>
      <c r="C72" s="315">
        <v>2020</v>
      </c>
      <c r="D72" s="315" t="s">
        <v>45</v>
      </c>
      <c r="E72" s="315" t="s">
        <v>20</v>
      </c>
      <c r="F72" s="315" t="s">
        <v>21</v>
      </c>
      <c r="G72" s="315" t="s">
        <v>22</v>
      </c>
      <c r="H72" s="315" t="s">
        <v>105</v>
      </c>
      <c r="I72" s="315" t="s">
        <v>137</v>
      </c>
      <c r="J72" s="315" t="s">
        <v>138</v>
      </c>
      <c r="K72" s="315" t="s">
        <v>94</v>
      </c>
      <c r="L72" s="103"/>
      <c r="M72" s="319">
        <v>850</v>
      </c>
      <c r="N72" s="317" t="str">
        <f t="shared" si="1"/>
        <v>NA</v>
      </c>
      <c r="O72" s="319" t="s">
        <v>94</v>
      </c>
      <c r="P72" s="699"/>
      <c r="Q72" s="702"/>
    </row>
    <row r="73" spans="1:17" s="22" customFormat="1" ht="75" x14ac:dyDescent="0.25">
      <c r="A73" s="315" t="s">
        <v>17</v>
      </c>
      <c r="B73" s="315" t="s">
        <v>17</v>
      </c>
      <c r="C73" s="315">
        <v>2020</v>
      </c>
      <c r="D73" s="315" t="s">
        <v>45</v>
      </c>
      <c r="E73" s="315" t="s">
        <v>20</v>
      </c>
      <c r="F73" s="315" t="s">
        <v>21</v>
      </c>
      <c r="G73" s="315" t="s">
        <v>22</v>
      </c>
      <c r="H73" s="315" t="s">
        <v>133</v>
      </c>
      <c r="I73" s="315" t="s">
        <v>137</v>
      </c>
      <c r="J73" s="315" t="s">
        <v>138</v>
      </c>
      <c r="K73" s="315" t="s">
        <v>94</v>
      </c>
      <c r="L73" s="104"/>
      <c r="M73" s="319">
        <v>850</v>
      </c>
      <c r="N73" s="317" t="str">
        <f t="shared" si="1"/>
        <v>NA</v>
      </c>
      <c r="O73" s="319" t="s">
        <v>94</v>
      </c>
      <c r="P73" s="700"/>
      <c r="Q73" s="703"/>
    </row>
    <row r="74" spans="1:17" s="22" customFormat="1" ht="75" x14ac:dyDescent="0.25">
      <c r="A74" s="315" t="s">
        <v>17</v>
      </c>
      <c r="B74" s="315" t="s">
        <v>17</v>
      </c>
      <c r="C74" s="315">
        <v>2020</v>
      </c>
      <c r="D74" s="315" t="s">
        <v>93</v>
      </c>
      <c r="E74" s="315" t="s">
        <v>20</v>
      </c>
      <c r="F74" s="315" t="s">
        <v>21</v>
      </c>
      <c r="G74" s="315" t="s">
        <v>159</v>
      </c>
      <c r="H74" s="315" t="s">
        <v>102</v>
      </c>
      <c r="I74" s="315" t="s">
        <v>129</v>
      </c>
      <c r="J74" s="315">
        <v>800</v>
      </c>
      <c r="K74" s="315" t="s">
        <v>94</v>
      </c>
      <c r="L74" s="695" t="s">
        <v>144</v>
      </c>
      <c r="M74" s="319">
        <v>1182</v>
      </c>
      <c r="N74" s="317">
        <f t="shared" si="1"/>
        <v>1.4775</v>
      </c>
      <c r="O74" s="319" t="s">
        <v>94</v>
      </c>
      <c r="P74" s="698" t="s">
        <v>160</v>
      </c>
      <c r="Q74" s="701" t="s">
        <v>161</v>
      </c>
    </row>
    <row r="75" spans="1:17" s="22" customFormat="1" ht="75" x14ac:dyDescent="0.25">
      <c r="A75" s="315" t="s">
        <v>17</v>
      </c>
      <c r="B75" s="315" t="s">
        <v>17</v>
      </c>
      <c r="C75" s="315">
        <v>2020</v>
      </c>
      <c r="D75" s="315" t="s">
        <v>93</v>
      </c>
      <c r="E75" s="315" t="s">
        <v>20</v>
      </c>
      <c r="F75" s="315" t="s">
        <v>21</v>
      </c>
      <c r="G75" s="315" t="s">
        <v>159</v>
      </c>
      <c r="H75" s="315" t="s">
        <v>103</v>
      </c>
      <c r="I75" s="315" t="s">
        <v>129</v>
      </c>
      <c r="J75" s="315">
        <v>200</v>
      </c>
      <c r="K75" s="315" t="s">
        <v>94</v>
      </c>
      <c r="L75" s="696"/>
      <c r="M75" s="319">
        <v>508</v>
      </c>
      <c r="N75" s="317">
        <f t="shared" si="1"/>
        <v>2.54</v>
      </c>
      <c r="O75" s="319" t="s">
        <v>94</v>
      </c>
      <c r="P75" s="699"/>
      <c r="Q75" s="702"/>
    </row>
    <row r="76" spans="1:17" s="22" customFormat="1" ht="75" x14ac:dyDescent="0.25">
      <c r="A76" s="315" t="s">
        <v>17</v>
      </c>
      <c r="B76" s="315" t="s">
        <v>17</v>
      </c>
      <c r="C76" s="315">
        <v>2020</v>
      </c>
      <c r="D76" s="315" t="s">
        <v>93</v>
      </c>
      <c r="E76" s="315" t="s">
        <v>20</v>
      </c>
      <c r="F76" s="315" t="s">
        <v>21</v>
      </c>
      <c r="G76" s="315" t="s">
        <v>159</v>
      </c>
      <c r="H76" s="315" t="s">
        <v>104</v>
      </c>
      <c r="I76" s="315" t="s">
        <v>129</v>
      </c>
      <c r="J76" s="315">
        <v>200</v>
      </c>
      <c r="K76" s="315" t="s">
        <v>94</v>
      </c>
      <c r="L76" s="696"/>
      <c r="M76" s="319">
        <v>512</v>
      </c>
      <c r="N76" s="317">
        <f t="shared" si="1"/>
        <v>2.56</v>
      </c>
      <c r="O76" s="319" t="s">
        <v>94</v>
      </c>
      <c r="P76" s="699"/>
      <c r="Q76" s="702"/>
    </row>
    <row r="77" spans="1:17" s="22" customFormat="1" ht="75" x14ac:dyDescent="0.25">
      <c r="A77" s="315" t="s">
        <v>17</v>
      </c>
      <c r="B77" s="315" t="s">
        <v>17</v>
      </c>
      <c r="C77" s="315">
        <v>2020</v>
      </c>
      <c r="D77" s="315" t="s">
        <v>93</v>
      </c>
      <c r="E77" s="315" t="s">
        <v>20</v>
      </c>
      <c r="F77" s="315" t="s">
        <v>21</v>
      </c>
      <c r="G77" s="315" t="s">
        <v>159</v>
      </c>
      <c r="H77" s="315" t="s">
        <v>105</v>
      </c>
      <c r="I77" s="315" t="s">
        <v>129</v>
      </c>
      <c r="J77" s="315">
        <v>200</v>
      </c>
      <c r="K77" s="315" t="s">
        <v>94</v>
      </c>
      <c r="L77" s="696"/>
      <c r="M77" s="319">
        <v>508</v>
      </c>
      <c r="N77" s="317">
        <f t="shared" si="1"/>
        <v>2.54</v>
      </c>
      <c r="O77" s="319" t="s">
        <v>94</v>
      </c>
      <c r="P77" s="699"/>
      <c r="Q77" s="702"/>
    </row>
    <row r="78" spans="1:17" s="22" customFormat="1" ht="75" x14ac:dyDescent="0.25">
      <c r="A78" s="315" t="s">
        <v>17</v>
      </c>
      <c r="B78" s="315" t="s">
        <v>17</v>
      </c>
      <c r="C78" s="315">
        <v>2020</v>
      </c>
      <c r="D78" s="315" t="s">
        <v>93</v>
      </c>
      <c r="E78" s="315" t="s">
        <v>20</v>
      </c>
      <c r="F78" s="315" t="s">
        <v>21</v>
      </c>
      <c r="G78" s="315" t="s">
        <v>159</v>
      </c>
      <c r="H78" s="315" t="s">
        <v>133</v>
      </c>
      <c r="I78" s="315" t="s">
        <v>129</v>
      </c>
      <c r="J78" s="315">
        <v>200</v>
      </c>
      <c r="K78" s="315" t="s">
        <v>94</v>
      </c>
      <c r="L78" s="697"/>
      <c r="M78" s="319">
        <v>508</v>
      </c>
      <c r="N78" s="317">
        <f t="shared" si="1"/>
        <v>2.54</v>
      </c>
      <c r="O78" s="319" t="s">
        <v>94</v>
      </c>
      <c r="P78" s="700"/>
      <c r="Q78" s="703"/>
    </row>
    <row r="79" spans="1:17" s="22" customFormat="1" ht="75" x14ac:dyDescent="0.25">
      <c r="A79" s="315" t="s">
        <v>17</v>
      </c>
      <c r="B79" s="315" t="s">
        <v>17</v>
      </c>
      <c r="C79" s="315">
        <v>2020</v>
      </c>
      <c r="D79" s="315" t="s">
        <v>93</v>
      </c>
      <c r="E79" s="315" t="s">
        <v>20</v>
      </c>
      <c r="F79" s="315" t="s">
        <v>21</v>
      </c>
      <c r="G79" s="315" t="s">
        <v>159</v>
      </c>
      <c r="H79" s="315" t="s">
        <v>102</v>
      </c>
      <c r="I79" s="315" t="s">
        <v>137</v>
      </c>
      <c r="J79" s="315">
        <v>400</v>
      </c>
      <c r="K79" s="315" t="s">
        <v>94</v>
      </c>
      <c r="L79" s="619" t="s">
        <v>147</v>
      </c>
      <c r="M79" s="319">
        <v>2628</v>
      </c>
      <c r="N79" s="317">
        <f t="shared" si="1"/>
        <v>6.57</v>
      </c>
      <c r="O79" s="319" t="s">
        <v>94</v>
      </c>
      <c r="P79" s="698" t="s">
        <v>148</v>
      </c>
      <c r="Q79" s="321"/>
    </row>
    <row r="80" spans="1:17" s="22" customFormat="1" ht="75" x14ac:dyDescent="0.25">
      <c r="A80" s="315" t="s">
        <v>17</v>
      </c>
      <c r="B80" s="315" t="s">
        <v>17</v>
      </c>
      <c r="C80" s="315">
        <v>2020</v>
      </c>
      <c r="D80" s="315" t="s">
        <v>93</v>
      </c>
      <c r="E80" s="315" t="s">
        <v>20</v>
      </c>
      <c r="F80" s="315" t="s">
        <v>21</v>
      </c>
      <c r="G80" s="315" t="s">
        <v>159</v>
      </c>
      <c r="H80" s="315" t="s">
        <v>104</v>
      </c>
      <c r="I80" s="315" t="s">
        <v>137</v>
      </c>
      <c r="J80" s="315">
        <v>200</v>
      </c>
      <c r="K80" s="315" t="s">
        <v>94</v>
      </c>
      <c r="L80" s="104"/>
      <c r="M80" s="319">
        <v>1802</v>
      </c>
      <c r="N80" s="317">
        <f t="shared" si="1"/>
        <v>9.01</v>
      </c>
      <c r="O80" s="319" t="s">
        <v>94</v>
      </c>
      <c r="P80" s="700"/>
      <c r="Q80" s="321"/>
    </row>
    <row r="81" spans="1:17" s="22" customFormat="1" ht="75" x14ac:dyDescent="0.25">
      <c r="A81" s="315" t="s">
        <v>17</v>
      </c>
      <c r="B81" s="315" t="s">
        <v>17</v>
      </c>
      <c r="C81" s="315">
        <v>2020</v>
      </c>
      <c r="D81" s="315" t="s">
        <v>96</v>
      </c>
      <c r="E81" s="315" t="s">
        <v>20</v>
      </c>
      <c r="F81" s="315" t="s">
        <v>21</v>
      </c>
      <c r="G81" s="315" t="s">
        <v>159</v>
      </c>
      <c r="H81" s="315" t="s">
        <v>102</v>
      </c>
      <c r="I81" s="315" t="s">
        <v>129</v>
      </c>
      <c r="J81" s="315">
        <v>400</v>
      </c>
      <c r="K81" s="315" t="s">
        <v>94</v>
      </c>
      <c r="L81" s="619" t="s">
        <v>144</v>
      </c>
      <c r="M81" s="319">
        <v>402</v>
      </c>
      <c r="N81" s="317">
        <f t="shared" si="1"/>
        <v>1.0049999999999999</v>
      </c>
      <c r="O81" s="319" t="s">
        <v>94</v>
      </c>
      <c r="P81" s="698" t="s">
        <v>160</v>
      </c>
      <c r="Q81" s="701" t="s">
        <v>161</v>
      </c>
    </row>
    <row r="82" spans="1:17" s="22" customFormat="1" ht="75" x14ac:dyDescent="0.25">
      <c r="A82" s="315" t="s">
        <v>17</v>
      </c>
      <c r="B82" s="315" t="s">
        <v>17</v>
      </c>
      <c r="C82" s="315">
        <v>2020</v>
      </c>
      <c r="D82" s="315" t="s">
        <v>96</v>
      </c>
      <c r="E82" s="315" t="s">
        <v>20</v>
      </c>
      <c r="F82" s="315" t="s">
        <v>21</v>
      </c>
      <c r="G82" s="315" t="s">
        <v>159</v>
      </c>
      <c r="H82" s="315" t="s">
        <v>103</v>
      </c>
      <c r="I82" s="315" t="s">
        <v>129</v>
      </c>
      <c r="J82" s="315">
        <v>200</v>
      </c>
      <c r="K82" s="315" t="s">
        <v>94</v>
      </c>
      <c r="L82" s="103"/>
      <c r="M82" s="319">
        <v>200</v>
      </c>
      <c r="N82" s="317">
        <f t="shared" si="1"/>
        <v>1</v>
      </c>
      <c r="O82" s="319" t="s">
        <v>94</v>
      </c>
      <c r="P82" s="699"/>
      <c r="Q82" s="702"/>
    </row>
    <row r="83" spans="1:17" s="22" customFormat="1" ht="75" x14ac:dyDescent="0.25">
      <c r="A83" s="315" t="s">
        <v>17</v>
      </c>
      <c r="B83" s="315" t="s">
        <v>17</v>
      </c>
      <c r="C83" s="315">
        <v>2020</v>
      </c>
      <c r="D83" s="315" t="s">
        <v>96</v>
      </c>
      <c r="E83" s="315" t="s">
        <v>20</v>
      </c>
      <c r="F83" s="315" t="s">
        <v>21</v>
      </c>
      <c r="G83" s="315" t="s">
        <v>159</v>
      </c>
      <c r="H83" s="315" t="s">
        <v>104</v>
      </c>
      <c r="I83" s="315" t="s">
        <v>129</v>
      </c>
      <c r="J83" s="315">
        <v>200</v>
      </c>
      <c r="K83" s="315" t="s">
        <v>94</v>
      </c>
      <c r="L83" s="103"/>
      <c r="M83" s="319">
        <v>400</v>
      </c>
      <c r="N83" s="317">
        <f t="shared" si="1"/>
        <v>2</v>
      </c>
      <c r="O83" s="319" t="s">
        <v>94</v>
      </c>
      <c r="P83" s="699"/>
      <c r="Q83" s="702"/>
    </row>
    <row r="84" spans="1:17" s="22" customFormat="1" ht="75" x14ac:dyDescent="0.25">
      <c r="A84" s="315" t="s">
        <v>17</v>
      </c>
      <c r="B84" s="315" t="s">
        <v>17</v>
      </c>
      <c r="C84" s="315">
        <v>2020</v>
      </c>
      <c r="D84" s="315" t="s">
        <v>96</v>
      </c>
      <c r="E84" s="315" t="s">
        <v>20</v>
      </c>
      <c r="F84" s="315" t="s">
        <v>21</v>
      </c>
      <c r="G84" s="315" t="s">
        <v>159</v>
      </c>
      <c r="H84" s="315" t="s">
        <v>105</v>
      </c>
      <c r="I84" s="315" t="s">
        <v>129</v>
      </c>
      <c r="J84" s="315">
        <v>200</v>
      </c>
      <c r="K84" s="315" t="s">
        <v>94</v>
      </c>
      <c r="L84" s="103"/>
      <c r="M84" s="319">
        <v>198</v>
      </c>
      <c r="N84" s="317">
        <f t="shared" si="1"/>
        <v>0.99</v>
      </c>
      <c r="O84" s="319" t="s">
        <v>94</v>
      </c>
      <c r="P84" s="699"/>
      <c r="Q84" s="702"/>
    </row>
    <row r="85" spans="1:17" s="22" customFormat="1" ht="75" x14ac:dyDescent="0.25">
      <c r="A85" s="315" t="s">
        <v>17</v>
      </c>
      <c r="B85" s="315" t="s">
        <v>17</v>
      </c>
      <c r="C85" s="315">
        <v>2020</v>
      </c>
      <c r="D85" s="315" t="s">
        <v>96</v>
      </c>
      <c r="E85" s="315" t="s">
        <v>20</v>
      </c>
      <c r="F85" s="315" t="s">
        <v>21</v>
      </c>
      <c r="G85" s="315" t="s">
        <v>159</v>
      </c>
      <c r="H85" s="315" t="s">
        <v>133</v>
      </c>
      <c r="I85" s="315" t="s">
        <v>129</v>
      </c>
      <c r="J85" s="315">
        <v>200</v>
      </c>
      <c r="K85" s="315" t="s">
        <v>94</v>
      </c>
      <c r="L85" s="104"/>
      <c r="M85" s="319">
        <v>198</v>
      </c>
      <c r="N85" s="317">
        <f t="shared" si="1"/>
        <v>0.99</v>
      </c>
      <c r="O85" s="319" t="s">
        <v>94</v>
      </c>
      <c r="P85" s="700"/>
      <c r="Q85" s="703"/>
    </row>
    <row r="86" spans="1:17" s="22" customFormat="1" ht="75" x14ac:dyDescent="0.25">
      <c r="A86" s="315" t="s">
        <v>17</v>
      </c>
      <c r="B86" s="315" t="s">
        <v>17</v>
      </c>
      <c r="C86" s="315">
        <v>2020</v>
      </c>
      <c r="D86" s="315" t="s">
        <v>52</v>
      </c>
      <c r="E86" s="315" t="s">
        <v>47</v>
      </c>
      <c r="F86" s="315" t="s">
        <v>21</v>
      </c>
      <c r="G86" s="315" t="s">
        <v>48</v>
      </c>
      <c r="H86" s="315" t="s">
        <v>102</v>
      </c>
      <c r="I86" s="315" t="s">
        <v>129</v>
      </c>
      <c r="J86" s="315">
        <v>1000</v>
      </c>
      <c r="K86" s="315" t="s">
        <v>94</v>
      </c>
      <c r="L86" s="315"/>
      <c r="M86" s="319">
        <v>1814</v>
      </c>
      <c r="N86" s="317">
        <f t="shared" si="1"/>
        <v>1.8140000000000001</v>
      </c>
      <c r="O86" s="319">
        <v>10</v>
      </c>
      <c r="P86" s="318" t="s">
        <v>162</v>
      </c>
      <c r="Q86" s="701" t="s">
        <v>163</v>
      </c>
    </row>
    <row r="87" spans="1:17" s="22" customFormat="1" ht="75" x14ac:dyDescent="0.25">
      <c r="A87" s="315" t="s">
        <v>17</v>
      </c>
      <c r="B87" s="315" t="s">
        <v>17</v>
      </c>
      <c r="C87" s="315">
        <v>2020</v>
      </c>
      <c r="D87" s="315" t="s">
        <v>52</v>
      </c>
      <c r="E87" s="315" t="s">
        <v>47</v>
      </c>
      <c r="F87" s="315" t="s">
        <v>21</v>
      </c>
      <c r="G87" s="315" t="s">
        <v>48</v>
      </c>
      <c r="H87" s="315" t="s">
        <v>164</v>
      </c>
      <c r="I87" s="315" t="s">
        <v>129</v>
      </c>
      <c r="J87" s="315">
        <v>500</v>
      </c>
      <c r="K87" s="315" t="s">
        <v>94</v>
      </c>
      <c r="L87" s="315"/>
      <c r="M87" s="319">
        <v>806</v>
      </c>
      <c r="N87" s="317">
        <f t="shared" si="1"/>
        <v>1.6120000000000001</v>
      </c>
      <c r="O87" s="319">
        <v>10</v>
      </c>
      <c r="P87" s="318" t="s">
        <v>165</v>
      </c>
      <c r="Q87" s="702"/>
    </row>
    <row r="88" spans="1:17" s="22" customFormat="1" ht="75" x14ac:dyDescent="0.25">
      <c r="A88" s="315" t="s">
        <v>17</v>
      </c>
      <c r="B88" s="315" t="s">
        <v>17</v>
      </c>
      <c r="C88" s="315">
        <v>2020</v>
      </c>
      <c r="D88" s="315" t="s">
        <v>59</v>
      </c>
      <c r="E88" s="315" t="s">
        <v>47</v>
      </c>
      <c r="F88" s="315" t="s">
        <v>21</v>
      </c>
      <c r="G88" s="315" t="s">
        <v>48</v>
      </c>
      <c r="H88" s="315" t="s">
        <v>102</v>
      </c>
      <c r="I88" s="315" t="s">
        <v>129</v>
      </c>
      <c r="J88" s="315">
        <v>2000</v>
      </c>
      <c r="K88" s="315" t="s">
        <v>94</v>
      </c>
      <c r="L88" s="315"/>
      <c r="M88" s="319">
        <v>3047</v>
      </c>
      <c r="N88" s="317">
        <f t="shared" si="1"/>
        <v>1.5235000000000001</v>
      </c>
      <c r="O88" s="319">
        <v>30</v>
      </c>
      <c r="P88" s="318" t="s">
        <v>162</v>
      </c>
      <c r="Q88" s="703"/>
    </row>
    <row r="89" spans="1:17" s="22" customFormat="1" ht="75" x14ac:dyDescent="0.25">
      <c r="A89" s="315" t="s">
        <v>17</v>
      </c>
      <c r="B89" s="315" t="s">
        <v>17</v>
      </c>
      <c r="C89" s="315">
        <v>2020</v>
      </c>
      <c r="D89" s="315" t="s">
        <v>59</v>
      </c>
      <c r="E89" s="315" t="s">
        <v>47</v>
      </c>
      <c r="F89" s="315" t="s">
        <v>21</v>
      </c>
      <c r="G89" s="315" t="s">
        <v>48</v>
      </c>
      <c r="H89" s="315" t="s">
        <v>103</v>
      </c>
      <c r="I89" s="315" t="s">
        <v>129</v>
      </c>
      <c r="J89" s="315">
        <v>200</v>
      </c>
      <c r="K89" s="315" t="s">
        <v>94</v>
      </c>
      <c r="L89" s="315"/>
      <c r="M89" s="319">
        <v>200</v>
      </c>
      <c r="N89" s="317">
        <f t="shared" si="1"/>
        <v>1</v>
      </c>
      <c r="O89" s="319">
        <v>10</v>
      </c>
      <c r="P89" s="318" t="s">
        <v>166</v>
      </c>
      <c r="Q89" s="321"/>
    </row>
    <row r="90" spans="1:17" s="22" customFormat="1" ht="75" x14ac:dyDescent="0.25">
      <c r="A90" s="315" t="s">
        <v>17</v>
      </c>
      <c r="B90" s="315" t="s">
        <v>17</v>
      </c>
      <c r="C90" s="315">
        <v>2020</v>
      </c>
      <c r="D90" s="315" t="s">
        <v>59</v>
      </c>
      <c r="E90" s="315" t="s">
        <v>47</v>
      </c>
      <c r="F90" s="315" t="s">
        <v>21</v>
      </c>
      <c r="G90" s="315" t="s">
        <v>48</v>
      </c>
      <c r="H90" s="315" t="s">
        <v>104</v>
      </c>
      <c r="I90" s="315" t="s">
        <v>129</v>
      </c>
      <c r="J90" s="315">
        <v>1000</v>
      </c>
      <c r="K90" s="315" t="s">
        <v>94</v>
      </c>
      <c r="L90" s="315"/>
      <c r="M90" s="319">
        <v>999</v>
      </c>
      <c r="N90" s="317">
        <f t="shared" si="1"/>
        <v>0.999</v>
      </c>
      <c r="O90" s="319">
        <v>30</v>
      </c>
      <c r="P90" s="318" t="s">
        <v>162</v>
      </c>
      <c r="Q90" s="321"/>
    </row>
    <row r="91" spans="1:17" s="22" customFormat="1" ht="150" x14ac:dyDescent="0.25">
      <c r="A91" s="315" t="s">
        <v>17</v>
      </c>
      <c r="B91" s="315" t="s">
        <v>17</v>
      </c>
      <c r="C91" s="315">
        <v>2020</v>
      </c>
      <c r="D91" s="315" t="s">
        <v>49</v>
      </c>
      <c r="E91" s="315" t="s">
        <v>60</v>
      </c>
      <c r="F91" s="315" t="s">
        <v>21</v>
      </c>
      <c r="G91" s="315" t="s">
        <v>61</v>
      </c>
      <c r="H91" s="315" t="s">
        <v>102</v>
      </c>
      <c r="I91" s="315" t="s">
        <v>129</v>
      </c>
      <c r="J91" s="315" t="s">
        <v>167</v>
      </c>
      <c r="K91" s="315" t="s">
        <v>94</v>
      </c>
      <c r="L91" s="695" t="s">
        <v>168</v>
      </c>
      <c r="M91" s="319"/>
      <c r="N91" s="317"/>
      <c r="O91" s="319"/>
      <c r="P91" s="318"/>
      <c r="Q91" s="321"/>
    </row>
    <row r="92" spans="1:17" s="22" customFormat="1" ht="127.5" x14ac:dyDescent="0.2">
      <c r="A92" s="322" t="s">
        <v>17</v>
      </c>
      <c r="B92" s="323" t="s">
        <v>17</v>
      </c>
      <c r="C92" s="323">
        <v>2020</v>
      </c>
      <c r="D92" s="323" t="s">
        <v>49</v>
      </c>
      <c r="E92" s="323" t="s">
        <v>60</v>
      </c>
      <c r="F92" s="323" t="s">
        <v>21</v>
      </c>
      <c r="G92" s="323" t="s">
        <v>61</v>
      </c>
      <c r="H92" s="323" t="s">
        <v>103</v>
      </c>
      <c r="I92" s="323" t="s">
        <v>129</v>
      </c>
      <c r="J92" s="323" t="s">
        <v>167</v>
      </c>
      <c r="K92" s="74" t="s">
        <v>94</v>
      </c>
      <c r="L92" s="696"/>
      <c r="M92" s="319"/>
      <c r="N92" s="317"/>
      <c r="O92" s="319"/>
      <c r="P92" s="318"/>
      <c r="Q92" s="321"/>
    </row>
    <row r="93" spans="1:17" s="22" customFormat="1" ht="127.5" x14ac:dyDescent="0.2">
      <c r="A93" s="322" t="s">
        <v>17</v>
      </c>
      <c r="B93" s="323" t="s">
        <v>17</v>
      </c>
      <c r="C93" s="323">
        <v>2020</v>
      </c>
      <c r="D93" s="323" t="s">
        <v>49</v>
      </c>
      <c r="E93" s="323" t="s">
        <v>60</v>
      </c>
      <c r="F93" s="323" t="s">
        <v>21</v>
      </c>
      <c r="G93" s="323" t="s">
        <v>61</v>
      </c>
      <c r="H93" s="323" t="s">
        <v>104</v>
      </c>
      <c r="I93" s="323" t="s">
        <v>129</v>
      </c>
      <c r="J93" s="323" t="s">
        <v>167</v>
      </c>
      <c r="K93" s="74" t="s">
        <v>94</v>
      </c>
      <c r="L93" s="696"/>
      <c r="M93" s="319" t="s">
        <v>94</v>
      </c>
      <c r="N93" s="317" t="str">
        <f t="shared" si="1"/>
        <v>NA</v>
      </c>
      <c r="O93" s="319" t="s">
        <v>94</v>
      </c>
      <c r="P93" s="319" t="s">
        <v>167</v>
      </c>
      <c r="Q93" s="321"/>
    </row>
    <row r="94" spans="1:17" s="22" customFormat="1" ht="150" x14ac:dyDescent="0.25">
      <c r="A94" s="315" t="s">
        <v>17</v>
      </c>
      <c r="B94" s="315" t="s">
        <v>17</v>
      </c>
      <c r="C94" s="315">
        <v>2020</v>
      </c>
      <c r="D94" s="315" t="s">
        <v>55</v>
      </c>
      <c r="E94" s="315" t="s">
        <v>60</v>
      </c>
      <c r="F94" s="315" t="s">
        <v>21</v>
      </c>
      <c r="G94" s="315" t="s">
        <v>65</v>
      </c>
      <c r="H94" s="315" t="s">
        <v>102</v>
      </c>
      <c r="I94" s="315" t="s">
        <v>129</v>
      </c>
      <c r="J94" s="315" t="s">
        <v>167</v>
      </c>
      <c r="K94" s="315" t="s">
        <v>94</v>
      </c>
      <c r="L94" s="103" t="s">
        <v>168</v>
      </c>
      <c r="M94" s="319"/>
      <c r="N94" s="317"/>
      <c r="O94" s="319"/>
      <c r="P94" s="319"/>
      <c r="Q94" s="321"/>
    </row>
    <row r="95" spans="1:17" s="22" customFormat="1" ht="127.5" x14ac:dyDescent="0.2">
      <c r="A95" s="322" t="s">
        <v>17</v>
      </c>
      <c r="B95" s="323" t="s">
        <v>17</v>
      </c>
      <c r="C95" s="323">
        <v>2020</v>
      </c>
      <c r="D95" s="323" t="s">
        <v>55</v>
      </c>
      <c r="E95" s="323" t="s">
        <v>60</v>
      </c>
      <c r="F95" s="323" t="s">
        <v>21</v>
      </c>
      <c r="G95" s="323" t="s">
        <v>65</v>
      </c>
      <c r="H95" s="323" t="s">
        <v>103</v>
      </c>
      <c r="I95" s="323" t="s">
        <v>129</v>
      </c>
      <c r="J95" s="324" t="s">
        <v>167</v>
      </c>
      <c r="K95" s="74" t="s">
        <v>94</v>
      </c>
      <c r="L95" s="103"/>
      <c r="M95" s="319"/>
      <c r="N95" s="317"/>
      <c r="O95" s="319"/>
      <c r="P95" s="319"/>
      <c r="Q95" s="321"/>
    </row>
    <row r="96" spans="1:17" s="22" customFormat="1" ht="127.5" x14ac:dyDescent="0.2">
      <c r="A96" s="322" t="s">
        <v>17</v>
      </c>
      <c r="B96" s="323" t="s">
        <v>17</v>
      </c>
      <c r="C96" s="323">
        <v>2020</v>
      </c>
      <c r="D96" s="323" t="s">
        <v>55</v>
      </c>
      <c r="E96" s="323" t="s">
        <v>60</v>
      </c>
      <c r="F96" s="323" t="s">
        <v>21</v>
      </c>
      <c r="G96" s="323" t="s">
        <v>65</v>
      </c>
      <c r="H96" s="323" t="s">
        <v>104</v>
      </c>
      <c r="I96" s="323" t="s">
        <v>129</v>
      </c>
      <c r="J96" s="324" t="s">
        <v>167</v>
      </c>
      <c r="K96" s="74" t="s">
        <v>94</v>
      </c>
      <c r="L96" s="104"/>
      <c r="M96" s="319" t="s">
        <v>94</v>
      </c>
      <c r="N96" s="317" t="str">
        <f t="shared" si="1"/>
        <v>NA</v>
      </c>
      <c r="O96" s="319" t="s">
        <v>94</v>
      </c>
      <c r="P96" s="319" t="s">
        <v>167</v>
      </c>
      <c r="Q96" s="321"/>
    </row>
    <row r="97" spans="1:23" ht="150" x14ac:dyDescent="0.25">
      <c r="A97" s="315" t="s">
        <v>17</v>
      </c>
      <c r="B97" s="315" t="s">
        <v>17</v>
      </c>
      <c r="C97" s="315">
        <v>2020</v>
      </c>
      <c r="D97" s="315" t="s">
        <v>59</v>
      </c>
      <c r="E97" s="315" t="s">
        <v>60</v>
      </c>
      <c r="F97" s="315" t="s">
        <v>21</v>
      </c>
      <c r="G97" s="315" t="s">
        <v>66</v>
      </c>
      <c r="H97" s="315" t="s">
        <v>102</v>
      </c>
      <c r="I97" s="315" t="s">
        <v>129</v>
      </c>
      <c r="J97" s="315">
        <v>1000</v>
      </c>
      <c r="K97" s="315" t="s">
        <v>94</v>
      </c>
      <c r="L97" s="315"/>
      <c r="M97" s="319">
        <f>1714+1814</f>
        <v>3528</v>
      </c>
      <c r="N97" s="317">
        <f t="shared" si="1"/>
        <v>3.528</v>
      </c>
      <c r="O97" s="319">
        <v>30</v>
      </c>
      <c r="P97" s="318" t="s">
        <v>162</v>
      </c>
      <c r="Q97" s="321"/>
      <c r="R97" s="22"/>
      <c r="S97" s="22"/>
      <c r="T97" s="22"/>
      <c r="U97" s="22"/>
      <c r="V97" s="22"/>
      <c r="W97" s="22"/>
    </row>
    <row r="98" spans="1:23" ht="150" x14ac:dyDescent="0.25">
      <c r="A98" s="315" t="s">
        <v>17</v>
      </c>
      <c r="B98" s="315" t="s">
        <v>17</v>
      </c>
      <c r="C98" s="315">
        <v>2020</v>
      </c>
      <c r="D98" s="315" t="s">
        <v>59</v>
      </c>
      <c r="E98" s="315" t="s">
        <v>60</v>
      </c>
      <c r="F98" s="315" t="s">
        <v>21</v>
      </c>
      <c r="G98" s="315" t="s">
        <v>66</v>
      </c>
      <c r="H98" s="315" t="s">
        <v>103</v>
      </c>
      <c r="I98" s="315" t="s">
        <v>129</v>
      </c>
      <c r="J98" s="315">
        <v>200</v>
      </c>
      <c r="K98" s="315" t="s">
        <v>94</v>
      </c>
      <c r="L98" s="315"/>
      <c r="M98" s="319">
        <v>200</v>
      </c>
      <c r="N98" s="317">
        <f t="shared" si="1"/>
        <v>1</v>
      </c>
      <c r="O98" s="319">
        <v>10</v>
      </c>
      <c r="P98" s="318" t="s">
        <v>166</v>
      </c>
      <c r="Q98" s="321"/>
      <c r="R98" s="22"/>
      <c r="S98" s="22"/>
      <c r="T98" s="22"/>
      <c r="U98" s="22"/>
      <c r="V98" s="22"/>
      <c r="W98" s="22"/>
    </row>
    <row r="99" spans="1:23" ht="150" x14ac:dyDescent="0.25">
      <c r="A99" s="315" t="s">
        <v>17</v>
      </c>
      <c r="B99" s="315" t="s">
        <v>17</v>
      </c>
      <c r="C99" s="315">
        <v>2020</v>
      </c>
      <c r="D99" s="315" t="s">
        <v>59</v>
      </c>
      <c r="E99" s="315" t="s">
        <v>60</v>
      </c>
      <c r="F99" s="315" t="s">
        <v>21</v>
      </c>
      <c r="G99" s="315" t="s">
        <v>66</v>
      </c>
      <c r="H99" s="315" t="s">
        <v>104</v>
      </c>
      <c r="I99" s="315" t="s">
        <v>129</v>
      </c>
      <c r="J99" s="315">
        <v>1000</v>
      </c>
      <c r="K99" s="315" t="s">
        <v>94</v>
      </c>
      <c r="L99" s="315"/>
      <c r="M99" s="319">
        <v>1000</v>
      </c>
      <c r="N99" s="317">
        <f t="shared" si="1"/>
        <v>1</v>
      </c>
      <c r="O99" s="319">
        <v>30</v>
      </c>
      <c r="P99" s="318" t="s">
        <v>162</v>
      </c>
      <c r="Q99" s="321"/>
      <c r="R99" s="22"/>
      <c r="S99" s="22"/>
      <c r="T99" s="22"/>
      <c r="U99" s="22"/>
      <c r="V99" s="22"/>
      <c r="W99" s="22"/>
    </row>
    <row r="100" spans="1:23" ht="135" customHeight="1" x14ac:dyDescent="0.25">
      <c r="A100" s="315" t="s">
        <v>17</v>
      </c>
      <c r="B100" s="315" t="s">
        <v>169</v>
      </c>
      <c r="C100" s="315">
        <v>2020</v>
      </c>
      <c r="D100" s="315" t="s">
        <v>170</v>
      </c>
      <c r="E100" s="315" t="s">
        <v>70</v>
      </c>
      <c r="F100" s="315" t="s">
        <v>71</v>
      </c>
      <c r="G100" s="315" t="s">
        <v>171</v>
      </c>
      <c r="H100" s="315" t="s">
        <v>102</v>
      </c>
      <c r="I100" s="315" t="s">
        <v>172</v>
      </c>
      <c r="J100" s="315">
        <v>0</v>
      </c>
      <c r="K100" s="315" t="s">
        <v>94</v>
      </c>
      <c r="L100" s="695" t="s">
        <v>173</v>
      </c>
      <c r="M100" s="319" t="s">
        <v>94</v>
      </c>
      <c r="N100" s="317" t="str">
        <f t="shared" si="1"/>
        <v>NA</v>
      </c>
      <c r="O100" s="319" t="s">
        <v>94</v>
      </c>
      <c r="P100" s="319" t="s">
        <v>94</v>
      </c>
      <c r="Q100" s="701" t="s">
        <v>174</v>
      </c>
      <c r="R100" s="22"/>
      <c r="S100" s="22"/>
      <c r="T100" s="22"/>
      <c r="U100" s="22"/>
      <c r="V100" s="22"/>
      <c r="W100" s="22"/>
    </row>
    <row r="101" spans="1:23" ht="60" x14ac:dyDescent="0.25">
      <c r="A101" s="315" t="s">
        <v>17</v>
      </c>
      <c r="B101" s="315" t="s">
        <v>169</v>
      </c>
      <c r="C101" s="315">
        <v>2020</v>
      </c>
      <c r="D101" s="315" t="s">
        <v>170</v>
      </c>
      <c r="E101" s="315" t="s">
        <v>70</v>
      </c>
      <c r="F101" s="315" t="s">
        <v>71</v>
      </c>
      <c r="G101" s="315" t="s">
        <v>171</v>
      </c>
      <c r="H101" s="315" t="s">
        <v>104</v>
      </c>
      <c r="I101" s="315" t="s">
        <v>172</v>
      </c>
      <c r="J101" s="315">
        <v>0</v>
      </c>
      <c r="K101" s="315" t="s">
        <v>94</v>
      </c>
      <c r="L101" s="696"/>
      <c r="M101" s="319" t="s">
        <v>94</v>
      </c>
      <c r="N101" s="317" t="str">
        <f t="shared" si="1"/>
        <v>NA</v>
      </c>
      <c r="O101" s="319" t="s">
        <v>94</v>
      </c>
      <c r="P101" s="319" t="s">
        <v>94</v>
      </c>
      <c r="Q101" s="702"/>
      <c r="R101" s="22"/>
      <c r="S101" s="22"/>
      <c r="T101" s="22"/>
      <c r="U101" s="22"/>
      <c r="V101" s="22"/>
      <c r="W101" s="22"/>
    </row>
    <row r="102" spans="1:23" ht="60" x14ac:dyDescent="0.25">
      <c r="A102" s="315" t="s">
        <v>17</v>
      </c>
      <c r="B102" s="315" t="s">
        <v>169</v>
      </c>
      <c r="C102" s="315">
        <v>2020</v>
      </c>
      <c r="D102" s="315" t="s">
        <v>170</v>
      </c>
      <c r="E102" s="315" t="s">
        <v>70</v>
      </c>
      <c r="F102" s="315" t="s">
        <v>71</v>
      </c>
      <c r="G102" s="315" t="s">
        <v>171</v>
      </c>
      <c r="H102" s="315" t="s">
        <v>105</v>
      </c>
      <c r="I102" s="315" t="s">
        <v>172</v>
      </c>
      <c r="J102" s="315">
        <v>0</v>
      </c>
      <c r="K102" s="315" t="s">
        <v>94</v>
      </c>
      <c r="L102" s="696"/>
      <c r="M102" s="319" t="s">
        <v>94</v>
      </c>
      <c r="N102" s="317" t="str">
        <f t="shared" si="1"/>
        <v>NA</v>
      </c>
      <c r="O102" s="319" t="s">
        <v>94</v>
      </c>
      <c r="P102" s="319" t="s">
        <v>94</v>
      </c>
      <c r="Q102" s="702"/>
      <c r="R102" s="22"/>
      <c r="S102" s="22"/>
      <c r="T102" s="22"/>
      <c r="U102" s="22"/>
      <c r="V102" s="22"/>
      <c r="W102" s="22"/>
    </row>
    <row r="103" spans="1:23" ht="60" x14ac:dyDescent="0.25">
      <c r="A103" s="315" t="s">
        <v>17</v>
      </c>
      <c r="B103" s="315" t="s">
        <v>169</v>
      </c>
      <c r="C103" s="315">
        <v>2020</v>
      </c>
      <c r="D103" s="315" t="s">
        <v>170</v>
      </c>
      <c r="E103" s="315" t="s">
        <v>70</v>
      </c>
      <c r="F103" s="315" t="s">
        <v>71</v>
      </c>
      <c r="G103" s="315" t="s">
        <v>171</v>
      </c>
      <c r="H103" s="315" t="s">
        <v>106</v>
      </c>
      <c r="I103" s="315" t="s">
        <v>172</v>
      </c>
      <c r="J103" s="315">
        <v>0</v>
      </c>
      <c r="K103" s="315" t="s">
        <v>94</v>
      </c>
      <c r="L103" s="696"/>
      <c r="M103" s="319" t="s">
        <v>94</v>
      </c>
      <c r="N103" s="317" t="str">
        <f t="shared" si="1"/>
        <v>NA</v>
      </c>
      <c r="O103" s="319" t="s">
        <v>94</v>
      </c>
      <c r="P103" s="319" t="s">
        <v>94</v>
      </c>
      <c r="Q103" s="702"/>
      <c r="R103" s="22"/>
      <c r="S103" s="22"/>
      <c r="T103" s="22"/>
      <c r="U103" s="22"/>
      <c r="V103" s="22"/>
      <c r="W103" s="22"/>
    </row>
    <row r="104" spans="1:23" ht="60" x14ac:dyDescent="0.25">
      <c r="A104" s="315" t="s">
        <v>17</v>
      </c>
      <c r="B104" s="315" t="s">
        <v>169</v>
      </c>
      <c r="C104" s="315">
        <v>2020</v>
      </c>
      <c r="D104" s="315" t="s">
        <v>79</v>
      </c>
      <c r="E104" s="315" t="s">
        <v>70</v>
      </c>
      <c r="F104" s="315" t="s">
        <v>71</v>
      </c>
      <c r="G104" s="315" t="s">
        <v>171</v>
      </c>
      <c r="H104" s="315" t="s">
        <v>102</v>
      </c>
      <c r="I104" s="315" t="s">
        <v>172</v>
      </c>
      <c r="J104" s="315">
        <v>0</v>
      </c>
      <c r="K104" s="315" t="s">
        <v>94</v>
      </c>
      <c r="L104" s="103"/>
      <c r="M104" s="319" t="s">
        <v>94</v>
      </c>
      <c r="N104" s="317" t="str">
        <f t="shared" si="1"/>
        <v>NA</v>
      </c>
      <c r="O104" s="319" t="s">
        <v>94</v>
      </c>
      <c r="P104" s="319" t="s">
        <v>94</v>
      </c>
      <c r="Q104" s="702"/>
      <c r="R104" s="22"/>
      <c r="S104" s="22"/>
      <c r="T104" s="22"/>
      <c r="U104" s="22"/>
      <c r="V104" s="22"/>
      <c r="W104" s="22"/>
    </row>
    <row r="105" spans="1:23" ht="60" x14ac:dyDescent="0.25">
      <c r="A105" s="315" t="s">
        <v>17</v>
      </c>
      <c r="B105" s="315" t="s">
        <v>169</v>
      </c>
      <c r="C105" s="315">
        <v>2020</v>
      </c>
      <c r="D105" s="315" t="s">
        <v>79</v>
      </c>
      <c r="E105" s="315" t="s">
        <v>70</v>
      </c>
      <c r="F105" s="315" t="s">
        <v>71</v>
      </c>
      <c r="G105" s="315" t="s">
        <v>171</v>
      </c>
      <c r="H105" s="315" t="s">
        <v>104</v>
      </c>
      <c r="I105" s="315" t="s">
        <v>172</v>
      </c>
      <c r="J105" s="315">
        <v>0</v>
      </c>
      <c r="K105" s="315" t="s">
        <v>94</v>
      </c>
      <c r="L105" s="103"/>
      <c r="M105" s="319" t="s">
        <v>94</v>
      </c>
      <c r="N105" s="317" t="str">
        <f t="shared" si="1"/>
        <v>NA</v>
      </c>
      <c r="O105" s="319" t="s">
        <v>94</v>
      </c>
      <c r="P105" s="319" t="s">
        <v>94</v>
      </c>
      <c r="Q105" s="702"/>
      <c r="R105" s="22"/>
      <c r="S105" s="22"/>
      <c r="T105" s="22"/>
      <c r="U105" s="22"/>
      <c r="V105" s="22"/>
      <c r="W105" s="22"/>
    </row>
    <row r="106" spans="1:23" ht="60" x14ac:dyDescent="0.25">
      <c r="A106" s="315" t="s">
        <v>17</v>
      </c>
      <c r="B106" s="315" t="s">
        <v>169</v>
      </c>
      <c r="C106" s="315">
        <v>2020</v>
      </c>
      <c r="D106" s="315" t="s">
        <v>79</v>
      </c>
      <c r="E106" s="315" t="s">
        <v>70</v>
      </c>
      <c r="F106" s="315" t="s">
        <v>71</v>
      </c>
      <c r="G106" s="315" t="s">
        <v>171</v>
      </c>
      <c r="H106" s="315" t="s">
        <v>105</v>
      </c>
      <c r="I106" s="315" t="s">
        <v>172</v>
      </c>
      <c r="J106" s="315">
        <v>0</v>
      </c>
      <c r="K106" s="315" t="s">
        <v>94</v>
      </c>
      <c r="L106" s="103"/>
      <c r="M106" s="319" t="s">
        <v>94</v>
      </c>
      <c r="N106" s="317" t="str">
        <f t="shared" si="1"/>
        <v>NA</v>
      </c>
      <c r="O106" s="319" t="s">
        <v>94</v>
      </c>
      <c r="P106" s="319" t="s">
        <v>94</v>
      </c>
      <c r="Q106" s="702"/>
      <c r="R106" s="22"/>
      <c r="S106" s="22"/>
      <c r="T106" s="22"/>
      <c r="U106" s="22"/>
      <c r="V106" s="22"/>
      <c r="W106" s="22"/>
    </row>
    <row r="107" spans="1:23" ht="60" x14ac:dyDescent="0.25">
      <c r="A107" s="315" t="s">
        <v>17</v>
      </c>
      <c r="B107" s="315" t="s">
        <v>169</v>
      </c>
      <c r="C107" s="315">
        <v>2020</v>
      </c>
      <c r="D107" s="315" t="s">
        <v>79</v>
      </c>
      <c r="E107" s="315" t="s">
        <v>70</v>
      </c>
      <c r="F107" s="315" t="s">
        <v>71</v>
      </c>
      <c r="G107" s="315" t="s">
        <v>171</v>
      </c>
      <c r="H107" s="315" t="s">
        <v>106</v>
      </c>
      <c r="I107" s="315" t="s">
        <v>172</v>
      </c>
      <c r="J107" s="315">
        <v>0</v>
      </c>
      <c r="K107" s="315" t="s">
        <v>94</v>
      </c>
      <c r="L107" s="103"/>
      <c r="M107" s="319" t="s">
        <v>94</v>
      </c>
      <c r="N107" s="317" t="str">
        <f t="shared" si="1"/>
        <v>NA</v>
      </c>
      <c r="O107" s="319" t="s">
        <v>94</v>
      </c>
      <c r="P107" s="319" t="s">
        <v>94</v>
      </c>
      <c r="Q107" s="702"/>
      <c r="R107" s="22"/>
      <c r="S107" s="22"/>
      <c r="T107" s="22"/>
      <c r="U107" s="22"/>
      <c r="V107" s="22"/>
      <c r="W107" s="22"/>
    </row>
    <row r="108" spans="1:23" ht="60" x14ac:dyDescent="0.25">
      <c r="A108" s="315" t="s">
        <v>17</v>
      </c>
      <c r="B108" s="315" t="s">
        <v>169</v>
      </c>
      <c r="C108" s="315">
        <v>2020</v>
      </c>
      <c r="D108" s="315" t="s">
        <v>115</v>
      </c>
      <c r="E108" s="315" t="s">
        <v>70</v>
      </c>
      <c r="F108" s="315" t="s">
        <v>71</v>
      </c>
      <c r="G108" s="315" t="s">
        <v>171</v>
      </c>
      <c r="H108" s="315" t="s">
        <v>102</v>
      </c>
      <c r="I108" s="315" t="s">
        <v>172</v>
      </c>
      <c r="J108" s="315">
        <v>0</v>
      </c>
      <c r="K108" s="315" t="s">
        <v>94</v>
      </c>
      <c r="L108" s="103"/>
      <c r="M108" s="319" t="s">
        <v>94</v>
      </c>
      <c r="N108" s="317" t="str">
        <f t="shared" si="1"/>
        <v>NA</v>
      </c>
      <c r="O108" s="319" t="s">
        <v>94</v>
      </c>
      <c r="P108" s="319" t="s">
        <v>94</v>
      </c>
      <c r="Q108" s="702"/>
      <c r="R108" s="22"/>
      <c r="S108" s="22"/>
      <c r="T108" s="22"/>
      <c r="U108" s="22"/>
      <c r="V108" s="22"/>
      <c r="W108" s="22"/>
    </row>
    <row r="109" spans="1:23" ht="60" x14ac:dyDescent="0.25">
      <c r="A109" s="315" t="s">
        <v>17</v>
      </c>
      <c r="B109" s="315" t="s">
        <v>169</v>
      </c>
      <c r="C109" s="315">
        <v>2020</v>
      </c>
      <c r="D109" s="315" t="s">
        <v>115</v>
      </c>
      <c r="E109" s="315" t="s">
        <v>70</v>
      </c>
      <c r="F109" s="315" t="s">
        <v>71</v>
      </c>
      <c r="G109" s="315" t="s">
        <v>171</v>
      </c>
      <c r="H109" s="315" t="s">
        <v>104</v>
      </c>
      <c r="I109" s="315" t="s">
        <v>172</v>
      </c>
      <c r="J109" s="315">
        <v>0</v>
      </c>
      <c r="K109" s="315" t="s">
        <v>94</v>
      </c>
      <c r="L109" s="103"/>
      <c r="M109" s="319" t="s">
        <v>94</v>
      </c>
      <c r="N109" s="317" t="str">
        <f t="shared" si="1"/>
        <v>NA</v>
      </c>
      <c r="O109" s="319" t="s">
        <v>94</v>
      </c>
      <c r="P109" s="319" t="s">
        <v>94</v>
      </c>
      <c r="Q109" s="702"/>
      <c r="R109" s="22"/>
      <c r="S109" s="22"/>
      <c r="T109" s="22"/>
      <c r="U109" s="22"/>
      <c r="V109" s="22"/>
      <c r="W109" s="22"/>
    </row>
    <row r="110" spans="1:23" ht="60" x14ac:dyDescent="0.25">
      <c r="A110" s="315" t="s">
        <v>17</v>
      </c>
      <c r="B110" s="315" t="s">
        <v>169</v>
      </c>
      <c r="C110" s="315">
        <v>2020</v>
      </c>
      <c r="D110" s="315" t="s">
        <v>115</v>
      </c>
      <c r="E110" s="315" t="s">
        <v>70</v>
      </c>
      <c r="F110" s="315" t="s">
        <v>71</v>
      </c>
      <c r="G110" s="315" t="s">
        <v>171</v>
      </c>
      <c r="H110" s="315" t="s">
        <v>105</v>
      </c>
      <c r="I110" s="315" t="s">
        <v>172</v>
      </c>
      <c r="J110" s="315">
        <v>0</v>
      </c>
      <c r="K110" s="315" t="s">
        <v>94</v>
      </c>
      <c r="L110" s="103"/>
      <c r="M110" s="319" t="s">
        <v>94</v>
      </c>
      <c r="N110" s="317" t="str">
        <f t="shared" si="1"/>
        <v>NA</v>
      </c>
      <c r="O110" s="319" t="s">
        <v>94</v>
      </c>
      <c r="P110" s="319" t="s">
        <v>94</v>
      </c>
      <c r="Q110" s="702"/>
      <c r="R110" s="22"/>
      <c r="S110" s="22"/>
      <c r="T110" s="22"/>
      <c r="U110" s="22"/>
      <c r="V110" s="22"/>
      <c r="W110" s="22"/>
    </row>
    <row r="111" spans="1:23" ht="60" x14ac:dyDescent="0.25">
      <c r="A111" s="315" t="s">
        <v>17</v>
      </c>
      <c r="B111" s="315" t="s">
        <v>169</v>
      </c>
      <c r="C111" s="315">
        <v>2020</v>
      </c>
      <c r="D111" s="315" t="s">
        <v>115</v>
      </c>
      <c r="E111" s="315" t="s">
        <v>70</v>
      </c>
      <c r="F111" s="315" t="s">
        <v>71</v>
      </c>
      <c r="G111" s="315" t="s">
        <v>171</v>
      </c>
      <c r="H111" s="315" t="s">
        <v>106</v>
      </c>
      <c r="I111" s="315" t="s">
        <v>172</v>
      </c>
      <c r="J111" s="315">
        <v>0</v>
      </c>
      <c r="K111" s="315" t="s">
        <v>94</v>
      </c>
      <c r="L111" s="103"/>
      <c r="M111" s="319" t="s">
        <v>94</v>
      </c>
      <c r="N111" s="317" t="str">
        <f t="shared" si="1"/>
        <v>NA</v>
      </c>
      <c r="O111" s="319" t="s">
        <v>94</v>
      </c>
      <c r="P111" s="319" t="s">
        <v>94</v>
      </c>
      <c r="Q111" s="702"/>
      <c r="R111" s="22"/>
      <c r="S111" s="22"/>
      <c r="T111" s="22"/>
      <c r="U111" s="22"/>
      <c r="V111" s="22"/>
      <c r="W111" s="22"/>
    </row>
    <row r="112" spans="1:23" ht="60" x14ac:dyDescent="0.25">
      <c r="A112" s="315" t="s">
        <v>17</v>
      </c>
      <c r="B112" s="315" t="s">
        <v>169</v>
      </c>
      <c r="C112" s="315">
        <v>2020</v>
      </c>
      <c r="D112" s="315" t="s">
        <v>67</v>
      </c>
      <c r="E112" s="315" t="s">
        <v>70</v>
      </c>
      <c r="F112" s="315" t="s">
        <v>71</v>
      </c>
      <c r="G112" s="315" t="s">
        <v>171</v>
      </c>
      <c r="H112" s="315" t="s">
        <v>102</v>
      </c>
      <c r="I112" s="315" t="s">
        <v>172</v>
      </c>
      <c r="J112" s="315">
        <v>0</v>
      </c>
      <c r="K112" s="315" t="s">
        <v>94</v>
      </c>
      <c r="L112" s="103"/>
      <c r="M112" s="319" t="s">
        <v>94</v>
      </c>
      <c r="N112" s="317" t="str">
        <f t="shared" si="1"/>
        <v>NA</v>
      </c>
      <c r="O112" s="319" t="s">
        <v>94</v>
      </c>
      <c r="P112" s="319" t="s">
        <v>94</v>
      </c>
      <c r="Q112" s="702"/>
      <c r="R112" s="22"/>
      <c r="S112" s="22"/>
      <c r="T112" s="22"/>
      <c r="U112" s="22"/>
      <c r="V112" s="22"/>
      <c r="W112" s="22"/>
    </row>
    <row r="113" spans="1:23" ht="60" x14ac:dyDescent="0.25">
      <c r="A113" s="315" t="s">
        <v>17</v>
      </c>
      <c r="B113" s="315" t="s">
        <v>169</v>
      </c>
      <c r="C113" s="315">
        <v>2020</v>
      </c>
      <c r="D113" s="315" t="s">
        <v>67</v>
      </c>
      <c r="E113" s="315" t="s">
        <v>70</v>
      </c>
      <c r="F113" s="315" t="s">
        <v>71</v>
      </c>
      <c r="G113" s="315" t="s">
        <v>171</v>
      </c>
      <c r="H113" s="315" t="s">
        <v>104</v>
      </c>
      <c r="I113" s="315" t="s">
        <v>172</v>
      </c>
      <c r="J113" s="315">
        <v>0</v>
      </c>
      <c r="K113" s="315" t="s">
        <v>94</v>
      </c>
      <c r="L113" s="103"/>
      <c r="M113" s="319" t="s">
        <v>94</v>
      </c>
      <c r="N113" s="317" t="str">
        <f t="shared" si="1"/>
        <v>NA</v>
      </c>
      <c r="O113" s="319" t="s">
        <v>94</v>
      </c>
      <c r="P113" s="319" t="s">
        <v>94</v>
      </c>
      <c r="Q113" s="702"/>
      <c r="R113" s="22"/>
      <c r="S113" s="22"/>
      <c r="T113" s="22"/>
      <c r="U113" s="22"/>
      <c r="V113" s="22"/>
      <c r="W113" s="22"/>
    </row>
    <row r="114" spans="1:23" ht="60" x14ac:dyDescent="0.25">
      <c r="A114" s="315" t="s">
        <v>17</v>
      </c>
      <c r="B114" s="315" t="s">
        <v>169</v>
      </c>
      <c r="C114" s="315">
        <v>2020</v>
      </c>
      <c r="D114" s="315" t="s">
        <v>67</v>
      </c>
      <c r="E114" s="315" t="s">
        <v>70</v>
      </c>
      <c r="F114" s="315" t="s">
        <v>71</v>
      </c>
      <c r="G114" s="315" t="s">
        <v>171</v>
      </c>
      <c r="H114" s="315" t="s">
        <v>105</v>
      </c>
      <c r="I114" s="315" t="s">
        <v>172</v>
      </c>
      <c r="J114" s="315">
        <v>0</v>
      </c>
      <c r="K114" s="315" t="s">
        <v>94</v>
      </c>
      <c r="L114" s="103"/>
      <c r="M114" s="319" t="s">
        <v>94</v>
      </c>
      <c r="N114" s="317" t="str">
        <f t="shared" si="1"/>
        <v>NA</v>
      </c>
      <c r="O114" s="319" t="s">
        <v>94</v>
      </c>
      <c r="P114" s="319" t="s">
        <v>94</v>
      </c>
      <c r="Q114" s="702"/>
      <c r="R114" s="22"/>
      <c r="S114" s="22"/>
      <c r="T114" s="22"/>
      <c r="U114" s="22"/>
      <c r="V114" s="22"/>
      <c r="W114" s="22"/>
    </row>
    <row r="115" spans="1:23" ht="60" x14ac:dyDescent="0.25">
      <c r="A115" s="315" t="s">
        <v>17</v>
      </c>
      <c r="B115" s="315" t="s">
        <v>169</v>
      </c>
      <c r="C115" s="315">
        <v>2020</v>
      </c>
      <c r="D115" s="315" t="s">
        <v>67</v>
      </c>
      <c r="E115" s="315" t="s">
        <v>70</v>
      </c>
      <c r="F115" s="315" t="s">
        <v>71</v>
      </c>
      <c r="G115" s="315" t="s">
        <v>171</v>
      </c>
      <c r="H115" s="315" t="s">
        <v>106</v>
      </c>
      <c r="I115" s="315" t="s">
        <v>172</v>
      </c>
      <c r="J115" s="315">
        <v>0</v>
      </c>
      <c r="K115" s="315" t="s">
        <v>94</v>
      </c>
      <c r="L115" s="104"/>
      <c r="M115" s="319" t="s">
        <v>94</v>
      </c>
      <c r="N115" s="317" t="str">
        <f t="shared" si="1"/>
        <v>NA</v>
      </c>
      <c r="O115" s="319" t="s">
        <v>94</v>
      </c>
      <c r="P115" s="319" t="s">
        <v>94</v>
      </c>
      <c r="Q115" s="702"/>
      <c r="R115" s="22"/>
      <c r="S115" s="22"/>
      <c r="T115" s="22"/>
      <c r="U115" s="22"/>
      <c r="V115" s="22"/>
      <c r="W115" s="22"/>
    </row>
    <row r="116" spans="1:23" ht="135" x14ac:dyDescent="0.25">
      <c r="A116" s="644" t="s">
        <v>17</v>
      </c>
      <c r="B116" s="644" t="s">
        <v>175</v>
      </c>
      <c r="C116" s="644">
        <v>2020</v>
      </c>
      <c r="D116" s="644" t="s">
        <v>89</v>
      </c>
      <c r="E116" s="644" t="s">
        <v>70</v>
      </c>
      <c r="F116" s="644" t="s">
        <v>90</v>
      </c>
      <c r="G116" s="644" t="s">
        <v>176</v>
      </c>
      <c r="H116" s="644" t="s">
        <v>102</v>
      </c>
      <c r="I116" s="644" t="s">
        <v>172</v>
      </c>
      <c r="J116" s="644">
        <v>0</v>
      </c>
      <c r="K116" s="644" t="s">
        <v>94</v>
      </c>
      <c r="L116" s="619" t="s">
        <v>177</v>
      </c>
      <c r="M116" s="319" t="s">
        <v>94</v>
      </c>
      <c r="N116" s="317" t="str">
        <f t="shared" si="1"/>
        <v>NA</v>
      </c>
      <c r="O116" s="319" t="s">
        <v>94</v>
      </c>
      <c r="P116" s="319" t="s">
        <v>94</v>
      </c>
      <c r="Q116" s="702"/>
      <c r="R116" s="22"/>
      <c r="S116" s="22"/>
      <c r="T116" s="22"/>
      <c r="U116" s="22"/>
      <c r="V116" s="22"/>
      <c r="W116" s="22"/>
    </row>
    <row r="117" spans="1:23" ht="45" x14ac:dyDescent="0.25">
      <c r="A117" s="644" t="s">
        <v>17</v>
      </c>
      <c r="B117" s="644" t="s">
        <v>175</v>
      </c>
      <c r="C117" s="644">
        <v>2020</v>
      </c>
      <c r="D117" s="644" t="s">
        <v>89</v>
      </c>
      <c r="E117" s="644" t="s">
        <v>70</v>
      </c>
      <c r="F117" s="644" t="s">
        <v>90</v>
      </c>
      <c r="G117" s="644" t="s">
        <v>176</v>
      </c>
      <c r="H117" s="644" t="s">
        <v>104</v>
      </c>
      <c r="I117" s="644" t="s">
        <v>172</v>
      </c>
      <c r="J117" s="644">
        <v>0</v>
      </c>
      <c r="K117" s="644" t="s">
        <v>94</v>
      </c>
      <c r="L117" s="103"/>
      <c r="M117" s="319" t="s">
        <v>94</v>
      </c>
      <c r="N117" s="317" t="str">
        <f t="shared" si="1"/>
        <v>NA</v>
      </c>
      <c r="O117" s="319" t="s">
        <v>94</v>
      </c>
      <c r="P117" s="319" t="s">
        <v>94</v>
      </c>
      <c r="Q117" s="702"/>
      <c r="R117" s="22"/>
      <c r="S117" s="22"/>
      <c r="T117" s="22"/>
      <c r="U117" s="22"/>
      <c r="V117" s="22"/>
      <c r="W117" s="22"/>
    </row>
    <row r="118" spans="1:23" ht="45" x14ac:dyDescent="0.25">
      <c r="A118" s="644" t="s">
        <v>17</v>
      </c>
      <c r="B118" s="644" t="s">
        <v>175</v>
      </c>
      <c r="C118" s="644">
        <v>2020</v>
      </c>
      <c r="D118" s="644" t="s">
        <v>89</v>
      </c>
      <c r="E118" s="644" t="s">
        <v>70</v>
      </c>
      <c r="F118" s="644" t="s">
        <v>90</v>
      </c>
      <c r="G118" s="644" t="s">
        <v>176</v>
      </c>
      <c r="H118" s="644" t="s">
        <v>105</v>
      </c>
      <c r="I118" s="644" t="s">
        <v>172</v>
      </c>
      <c r="J118" s="644">
        <v>0</v>
      </c>
      <c r="K118" s="644" t="s">
        <v>94</v>
      </c>
      <c r="L118" s="103"/>
      <c r="M118" s="319" t="s">
        <v>94</v>
      </c>
      <c r="N118" s="317" t="str">
        <f t="shared" si="1"/>
        <v>NA</v>
      </c>
      <c r="O118" s="319" t="s">
        <v>94</v>
      </c>
      <c r="P118" s="319" t="s">
        <v>94</v>
      </c>
      <c r="Q118" s="702"/>
      <c r="R118" s="22"/>
      <c r="S118" s="22"/>
      <c r="T118" s="22"/>
      <c r="U118" s="22"/>
      <c r="V118" s="22"/>
      <c r="W118" s="22"/>
    </row>
    <row r="119" spans="1:23" ht="45" x14ac:dyDescent="0.25">
      <c r="A119" s="644" t="s">
        <v>17</v>
      </c>
      <c r="B119" s="644" t="s">
        <v>175</v>
      </c>
      <c r="C119" s="644">
        <v>2020</v>
      </c>
      <c r="D119" s="644" t="s">
        <v>89</v>
      </c>
      <c r="E119" s="644" t="s">
        <v>70</v>
      </c>
      <c r="F119" s="644" t="s">
        <v>90</v>
      </c>
      <c r="G119" s="644" t="s">
        <v>176</v>
      </c>
      <c r="H119" s="644" t="s">
        <v>106</v>
      </c>
      <c r="I119" s="644" t="s">
        <v>172</v>
      </c>
      <c r="J119" s="644">
        <v>0</v>
      </c>
      <c r="K119" s="644" t="s">
        <v>94</v>
      </c>
      <c r="L119" s="104"/>
      <c r="M119" s="319" t="s">
        <v>94</v>
      </c>
      <c r="N119" s="317" t="str">
        <f t="shared" si="1"/>
        <v>NA</v>
      </c>
      <c r="O119" s="319" t="s">
        <v>94</v>
      </c>
      <c r="P119" s="319" t="s">
        <v>94</v>
      </c>
      <c r="Q119" s="703"/>
      <c r="R119" s="22"/>
      <c r="S119" s="22"/>
      <c r="T119" s="22"/>
      <c r="U119" s="22"/>
      <c r="V119" s="22"/>
      <c r="W119" s="22"/>
    </row>
    <row r="120" spans="1:23" ht="75" x14ac:dyDescent="0.25">
      <c r="A120" s="115" t="s">
        <v>17</v>
      </c>
      <c r="B120" s="116" t="s">
        <v>17</v>
      </c>
      <c r="C120" s="325">
        <v>2021</v>
      </c>
      <c r="D120" s="116" t="s">
        <v>19</v>
      </c>
      <c r="E120" s="116" t="s">
        <v>20</v>
      </c>
      <c r="F120" s="116" t="s">
        <v>21</v>
      </c>
      <c r="G120" s="116" t="s">
        <v>22</v>
      </c>
      <c r="H120" s="116" t="s">
        <v>102</v>
      </c>
      <c r="I120" s="116" t="s">
        <v>129</v>
      </c>
      <c r="J120" s="116">
        <v>100</v>
      </c>
      <c r="K120" s="117" t="s">
        <v>94</v>
      </c>
      <c r="L120" s="710" t="s">
        <v>130</v>
      </c>
      <c r="M120" s="326">
        <v>0</v>
      </c>
      <c r="N120" s="327">
        <f t="shared" si="1"/>
        <v>0</v>
      </c>
      <c r="O120" s="321" t="s">
        <v>94</v>
      </c>
      <c r="P120" s="321" t="s">
        <v>94</v>
      </c>
      <c r="Q120" s="701" t="s">
        <v>178</v>
      </c>
    </row>
    <row r="121" spans="1:23" ht="75" x14ac:dyDescent="0.25">
      <c r="A121" s="328" t="s">
        <v>17</v>
      </c>
      <c r="B121" s="325" t="s">
        <v>17</v>
      </c>
      <c r="C121" s="325">
        <v>2021</v>
      </c>
      <c r="D121" s="325" t="s">
        <v>19</v>
      </c>
      <c r="E121" s="325" t="s">
        <v>20</v>
      </c>
      <c r="F121" s="325" t="s">
        <v>21</v>
      </c>
      <c r="G121" s="325" t="s">
        <v>22</v>
      </c>
      <c r="H121" s="325" t="s">
        <v>103</v>
      </c>
      <c r="I121" s="325" t="s">
        <v>129</v>
      </c>
      <c r="J121" s="325">
        <v>100</v>
      </c>
      <c r="K121" s="117" t="s">
        <v>94</v>
      </c>
      <c r="L121" s="711"/>
      <c r="M121" s="326">
        <v>0</v>
      </c>
      <c r="N121" s="327">
        <f t="shared" si="1"/>
        <v>0</v>
      </c>
      <c r="O121" s="321" t="s">
        <v>94</v>
      </c>
      <c r="P121" s="321" t="s">
        <v>94</v>
      </c>
      <c r="Q121" s="702"/>
    </row>
    <row r="122" spans="1:23" ht="75" x14ac:dyDescent="0.25">
      <c r="A122" s="328" t="s">
        <v>17</v>
      </c>
      <c r="B122" s="325" t="s">
        <v>17</v>
      </c>
      <c r="C122" s="325">
        <v>2021</v>
      </c>
      <c r="D122" s="325" t="s">
        <v>19</v>
      </c>
      <c r="E122" s="325" t="s">
        <v>20</v>
      </c>
      <c r="F122" s="325" t="s">
        <v>21</v>
      </c>
      <c r="G122" s="325" t="s">
        <v>22</v>
      </c>
      <c r="H122" s="325" t="s">
        <v>104</v>
      </c>
      <c r="I122" s="325" t="s">
        <v>129</v>
      </c>
      <c r="J122" s="325">
        <v>100</v>
      </c>
      <c r="K122" s="117" t="s">
        <v>94</v>
      </c>
      <c r="L122" s="711"/>
      <c r="M122" s="326">
        <v>0</v>
      </c>
      <c r="N122" s="327">
        <f t="shared" si="1"/>
        <v>0</v>
      </c>
      <c r="O122" s="321" t="s">
        <v>94</v>
      </c>
      <c r="P122" s="321" t="s">
        <v>94</v>
      </c>
      <c r="Q122" s="702"/>
    </row>
    <row r="123" spans="1:23" ht="75" x14ac:dyDescent="0.25">
      <c r="A123" s="328" t="s">
        <v>17</v>
      </c>
      <c r="B123" s="325" t="s">
        <v>17</v>
      </c>
      <c r="C123" s="325">
        <v>2021</v>
      </c>
      <c r="D123" s="325" t="s">
        <v>19</v>
      </c>
      <c r="E123" s="325" t="s">
        <v>20</v>
      </c>
      <c r="F123" s="325" t="s">
        <v>21</v>
      </c>
      <c r="G123" s="325" t="s">
        <v>22</v>
      </c>
      <c r="H123" s="325" t="s">
        <v>105</v>
      </c>
      <c r="I123" s="325" t="s">
        <v>129</v>
      </c>
      <c r="J123" s="325">
        <v>100</v>
      </c>
      <c r="K123" s="117" t="s">
        <v>94</v>
      </c>
      <c r="L123" s="711"/>
      <c r="M123" s="326">
        <v>0</v>
      </c>
      <c r="N123" s="327">
        <f t="shared" si="1"/>
        <v>0</v>
      </c>
      <c r="O123" s="321" t="s">
        <v>94</v>
      </c>
      <c r="P123" s="321" t="s">
        <v>94</v>
      </c>
      <c r="Q123" s="702"/>
    </row>
    <row r="124" spans="1:23" customFormat="1" ht="75" x14ac:dyDescent="0.25">
      <c r="A124" s="328" t="s">
        <v>17</v>
      </c>
      <c r="B124" s="325" t="s">
        <v>17</v>
      </c>
      <c r="C124" s="325">
        <v>2021</v>
      </c>
      <c r="D124" s="325" t="s">
        <v>19</v>
      </c>
      <c r="E124" s="325" t="s">
        <v>20</v>
      </c>
      <c r="F124" s="325" t="s">
        <v>21</v>
      </c>
      <c r="G124" s="325" t="s">
        <v>22</v>
      </c>
      <c r="H124" s="325" t="s">
        <v>133</v>
      </c>
      <c r="I124" s="325" t="s">
        <v>129</v>
      </c>
      <c r="J124" s="325">
        <v>100</v>
      </c>
      <c r="K124" s="117" t="s">
        <v>94</v>
      </c>
      <c r="L124" s="712"/>
      <c r="M124" s="326">
        <v>0</v>
      </c>
      <c r="N124" s="327">
        <f t="shared" si="1"/>
        <v>0</v>
      </c>
      <c r="O124" s="321" t="s">
        <v>94</v>
      </c>
      <c r="P124" s="321" t="s">
        <v>94</v>
      </c>
      <c r="Q124" s="703"/>
    </row>
    <row r="125" spans="1:23" customFormat="1" ht="75" x14ac:dyDescent="0.25">
      <c r="A125" s="328" t="s">
        <v>17</v>
      </c>
      <c r="B125" s="325" t="s">
        <v>17</v>
      </c>
      <c r="C125" s="325">
        <v>2021</v>
      </c>
      <c r="D125" s="325" t="s">
        <v>28</v>
      </c>
      <c r="E125" s="325" t="s">
        <v>20</v>
      </c>
      <c r="F125" s="325" t="s">
        <v>21</v>
      </c>
      <c r="G125" s="325" t="s">
        <v>29</v>
      </c>
      <c r="H125" s="325" t="s">
        <v>102</v>
      </c>
      <c r="I125" s="325" t="s">
        <v>129</v>
      </c>
      <c r="J125" s="325">
        <v>1800</v>
      </c>
      <c r="K125" s="117" t="s">
        <v>94</v>
      </c>
      <c r="L125" s="710" t="s">
        <v>134</v>
      </c>
      <c r="M125" s="326">
        <v>5164</v>
      </c>
      <c r="N125" s="327">
        <f t="shared" si="1"/>
        <v>2.8688888888888888</v>
      </c>
      <c r="O125" s="321">
        <v>22</v>
      </c>
      <c r="P125" s="320" t="s">
        <v>179</v>
      </c>
      <c r="Q125" s="701" t="s">
        <v>180</v>
      </c>
    </row>
    <row r="126" spans="1:23" customFormat="1" ht="75" x14ac:dyDescent="0.25">
      <c r="A126" s="328" t="s">
        <v>17</v>
      </c>
      <c r="B126" s="325" t="s">
        <v>17</v>
      </c>
      <c r="C126" s="325">
        <v>2021</v>
      </c>
      <c r="D126" s="325" t="s">
        <v>28</v>
      </c>
      <c r="E126" s="325" t="s">
        <v>20</v>
      </c>
      <c r="F126" s="325" t="s">
        <v>21</v>
      </c>
      <c r="G126" s="325" t="s">
        <v>29</v>
      </c>
      <c r="H126" s="325" t="s">
        <v>103</v>
      </c>
      <c r="I126" s="325" t="s">
        <v>129</v>
      </c>
      <c r="J126" s="325">
        <v>1100</v>
      </c>
      <c r="K126" s="117" t="s">
        <v>94</v>
      </c>
      <c r="L126" s="711"/>
      <c r="M126" s="326">
        <v>2383</v>
      </c>
      <c r="N126" s="327">
        <f t="shared" si="1"/>
        <v>2.1663636363636365</v>
      </c>
      <c r="O126" s="321">
        <v>22</v>
      </c>
      <c r="P126" s="701" t="s">
        <v>181</v>
      </c>
      <c r="Q126" s="702"/>
    </row>
    <row r="127" spans="1:23" customFormat="1" ht="75" x14ac:dyDescent="0.25">
      <c r="A127" s="328" t="s">
        <v>17</v>
      </c>
      <c r="B127" s="325" t="s">
        <v>17</v>
      </c>
      <c r="C127" s="325">
        <v>2021</v>
      </c>
      <c r="D127" s="325" t="s">
        <v>28</v>
      </c>
      <c r="E127" s="325" t="s">
        <v>20</v>
      </c>
      <c r="F127" s="325" t="s">
        <v>21</v>
      </c>
      <c r="G127" s="325" t="s">
        <v>29</v>
      </c>
      <c r="H127" s="325" t="s">
        <v>104</v>
      </c>
      <c r="I127" s="325" t="s">
        <v>129</v>
      </c>
      <c r="J127" s="325">
        <v>1100</v>
      </c>
      <c r="K127" s="117" t="s">
        <v>94</v>
      </c>
      <c r="L127" s="711"/>
      <c r="M127" s="326">
        <v>2383</v>
      </c>
      <c r="N127" s="327">
        <f t="shared" si="1"/>
        <v>2.1663636363636365</v>
      </c>
      <c r="O127" s="321">
        <v>22</v>
      </c>
      <c r="P127" s="702"/>
      <c r="Q127" s="702"/>
    </row>
    <row r="128" spans="1:23" customFormat="1" ht="75" x14ac:dyDescent="0.25">
      <c r="A128" s="328" t="s">
        <v>17</v>
      </c>
      <c r="B128" s="325" t="s">
        <v>17</v>
      </c>
      <c r="C128" s="325">
        <v>2021</v>
      </c>
      <c r="D128" s="325" t="s">
        <v>28</v>
      </c>
      <c r="E128" s="325" t="s">
        <v>20</v>
      </c>
      <c r="F128" s="325" t="s">
        <v>21</v>
      </c>
      <c r="G128" s="325" t="s">
        <v>29</v>
      </c>
      <c r="H128" s="325" t="s">
        <v>105</v>
      </c>
      <c r="I128" s="325" t="s">
        <v>129</v>
      </c>
      <c r="J128" s="325">
        <v>1100</v>
      </c>
      <c r="K128" s="117" t="s">
        <v>94</v>
      </c>
      <c r="L128" s="711"/>
      <c r="M128" s="326">
        <v>2383</v>
      </c>
      <c r="N128" s="327">
        <f t="shared" si="1"/>
        <v>2.1663636363636365</v>
      </c>
      <c r="O128" s="321">
        <v>22</v>
      </c>
      <c r="P128" s="702"/>
      <c r="Q128" s="702"/>
    </row>
    <row r="129" spans="1:17" customFormat="1" ht="75" x14ac:dyDescent="0.25">
      <c r="A129" s="328" t="s">
        <v>17</v>
      </c>
      <c r="B129" s="325" t="s">
        <v>17</v>
      </c>
      <c r="C129" s="325">
        <v>2021</v>
      </c>
      <c r="D129" s="325" t="s">
        <v>28</v>
      </c>
      <c r="E129" s="325" t="s">
        <v>20</v>
      </c>
      <c r="F129" s="325" t="s">
        <v>21</v>
      </c>
      <c r="G129" s="325" t="s">
        <v>29</v>
      </c>
      <c r="H129" s="325" t="s">
        <v>133</v>
      </c>
      <c r="I129" s="325" t="s">
        <v>129</v>
      </c>
      <c r="J129" s="325">
        <v>1100</v>
      </c>
      <c r="K129" s="117" t="s">
        <v>94</v>
      </c>
      <c r="L129" s="712"/>
      <c r="M129" s="326">
        <v>2383</v>
      </c>
      <c r="N129" s="327">
        <f t="shared" si="1"/>
        <v>2.1663636363636365</v>
      </c>
      <c r="O129" s="321">
        <v>22</v>
      </c>
      <c r="P129" s="703"/>
      <c r="Q129" s="703"/>
    </row>
    <row r="130" spans="1:17" customFormat="1" ht="75" x14ac:dyDescent="0.25">
      <c r="A130" s="328" t="s">
        <v>17</v>
      </c>
      <c r="B130" s="325" t="s">
        <v>17</v>
      </c>
      <c r="C130" s="325">
        <v>2021</v>
      </c>
      <c r="D130" s="325" t="s">
        <v>28</v>
      </c>
      <c r="E130" s="325" t="s">
        <v>20</v>
      </c>
      <c r="F130" s="325" t="s">
        <v>21</v>
      </c>
      <c r="G130" s="325" t="s">
        <v>29</v>
      </c>
      <c r="H130" s="325" t="s">
        <v>102</v>
      </c>
      <c r="I130" s="325" t="s">
        <v>137</v>
      </c>
      <c r="J130" s="329" t="s">
        <v>138</v>
      </c>
      <c r="K130" s="117" t="s">
        <v>94</v>
      </c>
      <c r="L130" s="710" t="s">
        <v>139</v>
      </c>
      <c r="M130" s="326">
        <v>8055</v>
      </c>
      <c r="N130" s="327" t="str">
        <f t="shared" si="1"/>
        <v>NA</v>
      </c>
      <c r="O130" s="321" t="s">
        <v>94</v>
      </c>
      <c r="P130" s="321" t="s">
        <v>94</v>
      </c>
      <c r="Q130" s="321" t="s">
        <v>94</v>
      </c>
    </row>
    <row r="131" spans="1:17" customFormat="1" ht="75" x14ac:dyDescent="0.25">
      <c r="A131" s="328" t="s">
        <v>17</v>
      </c>
      <c r="B131" s="325" t="s">
        <v>17</v>
      </c>
      <c r="C131" s="325">
        <v>2021</v>
      </c>
      <c r="D131" s="325" t="s">
        <v>28</v>
      </c>
      <c r="E131" s="325" t="s">
        <v>20</v>
      </c>
      <c r="F131" s="325" t="s">
        <v>21</v>
      </c>
      <c r="G131" s="325" t="s">
        <v>29</v>
      </c>
      <c r="H131" s="325" t="s">
        <v>103</v>
      </c>
      <c r="I131" s="325" t="s">
        <v>137</v>
      </c>
      <c r="J131" s="329" t="s">
        <v>138</v>
      </c>
      <c r="K131" s="117" t="s">
        <v>94</v>
      </c>
      <c r="L131" s="711"/>
      <c r="M131" s="326">
        <v>438</v>
      </c>
      <c r="N131" s="327" t="str">
        <f t="shared" si="1"/>
        <v>NA</v>
      </c>
      <c r="O131" s="321" t="s">
        <v>94</v>
      </c>
      <c r="P131" s="321" t="s">
        <v>94</v>
      </c>
      <c r="Q131" s="321" t="s">
        <v>94</v>
      </c>
    </row>
    <row r="132" spans="1:17" customFormat="1" ht="75" x14ac:dyDescent="0.25">
      <c r="A132" s="328" t="s">
        <v>17</v>
      </c>
      <c r="B132" s="325" t="s">
        <v>17</v>
      </c>
      <c r="C132" s="325">
        <v>2021</v>
      </c>
      <c r="D132" s="325" t="s">
        <v>28</v>
      </c>
      <c r="E132" s="325" t="s">
        <v>20</v>
      </c>
      <c r="F132" s="325" t="s">
        <v>21</v>
      </c>
      <c r="G132" s="325" t="s">
        <v>29</v>
      </c>
      <c r="H132" s="325" t="s">
        <v>104</v>
      </c>
      <c r="I132" s="325" t="s">
        <v>137</v>
      </c>
      <c r="J132" s="329" t="s">
        <v>138</v>
      </c>
      <c r="K132" s="117" t="s">
        <v>94</v>
      </c>
      <c r="L132" s="711"/>
      <c r="M132" s="326">
        <v>1391</v>
      </c>
      <c r="N132" s="327" t="str">
        <f t="shared" si="1"/>
        <v>NA</v>
      </c>
      <c r="O132" s="321" t="s">
        <v>94</v>
      </c>
      <c r="P132" s="321" t="s">
        <v>94</v>
      </c>
      <c r="Q132" s="321" t="s">
        <v>94</v>
      </c>
    </row>
    <row r="133" spans="1:17" customFormat="1" ht="75" x14ac:dyDescent="0.25">
      <c r="A133" s="328" t="s">
        <v>17</v>
      </c>
      <c r="B133" s="325" t="s">
        <v>17</v>
      </c>
      <c r="C133" s="325">
        <v>2021</v>
      </c>
      <c r="D133" s="325" t="s">
        <v>28</v>
      </c>
      <c r="E133" s="325" t="s">
        <v>20</v>
      </c>
      <c r="F133" s="325" t="s">
        <v>21</v>
      </c>
      <c r="G133" s="325" t="s">
        <v>29</v>
      </c>
      <c r="H133" s="325" t="s">
        <v>105</v>
      </c>
      <c r="I133" s="325" t="s">
        <v>137</v>
      </c>
      <c r="J133" s="329" t="s">
        <v>138</v>
      </c>
      <c r="K133" s="117" t="s">
        <v>94</v>
      </c>
      <c r="L133" s="711"/>
      <c r="M133" s="326">
        <v>442</v>
      </c>
      <c r="N133" s="327" t="str">
        <f t="shared" si="1"/>
        <v>NA</v>
      </c>
      <c r="O133" s="321" t="s">
        <v>94</v>
      </c>
      <c r="P133" s="321" t="s">
        <v>94</v>
      </c>
      <c r="Q133" s="321" t="s">
        <v>94</v>
      </c>
    </row>
    <row r="134" spans="1:17" customFormat="1" ht="75" x14ac:dyDescent="0.25">
      <c r="A134" s="328" t="s">
        <v>17</v>
      </c>
      <c r="B134" s="325" t="s">
        <v>17</v>
      </c>
      <c r="C134" s="325">
        <v>2021</v>
      </c>
      <c r="D134" s="325" t="s">
        <v>28</v>
      </c>
      <c r="E134" s="325" t="s">
        <v>20</v>
      </c>
      <c r="F134" s="325" t="s">
        <v>21</v>
      </c>
      <c r="G134" s="325" t="s">
        <v>29</v>
      </c>
      <c r="H134" s="325" t="s">
        <v>133</v>
      </c>
      <c r="I134" s="325" t="s">
        <v>137</v>
      </c>
      <c r="J134" s="329" t="s">
        <v>138</v>
      </c>
      <c r="K134" s="117" t="s">
        <v>94</v>
      </c>
      <c r="L134" s="712"/>
      <c r="M134" s="326">
        <v>442</v>
      </c>
      <c r="N134" s="327" t="str">
        <f t="shared" si="1"/>
        <v>NA</v>
      </c>
      <c r="O134" s="321" t="s">
        <v>94</v>
      </c>
      <c r="P134" s="321" t="s">
        <v>94</v>
      </c>
      <c r="Q134" s="321" t="s">
        <v>94</v>
      </c>
    </row>
    <row r="135" spans="1:17" customFormat="1" ht="75" x14ac:dyDescent="0.25">
      <c r="A135" s="328" t="s">
        <v>17</v>
      </c>
      <c r="B135" s="325" t="s">
        <v>17</v>
      </c>
      <c r="C135" s="325">
        <v>2021</v>
      </c>
      <c r="D135" s="325" t="s">
        <v>33</v>
      </c>
      <c r="E135" s="325" t="s">
        <v>20</v>
      </c>
      <c r="F135" s="325" t="s">
        <v>21</v>
      </c>
      <c r="G135" s="325" t="s">
        <v>34</v>
      </c>
      <c r="H135" s="325" t="s">
        <v>102</v>
      </c>
      <c r="I135" s="325" t="s">
        <v>129</v>
      </c>
      <c r="J135" s="330">
        <v>200</v>
      </c>
      <c r="K135" s="117" t="s">
        <v>94</v>
      </c>
      <c r="L135" s="710" t="s">
        <v>141</v>
      </c>
      <c r="M135" s="326">
        <v>349</v>
      </c>
      <c r="N135" s="327">
        <f t="shared" si="1"/>
        <v>1.7450000000000001</v>
      </c>
      <c r="O135" s="321">
        <v>5</v>
      </c>
      <c r="P135" s="701" t="s">
        <v>142</v>
      </c>
      <c r="Q135" s="701" t="s">
        <v>182</v>
      </c>
    </row>
    <row r="136" spans="1:17" customFormat="1" ht="75" x14ac:dyDescent="0.25">
      <c r="A136" s="328" t="s">
        <v>17</v>
      </c>
      <c r="B136" s="325" t="s">
        <v>17</v>
      </c>
      <c r="C136" s="325">
        <v>2021</v>
      </c>
      <c r="D136" s="325" t="s">
        <v>33</v>
      </c>
      <c r="E136" s="325" t="s">
        <v>20</v>
      </c>
      <c r="F136" s="325" t="s">
        <v>21</v>
      </c>
      <c r="G136" s="325" t="s">
        <v>34</v>
      </c>
      <c r="H136" s="325" t="s">
        <v>103</v>
      </c>
      <c r="I136" s="325" t="s">
        <v>129</v>
      </c>
      <c r="J136" s="330">
        <v>100</v>
      </c>
      <c r="K136" s="117" t="s">
        <v>94</v>
      </c>
      <c r="L136" s="711"/>
      <c r="M136" s="326">
        <v>333</v>
      </c>
      <c r="N136" s="327">
        <f t="shared" si="1"/>
        <v>3.33</v>
      </c>
      <c r="O136" s="321">
        <v>5</v>
      </c>
      <c r="P136" s="702"/>
      <c r="Q136" s="702"/>
    </row>
    <row r="137" spans="1:17" customFormat="1" ht="75" x14ac:dyDescent="0.25">
      <c r="A137" s="328" t="s">
        <v>17</v>
      </c>
      <c r="B137" s="325" t="s">
        <v>17</v>
      </c>
      <c r="C137" s="325">
        <v>2021</v>
      </c>
      <c r="D137" s="325" t="s">
        <v>33</v>
      </c>
      <c r="E137" s="325" t="s">
        <v>20</v>
      </c>
      <c r="F137" s="325" t="s">
        <v>21</v>
      </c>
      <c r="G137" s="325" t="s">
        <v>34</v>
      </c>
      <c r="H137" s="325" t="s">
        <v>104</v>
      </c>
      <c r="I137" s="325" t="s">
        <v>129</v>
      </c>
      <c r="J137" s="330">
        <v>200</v>
      </c>
      <c r="K137" s="117" t="s">
        <v>94</v>
      </c>
      <c r="L137" s="711"/>
      <c r="M137" s="326">
        <v>349</v>
      </c>
      <c r="N137" s="327">
        <f t="shared" si="1"/>
        <v>1.7450000000000001</v>
      </c>
      <c r="O137" s="321">
        <v>5</v>
      </c>
      <c r="P137" s="702"/>
      <c r="Q137" s="702"/>
    </row>
    <row r="138" spans="1:17" customFormat="1" ht="75" x14ac:dyDescent="0.25">
      <c r="A138" s="328" t="s">
        <v>17</v>
      </c>
      <c r="B138" s="325" t="s">
        <v>17</v>
      </c>
      <c r="C138" s="325">
        <v>2021</v>
      </c>
      <c r="D138" s="325" t="s">
        <v>33</v>
      </c>
      <c r="E138" s="325" t="s">
        <v>20</v>
      </c>
      <c r="F138" s="325" t="s">
        <v>21</v>
      </c>
      <c r="G138" s="325" t="s">
        <v>34</v>
      </c>
      <c r="H138" s="325" t="s">
        <v>105</v>
      </c>
      <c r="I138" s="325" t="s">
        <v>129</v>
      </c>
      <c r="J138" s="330">
        <v>100</v>
      </c>
      <c r="K138" s="117" t="s">
        <v>94</v>
      </c>
      <c r="L138" s="711"/>
      <c r="M138" s="326">
        <v>310</v>
      </c>
      <c r="N138" s="327">
        <f t="shared" si="1"/>
        <v>3.1</v>
      </c>
      <c r="O138" s="321">
        <v>5</v>
      </c>
      <c r="P138" s="702"/>
      <c r="Q138" s="702"/>
    </row>
    <row r="139" spans="1:17" customFormat="1" ht="75" x14ac:dyDescent="0.25">
      <c r="A139" s="328" t="s">
        <v>17</v>
      </c>
      <c r="B139" s="325" t="s">
        <v>17</v>
      </c>
      <c r="C139" s="325">
        <v>2021</v>
      </c>
      <c r="D139" s="325" t="s">
        <v>33</v>
      </c>
      <c r="E139" s="325" t="s">
        <v>20</v>
      </c>
      <c r="F139" s="325" t="s">
        <v>21</v>
      </c>
      <c r="G139" s="325" t="s">
        <v>34</v>
      </c>
      <c r="H139" s="325" t="s">
        <v>133</v>
      </c>
      <c r="I139" s="325" t="s">
        <v>129</v>
      </c>
      <c r="J139" s="330">
        <v>100</v>
      </c>
      <c r="K139" s="117" t="s">
        <v>94</v>
      </c>
      <c r="L139" s="712"/>
      <c r="M139" s="326">
        <v>310</v>
      </c>
      <c r="N139" s="327">
        <f t="shared" si="1"/>
        <v>3.1</v>
      </c>
      <c r="O139" s="321">
        <v>5</v>
      </c>
      <c r="P139" s="703"/>
      <c r="Q139" s="703"/>
    </row>
    <row r="140" spans="1:17" customFormat="1" ht="75" x14ac:dyDescent="0.25">
      <c r="A140" s="328" t="s">
        <v>17</v>
      </c>
      <c r="B140" s="325" t="s">
        <v>17</v>
      </c>
      <c r="C140" s="325">
        <v>2021</v>
      </c>
      <c r="D140" s="325" t="s">
        <v>33</v>
      </c>
      <c r="E140" s="325" t="s">
        <v>20</v>
      </c>
      <c r="F140" s="325" t="s">
        <v>21</v>
      </c>
      <c r="G140" s="325" t="s">
        <v>34</v>
      </c>
      <c r="H140" s="325" t="s">
        <v>102</v>
      </c>
      <c r="I140" s="325" t="s">
        <v>137</v>
      </c>
      <c r="J140" s="329" t="s">
        <v>138</v>
      </c>
      <c r="K140" s="117" t="s">
        <v>94</v>
      </c>
      <c r="L140" s="710" t="s">
        <v>139</v>
      </c>
      <c r="M140" s="326">
        <v>1257</v>
      </c>
      <c r="N140" s="327" t="str">
        <f t="shared" si="1"/>
        <v>NA</v>
      </c>
      <c r="O140" s="321" t="s">
        <v>94</v>
      </c>
      <c r="P140" s="701" t="s">
        <v>140</v>
      </c>
      <c r="Q140" s="321" t="s">
        <v>94</v>
      </c>
    </row>
    <row r="141" spans="1:17" customFormat="1" ht="75" x14ac:dyDescent="0.25">
      <c r="A141" s="328" t="s">
        <v>17</v>
      </c>
      <c r="B141" s="325" t="s">
        <v>17</v>
      </c>
      <c r="C141" s="325">
        <v>2021</v>
      </c>
      <c r="D141" s="325" t="s">
        <v>33</v>
      </c>
      <c r="E141" s="325" t="s">
        <v>20</v>
      </c>
      <c r="F141" s="325" t="s">
        <v>21</v>
      </c>
      <c r="G141" s="325" t="s">
        <v>34</v>
      </c>
      <c r="H141" s="325" t="s">
        <v>103</v>
      </c>
      <c r="I141" s="325" t="s">
        <v>137</v>
      </c>
      <c r="J141" s="329" t="s">
        <v>138</v>
      </c>
      <c r="K141" s="117" t="s">
        <v>94</v>
      </c>
      <c r="L141" s="711"/>
      <c r="M141" s="326">
        <v>578</v>
      </c>
      <c r="N141" s="327" t="str">
        <f t="shared" si="1"/>
        <v>NA</v>
      </c>
      <c r="O141" s="321" t="s">
        <v>94</v>
      </c>
      <c r="P141" s="702"/>
      <c r="Q141" s="321" t="s">
        <v>94</v>
      </c>
    </row>
    <row r="142" spans="1:17" customFormat="1" ht="75" x14ac:dyDescent="0.25">
      <c r="A142" s="328" t="s">
        <v>17</v>
      </c>
      <c r="B142" s="325" t="s">
        <v>17</v>
      </c>
      <c r="C142" s="325">
        <v>2021</v>
      </c>
      <c r="D142" s="325" t="s">
        <v>33</v>
      </c>
      <c r="E142" s="325" t="s">
        <v>20</v>
      </c>
      <c r="F142" s="325" t="s">
        <v>21</v>
      </c>
      <c r="G142" s="325" t="s">
        <v>34</v>
      </c>
      <c r="H142" s="325" t="s">
        <v>104</v>
      </c>
      <c r="I142" s="325" t="s">
        <v>137</v>
      </c>
      <c r="J142" s="329" t="s">
        <v>138</v>
      </c>
      <c r="K142" s="117" t="s">
        <v>94</v>
      </c>
      <c r="L142" s="711"/>
      <c r="M142" s="326">
        <v>729</v>
      </c>
      <c r="N142" s="327" t="str">
        <f t="shared" si="1"/>
        <v>NA</v>
      </c>
      <c r="O142" s="321" t="s">
        <v>94</v>
      </c>
      <c r="P142" s="702"/>
      <c r="Q142" s="321" t="s">
        <v>94</v>
      </c>
    </row>
    <row r="143" spans="1:17" customFormat="1" ht="75" x14ac:dyDescent="0.25">
      <c r="A143" s="328" t="s">
        <v>17</v>
      </c>
      <c r="B143" s="325" t="s">
        <v>17</v>
      </c>
      <c r="C143" s="325">
        <v>2021</v>
      </c>
      <c r="D143" s="325" t="s">
        <v>33</v>
      </c>
      <c r="E143" s="325" t="s">
        <v>20</v>
      </c>
      <c r="F143" s="325" t="s">
        <v>21</v>
      </c>
      <c r="G143" s="325" t="s">
        <v>34</v>
      </c>
      <c r="H143" s="325" t="s">
        <v>105</v>
      </c>
      <c r="I143" s="325" t="s">
        <v>137</v>
      </c>
      <c r="J143" s="329" t="s">
        <v>138</v>
      </c>
      <c r="K143" s="117" t="s">
        <v>94</v>
      </c>
      <c r="L143" s="711"/>
      <c r="M143" s="326">
        <v>608</v>
      </c>
      <c r="N143" s="327" t="str">
        <f t="shared" si="1"/>
        <v>NA</v>
      </c>
      <c r="O143" s="321" t="s">
        <v>94</v>
      </c>
      <c r="P143" s="702"/>
      <c r="Q143" s="321" t="s">
        <v>94</v>
      </c>
    </row>
    <row r="144" spans="1:17" customFormat="1" ht="75" x14ac:dyDescent="0.25">
      <c r="A144" s="328" t="s">
        <v>17</v>
      </c>
      <c r="B144" s="325" t="s">
        <v>17</v>
      </c>
      <c r="C144" s="325">
        <v>2021</v>
      </c>
      <c r="D144" s="325" t="s">
        <v>33</v>
      </c>
      <c r="E144" s="325" t="s">
        <v>20</v>
      </c>
      <c r="F144" s="325" t="s">
        <v>21</v>
      </c>
      <c r="G144" s="325" t="s">
        <v>34</v>
      </c>
      <c r="H144" s="325" t="s">
        <v>133</v>
      </c>
      <c r="I144" s="325" t="s">
        <v>137</v>
      </c>
      <c r="J144" s="329" t="s">
        <v>138</v>
      </c>
      <c r="K144" s="117" t="s">
        <v>94</v>
      </c>
      <c r="L144" s="712"/>
      <c r="M144" s="326">
        <v>608</v>
      </c>
      <c r="N144" s="327" t="str">
        <f t="shared" si="1"/>
        <v>NA</v>
      </c>
      <c r="O144" s="321" t="s">
        <v>94</v>
      </c>
      <c r="P144" s="703"/>
      <c r="Q144" s="321" t="s">
        <v>94</v>
      </c>
    </row>
    <row r="145" spans="1:17" customFormat="1" ht="75" x14ac:dyDescent="0.25">
      <c r="A145" s="328" t="s">
        <v>17</v>
      </c>
      <c r="B145" s="325" t="s">
        <v>17</v>
      </c>
      <c r="C145" s="325">
        <v>2021</v>
      </c>
      <c r="D145" s="325" t="s">
        <v>35</v>
      </c>
      <c r="E145" s="325" t="s">
        <v>20</v>
      </c>
      <c r="F145" s="325" t="s">
        <v>21</v>
      </c>
      <c r="G145" s="325" t="s">
        <v>32</v>
      </c>
      <c r="H145" s="325" t="s">
        <v>102</v>
      </c>
      <c r="I145" s="325" t="s">
        <v>129</v>
      </c>
      <c r="J145" s="325">
        <v>600</v>
      </c>
      <c r="K145" s="117" t="s">
        <v>94</v>
      </c>
      <c r="L145" s="710" t="s">
        <v>144</v>
      </c>
      <c r="M145" s="326">
        <v>840</v>
      </c>
      <c r="N145" s="327">
        <f t="shared" si="1"/>
        <v>1.4</v>
      </c>
      <c r="O145" s="321">
        <v>9</v>
      </c>
      <c r="P145" s="321" t="s">
        <v>94</v>
      </c>
      <c r="Q145" s="776" t="s">
        <v>1078</v>
      </c>
    </row>
    <row r="146" spans="1:17" customFormat="1" ht="75" x14ac:dyDescent="0.25">
      <c r="A146" s="328" t="s">
        <v>17</v>
      </c>
      <c r="B146" s="325" t="s">
        <v>17</v>
      </c>
      <c r="C146" s="325">
        <v>2021</v>
      </c>
      <c r="D146" s="325" t="s">
        <v>35</v>
      </c>
      <c r="E146" s="325" t="s">
        <v>20</v>
      </c>
      <c r="F146" s="325" t="s">
        <v>21</v>
      </c>
      <c r="G146" s="325" t="s">
        <v>32</v>
      </c>
      <c r="H146" s="325" t="s">
        <v>103</v>
      </c>
      <c r="I146" s="325" t="s">
        <v>129</v>
      </c>
      <c r="J146" s="325">
        <v>200</v>
      </c>
      <c r="K146" s="117" t="s">
        <v>94</v>
      </c>
      <c r="L146" s="711"/>
      <c r="M146" s="326">
        <v>320</v>
      </c>
      <c r="N146" s="327">
        <f t="shared" si="1"/>
        <v>1.6</v>
      </c>
      <c r="O146" s="321">
        <v>7</v>
      </c>
      <c r="P146" s="321" t="s">
        <v>94</v>
      </c>
      <c r="Q146" s="777"/>
    </row>
    <row r="147" spans="1:17" customFormat="1" ht="75" x14ac:dyDescent="0.25">
      <c r="A147" s="328" t="s">
        <v>17</v>
      </c>
      <c r="B147" s="325" t="s">
        <v>17</v>
      </c>
      <c r="C147" s="325">
        <v>2021</v>
      </c>
      <c r="D147" s="325" t="s">
        <v>35</v>
      </c>
      <c r="E147" s="325" t="s">
        <v>20</v>
      </c>
      <c r="F147" s="325" t="s">
        <v>21</v>
      </c>
      <c r="G147" s="325" t="s">
        <v>32</v>
      </c>
      <c r="H147" s="325" t="s">
        <v>104</v>
      </c>
      <c r="I147" s="325" t="s">
        <v>129</v>
      </c>
      <c r="J147" s="325">
        <v>200</v>
      </c>
      <c r="K147" s="117" t="s">
        <v>94</v>
      </c>
      <c r="L147" s="711"/>
      <c r="M147" s="326">
        <v>839</v>
      </c>
      <c r="N147" s="327">
        <f t="shared" si="1"/>
        <v>4.1950000000000003</v>
      </c>
      <c r="O147" s="321">
        <v>8</v>
      </c>
      <c r="P147" s="321" t="s">
        <v>94</v>
      </c>
      <c r="Q147" s="777"/>
    </row>
    <row r="148" spans="1:17" customFormat="1" ht="75" x14ac:dyDescent="0.25">
      <c r="A148" s="328" t="s">
        <v>17</v>
      </c>
      <c r="B148" s="325" t="s">
        <v>17</v>
      </c>
      <c r="C148" s="325">
        <v>2021</v>
      </c>
      <c r="D148" s="325" t="s">
        <v>35</v>
      </c>
      <c r="E148" s="325" t="s">
        <v>20</v>
      </c>
      <c r="F148" s="325" t="s">
        <v>21</v>
      </c>
      <c r="G148" s="325" t="s">
        <v>32</v>
      </c>
      <c r="H148" s="325" t="s">
        <v>105</v>
      </c>
      <c r="I148" s="325" t="s">
        <v>129</v>
      </c>
      <c r="J148" s="325">
        <v>200</v>
      </c>
      <c r="K148" s="117" t="s">
        <v>94</v>
      </c>
      <c r="L148" s="711"/>
      <c r="M148" s="326">
        <v>321</v>
      </c>
      <c r="N148" s="327">
        <f t="shared" si="1"/>
        <v>1.605</v>
      </c>
      <c r="O148" s="321">
        <v>7</v>
      </c>
      <c r="P148" s="321" t="s">
        <v>94</v>
      </c>
      <c r="Q148" s="777"/>
    </row>
    <row r="149" spans="1:17" customFormat="1" ht="75" x14ac:dyDescent="0.25">
      <c r="A149" s="328" t="s">
        <v>17</v>
      </c>
      <c r="B149" s="325" t="s">
        <v>17</v>
      </c>
      <c r="C149" s="325">
        <v>2021</v>
      </c>
      <c r="D149" s="325" t="s">
        <v>35</v>
      </c>
      <c r="E149" s="325" t="s">
        <v>20</v>
      </c>
      <c r="F149" s="325" t="s">
        <v>21</v>
      </c>
      <c r="G149" s="325" t="s">
        <v>32</v>
      </c>
      <c r="H149" s="325" t="s">
        <v>133</v>
      </c>
      <c r="I149" s="325" t="s">
        <v>129</v>
      </c>
      <c r="J149" s="325">
        <v>200</v>
      </c>
      <c r="K149" s="117" t="s">
        <v>94</v>
      </c>
      <c r="L149" s="712"/>
      <c r="M149" s="326">
        <v>321</v>
      </c>
      <c r="N149" s="327">
        <f t="shared" si="1"/>
        <v>1.605</v>
      </c>
      <c r="O149" s="321">
        <v>7</v>
      </c>
      <c r="P149" s="321" t="s">
        <v>94</v>
      </c>
      <c r="Q149" s="778"/>
    </row>
    <row r="150" spans="1:17" customFormat="1" ht="75" x14ac:dyDescent="0.25">
      <c r="A150" s="328" t="s">
        <v>17</v>
      </c>
      <c r="B150" s="325" t="s">
        <v>17</v>
      </c>
      <c r="C150" s="325">
        <v>2021</v>
      </c>
      <c r="D150" s="325" t="s">
        <v>35</v>
      </c>
      <c r="E150" s="325" t="s">
        <v>20</v>
      </c>
      <c r="F150" s="325" t="s">
        <v>21</v>
      </c>
      <c r="G150" s="325" t="s">
        <v>32</v>
      </c>
      <c r="H150" s="325" t="s">
        <v>102</v>
      </c>
      <c r="I150" s="325" t="s">
        <v>137</v>
      </c>
      <c r="J150" s="645">
        <v>100</v>
      </c>
      <c r="K150" s="117" t="s">
        <v>94</v>
      </c>
      <c r="L150" s="710" t="s">
        <v>147</v>
      </c>
      <c r="M150" s="326">
        <v>1127</v>
      </c>
      <c r="N150" s="327">
        <f t="shared" si="1"/>
        <v>11.27</v>
      </c>
      <c r="O150" s="321" t="s">
        <v>94</v>
      </c>
      <c r="P150" s="321" t="s">
        <v>94</v>
      </c>
      <c r="Q150" s="321" t="s">
        <v>94</v>
      </c>
    </row>
    <row r="151" spans="1:17" customFormat="1" ht="75" x14ac:dyDescent="0.25">
      <c r="A151" s="328" t="s">
        <v>17</v>
      </c>
      <c r="B151" s="325" t="s">
        <v>17</v>
      </c>
      <c r="C151" s="325">
        <v>2021</v>
      </c>
      <c r="D151" s="325" t="s">
        <v>35</v>
      </c>
      <c r="E151" s="325" t="s">
        <v>20</v>
      </c>
      <c r="F151" s="325" t="s">
        <v>21</v>
      </c>
      <c r="G151" s="325" t="s">
        <v>32</v>
      </c>
      <c r="H151" s="325" t="s">
        <v>104</v>
      </c>
      <c r="I151" s="325" t="s">
        <v>137</v>
      </c>
      <c r="J151" s="645">
        <v>100</v>
      </c>
      <c r="K151" s="117" t="s">
        <v>94</v>
      </c>
      <c r="L151" s="712"/>
      <c r="M151" s="326">
        <v>877</v>
      </c>
      <c r="N151" s="327">
        <f t="shared" si="1"/>
        <v>8.77</v>
      </c>
      <c r="O151" s="321" t="s">
        <v>94</v>
      </c>
      <c r="P151" s="321" t="s">
        <v>94</v>
      </c>
      <c r="Q151" s="321" t="s">
        <v>94</v>
      </c>
    </row>
    <row r="152" spans="1:17" customFormat="1" ht="75" x14ac:dyDescent="0.25">
      <c r="A152" s="328" t="s">
        <v>17</v>
      </c>
      <c r="B152" s="325" t="s">
        <v>17</v>
      </c>
      <c r="C152" s="325">
        <v>2021</v>
      </c>
      <c r="D152" s="325" t="s">
        <v>37</v>
      </c>
      <c r="E152" s="325" t="s">
        <v>20</v>
      </c>
      <c r="F152" s="325" t="s">
        <v>21</v>
      </c>
      <c r="G152" s="325" t="s">
        <v>22</v>
      </c>
      <c r="H152" s="325" t="s">
        <v>102</v>
      </c>
      <c r="I152" s="325" t="s">
        <v>129</v>
      </c>
      <c r="J152" s="325">
        <v>2000</v>
      </c>
      <c r="K152" s="117" t="s">
        <v>94</v>
      </c>
      <c r="L152" s="646"/>
      <c r="M152" s="326">
        <v>313</v>
      </c>
      <c r="N152" s="327">
        <f t="shared" si="1"/>
        <v>0.1565</v>
      </c>
      <c r="O152" s="321">
        <v>4</v>
      </c>
      <c r="P152" s="320" t="s">
        <v>179</v>
      </c>
      <c r="Q152" s="701" t="s">
        <v>183</v>
      </c>
    </row>
    <row r="153" spans="1:17" customFormat="1" ht="75" x14ac:dyDescent="0.25">
      <c r="A153" s="328" t="s">
        <v>17</v>
      </c>
      <c r="B153" s="325" t="s">
        <v>17</v>
      </c>
      <c r="C153" s="325">
        <v>2021</v>
      </c>
      <c r="D153" s="325" t="s">
        <v>37</v>
      </c>
      <c r="E153" s="325" t="s">
        <v>20</v>
      </c>
      <c r="F153" s="325" t="s">
        <v>21</v>
      </c>
      <c r="G153" s="325" t="s">
        <v>22</v>
      </c>
      <c r="H153" s="325" t="s">
        <v>104</v>
      </c>
      <c r="I153" s="325" t="s">
        <v>129</v>
      </c>
      <c r="J153" s="325">
        <v>1200</v>
      </c>
      <c r="K153" s="117" t="s">
        <v>94</v>
      </c>
      <c r="L153" s="75"/>
      <c r="M153" s="326">
        <v>312</v>
      </c>
      <c r="N153" s="327">
        <f t="shared" si="1"/>
        <v>0.26</v>
      </c>
      <c r="O153" s="321">
        <v>4</v>
      </c>
      <c r="P153" s="701" t="s">
        <v>181</v>
      </c>
      <c r="Q153" s="702"/>
    </row>
    <row r="154" spans="1:17" customFormat="1" ht="75" x14ac:dyDescent="0.25">
      <c r="A154" s="328" t="s">
        <v>17</v>
      </c>
      <c r="B154" s="325" t="s">
        <v>17</v>
      </c>
      <c r="C154" s="325">
        <v>2021</v>
      </c>
      <c r="D154" s="325" t="s">
        <v>37</v>
      </c>
      <c r="E154" s="325" t="s">
        <v>20</v>
      </c>
      <c r="F154" s="325" t="s">
        <v>21</v>
      </c>
      <c r="G154" s="325" t="s">
        <v>22</v>
      </c>
      <c r="H154" s="325" t="s">
        <v>103</v>
      </c>
      <c r="I154" s="325" t="s">
        <v>129</v>
      </c>
      <c r="J154" s="325">
        <v>1200</v>
      </c>
      <c r="K154" s="117" t="s">
        <v>94</v>
      </c>
      <c r="L154" s="75"/>
      <c r="M154" s="326">
        <v>313</v>
      </c>
      <c r="N154" s="327">
        <f t="shared" si="1"/>
        <v>0.26083333333333331</v>
      </c>
      <c r="O154" s="321">
        <v>4</v>
      </c>
      <c r="P154" s="702"/>
      <c r="Q154" s="702"/>
    </row>
    <row r="155" spans="1:17" customFormat="1" ht="75" x14ac:dyDescent="0.25">
      <c r="A155" s="328" t="s">
        <v>17</v>
      </c>
      <c r="B155" s="325" t="s">
        <v>17</v>
      </c>
      <c r="C155" s="325">
        <v>2021</v>
      </c>
      <c r="D155" s="325" t="s">
        <v>37</v>
      </c>
      <c r="E155" s="325" t="s">
        <v>20</v>
      </c>
      <c r="F155" s="325" t="s">
        <v>21</v>
      </c>
      <c r="G155" s="325" t="s">
        <v>22</v>
      </c>
      <c r="H155" s="325" t="s">
        <v>105</v>
      </c>
      <c r="I155" s="325" t="s">
        <v>129</v>
      </c>
      <c r="J155" s="325">
        <v>1200</v>
      </c>
      <c r="K155" s="117" t="s">
        <v>94</v>
      </c>
      <c r="L155" s="75"/>
      <c r="M155" s="326">
        <v>313</v>
      </c>
      <c r="N155" s="327">
        <f t="shared" si="1"/>
        <v>0.26083333333333331</v>
      </c>
      <c r="O155" s="321">
        <v>4</v>
      </c>
      <c r="P155" s="702"/>
      <c r="Q155" s="702"/>
    </row>
    <row r="156" spans="1:17" customFormat="1" ht="75" x14ac:dyDescent="0.25">
      <c r="A156" s="328" t="s">
        <v>17</v>
      </c>
      <c r="B156" s="325" t="s">
        <v>17</v>
      </c>
      <c r="C156" s="325">
        <v>2021</v>
      </c>
      <c r="D156" s="325" t="s">
        <v>37</v>
      </c>
      <c r="E156" s="325" t="s">
        <v>20</v>
      </c>
      <c r="F156" s="325" t="s">
        <v>21</v>
      </c>
      <c r="G156" s="325" t="s">
        <v>22</v>
      </c>
      <c r="H156" s="325" t="s">
        <v>133</v>
      </c>
      <c r="I156" s="325" t="s">
        <v>129</v>
      </c>
      <c r="J156" s="325">
        <v>1200</v>
      </c>
      <c r="K156" s="117" t="s">
        <v>94</v>
      </c>
      <c r="L156" s="76"/>
      <c r="M156" s="326">
        <v>313</v>
      </c>
      <c r="N156" s="327">
        <f t="shared" si="1"/>
        <v>0.26083333333333331</v>
      </c>
      <c r="O156" s="321">
        <v>4</v>
      </c>
      <c r="P156" s="703"/>
      <c r="Q156" s="703"/>
    </row>
    <row r="157" spans="1:17" customFormat="1" ht="75" x14ac:dyDescent="0.25">
      <c r="A157" s="328" t="s">
        <v>17</v>
      </c>
      <c r="B157" s="325" t="s">
        <v>17</v>
      </c>
      <c r="C157" s="325">
        <v>2021</v>
      </c>
      <c r="D157" s="325" t="s">
        <v>37</v>
      </c>
      <c r="E157" s="325" t="s">
        <v>20</v>
      </c>
      <c r="F157" s="325" t="s">
        <v>21</v>
      </c>
      <c r="G157" s="325" t="s">
        <v>22</v>
      </c>
      <c r="H157" s="325" t="s">
        <v>102</v>
      </c>
      <c r="I157" s="325" t="s">
        <v>137</v>
      </c>
      <c r="J157" s="329" t="s">
        <v>138</v>
      </c>
      <c r="K157" s="117" t="s">
        <v>94</v>
      </c>
      <c r="L157" s="710" t="s">
        <v>139</v>
      </c>
      <c r="M157" s="326">
        <v>5666</v>
      </c>
      <c r="N157" s="327" t="str">
        <f t="shared" si="1"/>
        <v>NA</v>
      </c>
      <c r="O157" s="321" t="s">
        <v>94</v>
      </c>
      <c r="P157" s="321" t="s">
        <v>94</v>
      </c>
      <c r="Q157" s="321" t="s">
        <v>94</v>
      </c>
    </row>
    <row r="158" spans="1:17" customFormat="1" ht="75" x14ac:dyDescent="0.25">
      <c r="A158" s="328" t="s">
        <v>17</v>
      </c>
      <c r="B158" s="325" t="s">
        <v>17</v>
      </c>
      <c r="C158" s="325">
        <v>2021</v>
      </c>
      <c r="D158" s="325" t="s">
        <v>37</v>
      </c>
      <c r="E158" s="325" t="s">
        <v>20</v>
      </c>
      <c r="F158" s="325" t="s">
        <v>21</v>
      </c>
      <c r="G158" s="325" t="s">
        <v>22</v>
      </c>
      <c r="H158" s="325" t="s">
        <v>103</v>
      </c>
      <c r="I158" s="325" t="s">
        <v>137</v>
      </c>
      <c r="J158" s="329" t="s">
        <v>138</v>
      </c>
      <c r="K158" s="117" t="s">
        <v>94</v>
      </c>
      <c r="L158" s="711"/>
      <c r="M158" s="326">
        <v>508</v>
      </c>
      <c r="N158" s="327" t="str">
        <f t="shared" si="1"/>
        <v>NA</v>
      </c>
      <c r="O158" s="321" t="s">
        <v>94</v>
      </c>
      <c r="P158" s="321" t="s">
        <v>94</v>
      </c>
      <c r="Q158" s="321" t="s">
        <v>94</v>
      </c>
    </row>
    <row r="159" spans="1:17" customFormat="1" ht="75" x14ac:dyDescent="0.25">
      <c r="A159" s="328" t="s">
        <v>17</v>
      </c>
      <c r="B159" s="325" t="s">
        <v>17</v>
      </c>
      <c r="C159" s="325">
        <v>2021</v>
      </c>
      <c r="D159" s="325" t="s">
        <v>37</v>
      </c>
      <c r="E159" s="325" t="s">
        <v>20</v>
      </c>
      <c r="F159" s="325" t="s">
        <v>21</v>
      </c>
      <c r="G159" s="325" t="s">
        <v>22</v>
      </c>
      <c r="H159" s="325" t="s">
        <v>104</v>
      </c>
      <c r="I159" s="325" t="s">
        <v>137</v>
      </c>
      <c r="J159" s="329" t="s">
        <v>138</v>
      </c>
      <c r="K159" s="117" t="s">
        <v>94</v>
      </c>
      <c r="L159" s="711"/>
      <c r="M159" s="326">
        <v>4146</v>
      </c>
      <c r="N159" s="327" t="str">
        <f t="shared" si="1"/>
        <v>NA</v>
      </c>
      <c r="O159" s="321" t="s">
        <v>94</v>
      </c>
      <c r="P159" s="321" t="s">
        <v>94</v>
      </c>
      <c r="Q159" s="321" t="s">
        <v>94</v>
      </c>
    </row>
    <row r="160" spans="1:17" customFormat="1" ht="75" x14ac:dyDescent="0.25">
      <c r="A160" s="328" t="s">
        <v>17</v>
      </c>
      <c r="B160" s="325" t="s">
        <v>17</v>
      </c>
      <c r="C160" s="325">
        <v>2021</v>
      </c>
      <c r="D160" s="325" t="s">
        <v>37</v>
      </c>
      <c r="E160" s="325" t="s">
        <v>20</v>
      </c>
      <c r="F160" s="325" t="s">
        <v>21</v>
      </c>
      <c r="G160" s="325" t="s">
        <v>22</v>
      </c>
      <c r="H160" s="325" t="s">
        <v>105</v>
      </c>
      <c r="I160" s="325" t="s">
        <v>137</v>
      </c>
      <c r="J160" s="329" t="s">
        <v>138</v>
      </c>
      <c r="K160" s="117" t="s">
        <v>94</v>
      </c>
      <c r="L160" s="711"/>
      <c r="M160" s="326">
        <v>1398</v>
      </c>
      <c r="N160" s="327" t="str">
        <f t="shared" si="1"/>
        <v>NA</v>
      </c>
      <c r="O160" s="321" t="s">
        <v>94</v>
      </c>
      <c r="P160" s="321" t="s">
        <v>94</v>
      </c>
      <c r="Q160" s="321" t="s">
        <v>94</v>
      </c>
    </row>
    <row r="161" spans="1:19" customFormat="1" ht="75" x14ac:dyDescent="0.25">
      <c r="A161" s="328" t="s">
        <v>17</v>
      </c>
      <c r="B161" s="325" t="s">
        <v>17</v>
      </c>
      <c r="C161" s="325">
        <v>2021</v>
      </c>
      <c r="D161" s="325" t="s">
        <v>37</v>
      </c>
      <c r="E161" s="325" t="s">
        <v>20</v>
      </c>
      <c r="F161" s="325" t="s">
        <v>21</v>
      </c>
      <c r="G161" s="325" t="s">
        <v>22</v>
      </c>
      <c r="H161" s="325" t="s">
        <v>133</v>
      </c>
      <c r="I161" s="325" t="s">
        <v>137</v>
      </c>
      <c r="J161" s="329" t="s">
        <v>138</v>
      </c>
      <c r="K161" s="117" t="s">
        <v>94</v>
      </c>
      <c r="L161" s="712"/>
      <c r="M161" s="326">
        <v>1398</v>
      </c>
      <c r="N161" s="327" t="str">
        <f t="shared" si="1"/>
        <v>NA</v>
      </c>
      <c r="O161" s="321" t="s">
        <v>94</v>
      </c>
      <c r="P161" s="321" t="s">
        <v>94</v>
      </c>
      <c r="Q161" s="321" t="s">
        <v>94</v>
      </c>
    </row>
    <row r="162" spans="1:19" customFormat="1" ht="75" x14ac:dyDescent="0.25">
      <c r="A162" s="328" t="s">
        <v>17</v>
      </c>
      <c r="B162" s="325" t="s">
        <v>17</v>
      </c>
      <c r="C162" s="325">
        <v>2021</v>
      </c>
      <c r="D162" s="325" t="s">
        <v>38</v>
      </c>
      <c r="E162" s="325" t="s">
        <v>20</v>
      </c>
      <c r="F162" s="325" t="s">
        <v>21</v>
      </c>
      <c r="G162" s="325" t="s">
        <v>22</v>
      </c>
      <c r="H162" s="325" t="s">
        <v>102</v>
      </c>
      <c r="I162" s="325" t="s">
        <v>129</v>
      </c>
      <c r="J162" s="325">
        <v>200</v>
      </c>
      <c r="K162" s="117" t="s">
        <v>94</v>
      </c>
      <c r="L162" s="710" t="s">
        <v>151</v>
      </c>
      <c r="M162" s="326">
        <v>235</v>
      </c>
      <c r="N162" s="327">
        <f t="shared" si="1"/>
        <v>1.175</v>
      </c>
      <c r="O162" s="321">
        <v>6</v>
      </c>
      <c r="P162" s="701" t="s">
        <v>145</v>
      </c>
      <c r="Q162" s="701" t="s">
        <v>184</v>
      </c>
    </row>
    <row r="163" spans="1:19" customFormat="1" ht="75" x14ac:dyDescent="0.25">
      <c r="A163" s="328" t="s">
        <v>17</v>
      </c>
      <c r="B163" s="325" t="s">
        <v>17</v>
      </c>
      <c r="C163" s="325">
        <v>2021</v>
      </c>
      <c r="D163" s="325" t="s">
        <v>38</v>
      </c>
      <c r="E163" s="325" t="s">
        <v>20</v>
      </c>
      <c r="F163" s="325" t="s">
        <v>21</v>
      </c>
      <c r="G163" s="325" t="s">
        <v>22</v>
      </c>
      <c r="H163" s="325" t="s">
        <v>104</v>
      </c>
      <c r="I163" s="325" t="s">
        <v>129</v>
      </c>
      <c r="J163" s="325">
        <v>100</v>
      </c>
      <c r="K163" s="117" t="s">
        <v>94</v>
      </c>
      <c r="L163" s="711"/>
      <c r="M163" s="326">
        <v>235</v>
      </c>
      <c r="N163" s="327">
        <f t="shared" si="1"/>
        <v>2.35</v>
      </c>
      <c r="O163" s="321">
        <v>5</v>
      </c>
      <c r="P163" s="702"/>
      <c r="Q163" s="702"/>
    </row>
    <row r="164" spans="1:19" customFormat="1" ht="75" x14ac:dyDescent="0.25">
      <c r="A164" s="328" t="s">
        <v>17</v>
      </c>
      <c r="B164" s="325" t="s">
        <v>17</v>
      </c>
      <c r="C164" s="325">
        <v>2021</v>
      </c>
      <c r="D164" s="325" t="s">
        <v>38</v>
      </c>
      <c r="E164" s="325" t="s">
        <v>20</v>
      </c>
      <c r="F164" s="325" t="s">
        <v>21</v>
      </c>
      <c r="G164" s="325" t="s">
        <v>22</v>
      </c>
      <c r="H164" s="325" t="s">
        <v>105</v>
      </c>
      <c r="I164" s="325" t="s">
        <v>129</v>
      </c>
      <c r="J164" s="325">
        <v>100</v>
      </c>
      <c r="K164" s="117" t="s">
        <v>94</v>
      </c>
      <c r="L164" s="711"/>
      <c r="M164" s="326">
        <v>235</v>
      </c>
      <c r="N164" s="327">
        <f t="shared" si="1"/>
        <v>2.35</v>
      </c>
      <c r="O164" s="321">
        <v>6</v>
      </c>
      <c r="P164" s="702"/>
      <c r="Q164" s="702"/>
    </row>
    <row r="165" spans="1:19" customFormat="1" ht="75" x14ac:dyDescent="0.25">
      <c r="A165" s="328" t="s">
        <v>17</v>
      </c>
      <c r="B165" s="325" t="s">
        <v>17</v>
      </c>
      <c r="C165" s="325">
        <v>2021</v>
      </c>
      <c r="D165" s="325" t="s">
        <v>38</v>
      </c>
      <c r="E165" s="325" t="s">
        <v>20</v>
      </c>
      <c r="F165" s="325" t="s">
        <v>21</v>
      </c>
      <c r="G165" s="325" t="s">
        <v>22</v>
      </c>
      <c r="H165" s="325" t="s">
        <v>133</v>
      </c>
      <c r="I165" s="325" t="s">
        <v>129</v>
      </c>
      <c r="J165" s="325">
        <v>100</v>
      </c>
      <c r="K165" s="117" t="s">
        <v>94</v>
      </c>
      <c r="L165" s="712"/>
      <c r="M165" s="326">
        <v>235</v>
      </c>
      <c r="N165" s="327">
        <f t="shared" si="1"/>
        <v>2.35</v>
      </c>
      <c r="O165" s="321">
        <v>6</v>
      </c>
      <c r="P165" s="703"/>
      <c r="Q165" s="703"/>
    </row>
    <row r="166" spans="1:19" customFormat="1" ht="75" x14ac:dyDescent="0.25">
      <c r="A166" s="328" t="s">
        <v>17</v>
      </c>
      <c r="B166" s="325" t="s">
        <v>17</v>
      </c>
      <c r="C166" s="325">
        <v>2021</v>
      </c>
      <c r="D166" s="325" t="s">
        <v>40</v>
      </c>
      <c r="E166" s="325" t="s">
        <v>20</v>
      </c>
      <c r="F166" s="325" t="s">
        <v>21</v>
      </c>
      <c r="G166" s="325" t="s">
        <v>41</v>
      </c>
      <c r="H166" s="325" t="s">
        <v>102</v>
      </c>
      <c r="I166" s="325" t="s">
        <v>129</v>
      </c>
      <c r="J166" s="325">
        <v>50</v>
      </c>
      <c r="K166" s="117" t="s">
        <v>94</v>
      </c>
      <c r="L166" s="710" t="s">
        <v>185</v>
      </c>
      <c r="M166" s="326">
        <v>0</v>
      </c>
      <c r="N166" s="327">
        <f t="shared" si="1"/>
        <v>0</v>
      </c>
      <c r="O166" s="321" t="s">
        <v>94</v>
      </c>
      <c r="P166" s="321" t="s">
        <v>94</v>
      </c>
      <c r="Q166" s="776" t="s">
        <v>1076</v>
      </c>
    </row>
    <row r="167" spans="1:19" customFormat="1" ht="75" x14ac:dyDescent="0.25">
      <c r="A167" s="328" t="s">
        <v>17</v>
      </c>
      <c r="B167" s="325" t="s">
        <v>17</v>
      </c>
      <c r="C167" s="325">
        <v>2021</v>
      </c>
      <c r="D167" s="325" t="s">
        <v>40</v>
      </c>
      <c r="E167" s="325" t="s">
        <v>20</v>
      </c>
      <c r="F167" s="325" t="s">
        <v>21</v>
      </c>
      <c r="G167" s="325" t="s">
        <v>41</v>
      </c>
      <c r="H167" s="325" t="s">
        <v>103</v>
      </c>
      <c r="I167" s="325" t="s">
        <v>129</v>
      </c>
      <c r="J167" s="325">
        <v>50</v>
      </c>
      <c r="K167" s="117" t="s">
        <v>94</v>
      </c>
      <c r="L167" s="711"/>
      <c r="M167" s="326">
        <v>0</v>
      </c>
      <c r="N167" s="327">
        <f t="shared" si="1"/>
        <v>0</v>
      </c>
      <c r="O167" s="321" t="s">
        <v>94</v>
      </c>
      <c r="P167" s="321" t="s">
        <v>94</v>
      </c>
      <c r="Q167" s="777"/>
    </row>
    <row r="168" spans="1:19" customFormat="1" ht="75" x14ac:dyDescent="0.25">
      <c r="A168" s="328" t="s">
        <v>17</v>
      </c>
      <c r="B168" s="325" t="s">
        <v>17</v>
      </c>
      <c r="C168" s="325">
        <v>2021</v>
      </c>
      <c r="D168" s="325" t="s">
        <v>40</v>
      </c>
      <c r="E168" s="325" t="s">
        <v>20</v>
      </c>
      <c r="F168" s="325" t="s">
        <v>21</v>
      </c>
      <c r="G168" s="325" t="s">
        <v>41</v>
      </c>
      <c r="H168" s="325" t="s">
        <v>104</v>
      </c>
      <c r="I168" s="325" t="s">
        <v>129</v>
      </c>
      <c r="J168" s="325">
        <v>50</v>
      </c>
      <c r="K168" s="117" t="s">
        <v>94</v>
      </c>
      <c r="L168" s="711"/>
      <c r="M168" s="326">
        <v>0</v>
      </c>
      <c r="N168" s="327">
        <f t="shared" si="1"/>
        <v>0</v>
      </c>
      <c r="O168" s="321" t="s">
        <v>94</v>
      </c>
      <c r="P168" s="321" t="s">
        <v>94</v>
      </c>
      <c r="Q168" s="778"/>
    </row>
    <row r="169" spans="1:19" customFormat="1" ht="75" x14ac:dyDescent="0.25">
      <c r="A169" s="328" t="s">
        <v>17</v>
      </c>
      <c r="B169" s="325" t="s">
        <v>17</v>
      </c>
      <c r="C169" s="325">
        <v>2021</v>
      </c>
      <c r="D169" s="325" t="s">
        <v>42</v>
      </c>
      <c r="E169" s="325" t="s">
        <v>20</v>
      </c>
      <c r="F169" s="325" t="s">
        <v>21</v>
      </c>
      <c r="G169" s="325" t="s">
        <v>22</v>
      </c>
      <c r="H169" s="325" t="s">
        <v>102</v>
      </c>
      <c r="I169" s="325" t="s">
        <v>129</v>
      </c>
      <c r="J169" s="325">
        <v>50</v>
      </c>
      <c r="K169" s="117" t="s">
        <v>94</v>
      </c>
      <c r="L169" s="75"/>
      <c r="M169" s="326">
        <v>0</v>
      </c>
      <c r="N169" s="327">
        <f t="shared" si="1"/>
        <v>0</v>
      </c>
      <c r="O169" s="321" t="s">
        <v>94</v>
      </c>
      <c r="P169" s="321" t="s">
        <v>94</v>
      </c>
      <c r="Q169" s="776" t="s">
        <v>1076</v>
      </c>
    </row>
    <row r="170" spans="1:19" customFormat="1" ht="75" x14ac:dyDescent="0.25">
      <c r="A170" s="328" t="s">
        <v>17</v>
      </c>
      <c r="B170" s="325" t="s">
        <v>17</v>
      </c>
      <c r="C170" s="325">
        <v>2021</v>
      </c>
      <c r="D170" s="325" t="s">
        <v>42</v>
      </c>
      <c r="E170" s="325" t="s">
        <v>20</v>
      </c>
      <c r="F170" s="325" t="s">
        <v>21</v>
      </c>
      <c r="G170" s="325" t="s">
        <v>22</v>
      </c>
      <c r="H170" s="325" t="s">
        <v>103</v>
      </c>
      <c r="I170" s="325" t="s">
        <v>129</v>
      </c>
      <c r="J170" s="325">
        <v>50</v>
      </c>
      <c r="K170" s="117" t="s">
        <v>94</v>
      </c>
      <c r="L170" s="75"/>
      <c r="M170" s="326">
        <v>0</v>
      </c>
      <c r="N170" s="327">
        <f t="shared" si="1"/>
        <v>0</v>
      </c>
      <c r="O170" s="321" t="s">
        <v>94</v>
      </c>
      <c r="P170" s="321" t="s">
        <v>94</v>
      </c>
      <c r="Q170" s="777"/>
      <c r="S170" t="s">
        <v>1077</v>
      </c>
    </row>
    <row r="171" spans="1:19" customFormat="1" ht="75" x14ac:dyDescent="0.25">
      <c r="A171" s="328" t="s">
        <v>17</v>
      </c>
      <c r="B171" s="325" t="s">
        <v>17</v>
      </c>
      <c r="C171" s="325">
        <v>2021</v>
      </c>
      <c r="D171" s="325" t="s">
        <v>42</v>
      </c>
      <c r="E171" s="325" t="s">
        <v>20</v>
      </c>
      <c r="F171" s="325" t="s">
        <v>21</v>
      </c>
      <c r="G171" s="325" t="s">
        <v>22</v>
      </c>
      <c r="H171" s="325" t="s">
        <v>104</v>
      </c>
      <c r="I171" s="325" t="s">
        <v>129</v>
      </c>
      <c r="J171" s="325">
        <v>50</v>
      </c>
      <c r="K171" s="117" t="s">
        <v>94</v>
      </c>
      <c r="L171" s="76"/>
      <c r="M171" s="326">
        <v>0</v>
      </c>
      <c r="N171" s="327">
        <f t="shared" si="1"/>
        <v>0</v>
      </c>
      <c r="O171" s="321" t="s">
        <v>94</v>
      </c>
      <c r="P171" s="321" t="s">
        <v>94</v>
      </c>
      <c r="Q171" s="778"/>
    </row>
    <row r="172" spans="1:19" customFormat="1" ht="75" x14ac:dyDescent="0.25">
      <c r="A172" s="328" t="s">
        <v>17</v>
      </c>
      <c r="B172" s="325" t="s">
        <v>17</v>
      </c>
      <c r="C172" s="325">
        <v>2021</v>
      </c>
      <c r="D172" s="325" t="s">
        <v>43</v>
      </c>
      <c r="E172" s="325" t="s">
        <v>20</v>
      </c>
      <c r="F172" s="325" t="s">
        <v>21</v>
      </c>
      <c r="G172" s="325" t="s">
        <v>32</v>
      </c>
      <c r="H172" s="325" t="s">
        <v>102</v>
      </c>
      <c r="I172" s="325" t="s">
        <v>129</v>
      </c>
      <c r="J172" s="325">
        <v>600</v>
      </c>
      <c r="K172" s="117" t="s">
        <v>94</v>
      </c>
      <c r="L172" s="710" t="s">
        <v>144</v>
      </c>
      <c r="M172" s="326">
        <v>691</v>
      </c>
      <c r="N172" s="327">
        <f t="shared" si="1"/>
        <v>1.1516666666666666</v>
      </c>
      <c r="O172" s="321">
        <v>11</v>
      </c>
      <c r="P172" s="701" t="s">
        <v>145</v>
      </c>
      <c r="Q172" s="779" t="s">
        <v>1078</v>
      </c>
    </row>
    <row r="173" spans="1:19" customFormat="1" ht="75" x14ac:dyDescent="0.25">
      <c r="A173" s="328" t="s">
        <v>17</v>
      </c>
      <c r="B173" s="325" t="s">
        <v>17</v>
      </c>
      <c r="C173" s="325">
        <v>2021</v>
      </c>
      <c r="D173" s="325" t="s">
        <v>43</v>
      </c>
      <c r="E173" s="325" t="s">
        <v>20</v>
      </c>
      <c r="F173" s="325" t="s">
        <v>21</v>
      </c>
      <c r="G173" s="325" t="s">
        <v>32</v>
      </c>
      <c r="H173" s="325" t="s">
        <v>103</v>
      </c>
      <c r="I173" s="325" t="s">
        <v>129</v>
      </c>
      <c r="J173" s="325">
        <v>200</v>
      </c>
      <c r="K173" s="117" t="s">
        <v>94</v>
      </c>
      <c r="L173" s="711"/>
      <c r="M173" s="326">
        <v>244</v>
      </c>
      <c r="N173" s="327">
        <f t="shared" si="1"/>
        <v>1.22</v>
      </c>
      <c r="O173" s="321">
        <v>6</v>
      </c>
      <c r="P173" s="702"/>
      <c r="Q173" s="321" t="s">
        <v>94</v>
      </c>
    </row>
    <row r="174" spans="1:19" customFormat="1" ht="75" x14ac:dyDescent="0.25">
      <c r="A174" s="328" t="s">
        <v>17</v>
      </c>
      <c r="B174" s="325" t="s">
        <v>17</v>
      </c>
      <c r="C174" s="325">
        <v>2021</v>
      </c>
      <c r="D174" s="325" t="s">
        <v>43</v>
      </c>
      <c r="E174" s="325" t="s">
        <v>20</v>
      </c>
      <c r="F174" s="325" t="s">
        <v>21</v>
      </c>
      <c r="G174" s="325" t="s">
        <v>32</v>
      </c>
      <c r="H174" s="325" t="s">
        <v>104</v>
      </c>
      <c r="I174" s="325" t="s">
        <v>129</v>
      </c>
      <c r="J174" s="325">
        <v>200</v>
      </c>
      <c r="K174" s="117" t="s">
        <v>94</v>
      </c>
      <c r="L174" s="711"/>
      <c r="M174" s="326">
        <v>644</v>
      </c>
      <c r="N174" s="327">
        <f t="shared" si="1"/>
        <v>3.22</v>
      </c>
      <c r="O174" s="321">
        <v>10</v>
      </c>
      <c r="P174" s="702"/>
      <c r="Q174" s="779" t="s">
        <v>1078</v>
      </c>
    </row>
    <row r="175" spans="1:19" customFormat="1" ht="75" x14ac:dyDescent="0.25">
      <c r="A175" s="328" t="s">
        <v>17</v>
      </c>
      <c r="B175" s="325" t="s">
        <v>17</v>
      </c>
      <c r="C175" s="325">
        <v>2021</v>
      </c>
      <c r="D175" s="325" t="s">
        <v>43</v>
      </c>
      <c r="E175" s="325" t="s">
        <v>20</v>
      </c>
      <c r="F175" s="325" t="s">
        <v>21</v>
      </c>
      <c r="G175" s="325" t="s">
        <v>32</v>
      </c>
      <c r="H175" s="325" t="s">
        <v>105</v>
      </c>
      <c r="I175" s="325" t="s">
        <v>129</v>
      </c>
      <c r="J175" s="325">
        <v>200</v>
      </c>
      <c r="K175" s="117" t="s">
        <v>94</v>
      </c>
      <c r="L175" s="711"/>
      <c r="M175" s="326">
        <v>244</v>
      </c>
      <c r="N175" s="327">
        <f t="shared" si="1"/>
        <v>1.22</v>
      </c>
      <c r="O175" s="321">
        <v>6</v>
      </c>
      <c r="P175" s="702"/>
      <c r="Q175" s="321" t="s">
        <v>94</v>
      </c>
    </row>
    <row r="176" spans="1:19" customFormat="1" ht="75" x14ac:dyDescent="0.25">
      <c r="A176" s="328" t="s">
        <v>17</v>
      </c>
      <c r="B176" s="325" t="s">
        <v>17</v>
      </c>
      <c r="C176" s="325">
        <v>2021</v>
      </c>
      <c r="D176" s="325" t="s">
        <v>43</v>
      </c>
      <c r="E176" s="325" t="s">
        <v>20</v>
      </c>
      <c r="F176" s="325" t="s">
        <v>21</v>
      </c>
      <c r="G176" s="325" t="s">
        <v>32</v>
      </c>
      <c r="H176" s="325" t="s">
        <v>133</v>
      </c>
      <c r="I176" s="325" t="s">
        <v>129</v>
      </c>
      <c r="J176" s="325">
        <v>200</v>
      </c>
      <c r="K176" s="117" t="s">
        <v>94</v>
      </c>
      <c r="L176" s="712"/>
      <c r="M176" s="326">
        <v>244</v>
      </c>
      <c r="N176" s="327">
        <f t="shared" si="1"/>
        <v>1.22</v>
      </c>
      <c r="O176" s="321">
        <v>6</v>
      </c>
      <c r="P176" s="703"/>
      <c r="Q176" s="321" t="s">
        <v>94</v>
      </c>
    </row>
    <row r="177" spans="1:17" customFormat="1" ht="75" x14ac:dyDescent="0.25">
      <c r="A177" s="328" t="s">
        <v>17</v>
      </c>
      <c r="B177" s="325" t="s">
        <v>17</v>
      </c>
      <c r="C177" s="325">
        <v>2021</v>
      </c>
      <c r="D177" s="325" t="s">
        <v>43</v>
      </c>
      <c r="E177" s="325" t="s">
        <v>20</v>
      </c>
      <c r="F177" s="325" t="s">
        <v>21</v>
      </c>
      <c r="G177" s="325" t="s">
        <v>32</v>
      </c>
      <c r="H177" s="325" t="s">
        <v>102</v>
      </c>
      <c r="I177" s="325" t="s">
        <v>137</v>
      </c>
      <c r="J177" s="645">
        <v>100</v>
      </c>
      <c r="K177" s="117" t="s">
        <v>94</v>
      </c>
      <c r="L177" s="710" t="s">
        <v>147</v>
      </c>
      <c r="M177" s="326">
        <v>674</v>
      </c>
      <c r="N177" s="327">
        <f t="shared" si="1"/>
        <v>6.74</v>
      </c>
      <c r="O177" s="321" t="s">
        <v>94</v>
      </c>
      <c r="P177" s="321" t="s">
        <v>94</v>
      </c>
      <c r="Q177" s="321" t="s">
        <v>94</v>
      </c>
    </row>
    <row r="178" spans="1:17" customFormat="1" ht="75" x14ac:dyDescent="0.25">
      <c r="A178" s="328" t="s">
        <v>17</v>
      </c>
      <c r="B178" s="325" t="s">
        <v>17</v>
      </c>
      <c r="C178" s="325">
        <v>2021</v>
      </c>
      <c r="D178" s="325" t="s">
        <v>43</v>
      </c>
      <c r="E178" s="325" t="s">
        <v>20</v>
      </c>
      <c r="F178" s="325" t="s">
        <v>21</v>
      </c>
      <c r="G178" s="325" t="s">
        <v>32</v>
      </c>
      <c r="H178" s="325" t="s">
        <v>104</v>
      </c>
      <c r="I178" s="325" t="s">
        <v>137</v>
      </c>
      <c r="J178" s="645">
        <v>100</v>
      </c>
      <c r="K178" s="117" t="s">
        <v>94</v>
      </c>
      <c r="L178" s="712"/>
      <c r="M178" s="326">
        <v>498</v>
      </c>
      <c r="N178" s="327">
        <f t="shared" si="1"/>
        <v>4.9800000000000004</v>
      </c>
      <c r="O178" s="321" t="s">
        <v>94</v>
      </c>
      <c r="P178" s="321" t="s">
        <v>94</v>
      </c>
      <c r="Q178" s="321" t="s">
        <v>94</v>
      </c>
    </row>
    <row r="179" spans="1:17" customFormat="1" ht="75" x14ac:dyDescent="0.25">
      <c r="A179" s="328" t="s">
        <v>17</v>
      </c>
      <c r="B179" s="669" t="s">
        <v>1073</v>
      </c>
      <c r="C179" s="325">
        <v>2021</v>
      </c>
      <c r="D179" s="325" t="s">
        <v>45</v>
      </c>
      <c r="E179" s="325" t="s">
        <v>20</v>
      </c>
      <c r="F179" s="325" t="s">
        <v>21</v>
      </c>
      <c r="G179" s="325" t="s">
        <v>22</v>
      </c>
      <c r="H179" s="325" t="s">
        <v>102</v>
      </c>
      <c r="I179" s="325" t="s">
        <v>129</v>
      </c>
      <c r="J179" s="645">
        <v>200</v>
      </c>
      <c r="K179" s="117" t="s">
        <v>94</v>
      </c>
      <c r="L179" s="710" t="s">
        <v>155</v>
      </c>
      <c r="M179" s="326">
        <v>1883</v>
      </c>
      <c r="N179" s="327">
        <f t="shared" si="1"/>
        <v>9.4149999999999991</v>
      </c>
      <c r="O179" s="321">
        <v>19</v>
      </c>
      <c r="P179" s="320" t="s">
        <v>179</v>
      </c>
      <c r="Q179" s="701" t="s">
        <v>186</v>
      </c>
    </row>
    <row r="180" spans="1:17" customFormat="1" ht="75" x14ac:dyDescent="0.25">
      <c r="A180" s="328" t="s">
        <v>17</v>
      </c>
      <c r="B180" s="669" t="s">
        <v>1073</v>
      </c>
      <c r="C180" s="325">
        <v>2021</v>
      </c>
      <c r="D180" s="325" t="s">
        <v>45</v>
      </c>
      <c r="E180" s="325" t="s">
        <v>20</v>
      </c>
      <c r="F180" s="325" t="s">
        <v>21</v>
      </c>
      <c r="G180" s="325" t="s">
        <v>22</v>
      </c>
      <c r="H180" s="325" t="s">
        <v>103</v>
      </c>
      <c r="I180" s="325" t="s">
        <v>129</v>
      </c>
      <c r="J180" s="645">
        <v>70</v>
      </c>
      <c r="K180" s="117" t="s">
        <v>94</v>
      </c>
      <c r="L180" s="711"/>
      <c r="M180" s="326">
        <v>1058</v>
      </c>
      <c r="N180" s="327">
        <f t="shared" si="1"/>
        <v>15.114285714285714</v>
      </c>
      <c r="O180" s="321">
        <v>19</v>
      </c>
      <c r="P180" s="701" t="s">
        <v>181</v>
      </c>
      <c r="Q180" s="702"/>
    </row>
    <row r="181" spans="1:17" customFormat="1" ht="75" x14ac:dyDescent="0.25">
      <c r="A181" s="328" t="s">
        <v>17</v>
      </c>
      <c r="B181" s="669" t="s">
        <v>1074</v>
      </c>
      <c r="C181" s="325">
        <v>2021</v>
      </c>
      <c r="D181" s="325" t="s">
        <v>45</v>
      </c>
      <c r="E181" s="325" t="s">
        <v>20</v>
      </c>
      <c r="F181" s="325" t="s">
        <v>21</v>
      </c>
      <c r="G181" s="325" t="s">
        <v>22</v>
      </c>
      <c r="H181" s="325" t="s">
        <v>104</v>
      </c>
      <c r="I181" s="325" t="s">
        <v>129</v>
      </c>
      <c r="J181" s="645">
        <v>200</v>
      </c>
      <c r="K181" s="117" t="s">
        <v>94</v>
      </c>
      <c r="L181" s="711"/>
      <c r="M181" s="326">
        <v>1059</v>
      </c>
      <c r="N181" s="327">
        <f t="shared" si="1"/>
        <v>5.2949999999999999</v>
      </c>
      <c r="O181" s="321">
        <v>19</v>
      </c>
      <c r="P181" s="702"/>
      <c r="Q181" s="702"/>
    </row>
    <row r="182" spans="1:17" customFormat="1" ht="75" x14ac:dyDescent="0.25">
      <c r="A182" s="328" t="s">
        <v>17</v>
      </c>
      <c r="B182" s="669" t="s">
        <v>1073</v>
      </c>
      <c r="C182" s="325">
        <v>2021</v>
      </c>
      <c r="D182" s="325" t="s">
        <v>45</v>
      </c>
      <c r="E182" s="325" t="s">
        <v>20</v>
      </c>
      <c r="F182" s="325" t="s">
        <v>21</v>
      </c>
      <c r="G182" s="325" t="s">
        <v>22</v>
      </c>
      <c r="H182" s="325" t="s">
        <v>105</v>
      </c>
      <c r="I182" s="325" t="s">
        <v>129</v>
      </c>
      <c r="J182" s="645">
        <v>0</v>
      </c>
      <c r="K182" s="117" t="s">
        <v>94</v>
      </c>
      <c r="L182" s="711"/>
      <c r="M182" s="326">
        <v>584</v>
      </c>
      <c r="N182" s="327" t="str">
        <f t="shared" si="1"/>
        <v>NA</v>
      </c>
      <c r="O182" s="321">
        <v>19</v>
      </c>
      <c r="P182" s="702"/>
      <c r="Q182" s="702"/>
    </row>
    <row r="183" spans="1:17" customFormat="1" ht="75" x14ac:dyDescent="0.25">
      <c r="A183" s="328" t="s">
        <v>17</v>
      </c>
      <c r="B183" s="669" t="s">
        <v>1073</v>
      </c>
      <c r="C183" s="325">
        <v>2021</v>
      </c>
      <c r="D183" s="325" t="s">
        <v>45</v>
      </c>
      <c r="E183" s="325" t="s">
        <v>20</v>
      </c>
      <c r="F183" s="325" t="s">
        <v>21</v>
      </c>
      <c r="G183" s="325" t="s">
        <v>22</v>
      </c>
      <c r="H183" s="325" t="s">
        <v>133</v>
      </c>
      <c r="I183" s="325" t="s">
        <v>129</v>
      </c>
      <c r="J183" s="645">
        <v>0</v>
      </c>
      <c r="K183" s="117" t="s">
        <v>94</v>
      </c>
      <c r="L183" s="712"/>
      <c r="M183" s="326">
        <v>584</v>
      </c>
      <c r="N183" s="327" t="str">
        <f t="shared" si="1"/>
        <v>NA</v>
      </c>
      <c r="O183" s="321">
        <v>19</v>
      </c>
      <c r="P183" s="703"/>
      <c r="Q183" s="703"/>
    </row>
    <row r="184" spans="1:17" customFormat="1" ht="75" x14ac:dyDescent="0.25">
      <c r="A184" s="328" t="s">
        <v>17</v>
      </c>
      <c r="B184" s="325" t="s">
        <v>17</v>
      </c>
      <c r="C184" s="325">
        <v>2021</v>
      </c>
      <c r="D184" s="325" t="s">
        <v>45</v>
      </c>
      <c r="E184" s="325" t="s">
        <v>20</v>
      </c>
      <c r="F184" s="325" t="s">
        <v>21</v>
      </c>
      <c r="G184" s="325" t="s">
        <v>22</v>
      </c>
      <c r="H184" s="325" t="s">
        <v>102</v>
      </c>
      <c r="I184" s="325" t="s">
        <v>137</v>
      </c>
      <c r="J184" s="645" t="s">
        <v>138</v>
      </c>
      <c r="K184" s="117" t="s">
        <v>94</v>
      </c>
      <c r="L184" s="710" t="s">
        <v>139</v>
      </c>
      <c r="M184" s="326">
        <v>1127</v>
      </c>
      <c r="N184" s="327" t="str">
        <f t="shared" si="1"/>
        <v>NA</v>
      </c>
      <c r="O184" s="321" t="s">
        <v>94</v>
      </c>
      <c r="P184" s="321" t="s">
        <v>94</v>
      </c>
      <c r="Q184" s="321" t="s">
        <v>94</v>
      </c>
    </row>
    <row r="185" spans="1:17" customFormat="1" ht="75" x14ac:dyDescent="0.25">
      <c r="A185" s="328" t="s">
        <v>17</v>
      </c>
      <c r="B185" s="325" t="s">
        <v>17</v>
      </c>
      <c r="C185" s="325">
        <v>2021</v>
      </c>
      <c r="D185" s="325" t="s">
        <v>45</v>
      </c>
      <c r="E185" s="325" t="s">
        <v>20</v>
      </c>
      <c r="F185" s="325" t="s">
        <v>21</v>
      </c>
      <c r="G185" s="325" t="s">
        <v>22</v>
      </c>
      <c r="H185" s="325" t="s">
        <v>103</v>
      </c>
      <c r="I185" s="325" t="s">
        <v>137</v>
      </c>
      <c r="J185" s="645" t="s">
        <v>138</v>
      </c>
      <c r="K185" s="117" t="s">
        <v>94</v>
      </c>
      <c r="L185" s="711"/>
      <c r="M185" s="326">
        <v>287</v>
      </c>
      <c r="N185" s="327" t="str">
        <f t="shared" si="1"/>
        <v>NA</v>
      </c>
      <c r="O185" s="321" t="s">
        <v>94</v>
      </c>
      <c r="P185" s="321" t="s">
        <v>94</v>
      </c>
      <c r="Q185" s="321" t="s">
        <v>94</v>
      </c>
    </row>
    <row r="186" spans="1:17" customFormat="1" ht="75" x14ac:dyDescent="0.25">
      <c r="A186" s="328" t="s">
        <v>17</v>
      </c>
      <c r="B186" s="325" t="s">
        <v>17</v>
      </c>
      <c r="C186" s="325">
        <v>2021</v>
      </c>
      <c r="D186" s="325" t="s">
        <v>45</v>
      </c>
      <c r="E186" s="325" t="s">
        <v>20</v>
      </c>
      <c r="F186" s="325" t="s">
        <v>21</v>
      </c>
      <c r="G186" s="325" t="s">
        <v>22</v>
      </c>
      <c r="H186" s="325" t="s">
        <v>104</v>
      </c>
      <c r="I186" s="325" t="s">
        <v>137</v>
      </c>
      <c r="J186" s="645" t="s">
        <v>138</v>
      </c>
      <c r="K186" s="117" t="s">
        <v>94</v>
      </c>
      <c r="L186" s="711"/>
      <c r="M186" s="326">
        <v>331</v>
      </c>
      <c r="N186" s="327" t="str">
        <f t="shared" si="1"/>
        <v>NA</v>
      </c>
      <c r="O186" s="321" t="s">
        <v>94</v>
      </c>
      <c r="P186" s="321" t="s">
        <v>94</v>
      </c>
      <c r="Q186" s="321" t="s">
        <v>94</v>
      </c>
    </row>
    <row r="187" spans="1:17" customFormat="1" ht="75" x14ac:dyDescent="0.25">
      <c r="A187" s="328" t="s">
        <v>17</v>
      </c>
      <c r="B187" s="325" t="s">
        <v>17</v>
      </c>
      <c r="C187" s="325">
        <v>2021</v>
      </c>
      <c r="D187" s="325" t="s">
        <v>45</v>
      </c>
      <c r="E187" s="325" t="s">
        <v>20</v>
      </c>
      <c r="F187" s="325" t="s">
        <v>21</v>
      </c>
      <c r="G187" s="325" t="s">
        <v>22</v>
      </c>
      <c r="H187" s="325" t="s">
        <v>105</v>
      </c>
      <c r="I187" s="325" t="s">
        <v>137</v>
      </c>
      <c r="J187" s="645" t="s">
        <v>138</v>
      </c>
      <c r="K187" s="117" t="s">
        <v>94</v>
      </c>
      <c r="L187" s="711"/>
      <c r="M187" s="326">
        <v>287</v>
      </c>
      <c r="N187" s="327" t="str">
        <f t="shared" si="1"/>
        <v>NA</v>
      </c>
      <c r="O187" s="321" t="s">
        <v>94</v>
      </c>
      <c r="P187" s="321" t="s">
        <v>94</v>
      </c>
      <c r="Q187" s="321" t="s">
        <v>94</v>
      </c>
    </row>
    <row r="188" spans="1:17" customFormat="1" ht="75" x14ac:dyDescent="0.25">
      <c r="A188" s="328" t="s">
        <v>17</v>
      </c>
      <c r="B188" s="325" t="s">
        <v>17</v>
      </c>
      <c r="C188" s="325">
        <v>2021</v>
      </c>
      <c r="D188" s="325" t="s">
        <v>45</v>
      </c>
      <c r="E188" s="325" t="s">
        <v>20</v>
      </c>
      <c r="F188" s="325" t="s">
        <v>21</v>
      </c>
      <c r="G188" s="325" t="s">
        <v>22</v>
      </c>
      <c r="H188" s="325" t="s">
        <v>133</v>
      </c>
      <c r="I188" s="325" t="s">
        <v>137</v>
      </c>
      <c r="J188" s="645" t="s">
        <v>138</v>
      </c>
      <c r="K188" s="117" t="s">
        <v>94</v>
      </c>
      <c r="L188" s="712"/>
      <c r="M188" s="326">
        <v>287</v>
      </c>
      <c r="N188" s="327" t="str">
        <f t="shared" si="1"/>
        <v>NA</v>
      </c>
      <c r="O188" s="321" t="s">
        <v>94</v>
      </c>
      <c r="P188" s="321" t="s">
        <v>94</v>
      </c>
      <c r="Q188" s="321" t="s">
        <v>94</v>
      </c>
    </row>
    <row r="189" spans="1:17" customFormat="1" ht="75" x14ac:dyDescent="0.25">
      <c r="A189" s="328" t="s">
        <v>17</v>
      </c>
      <c r="B189" s="325" t="s">
        <v>17</v>
      </c>
      <c r="C189" s="325">
        <v>2021</v>
      </c>
      <c r="D189" s="325" t="s">
        <v>93</v>
      </c>
      <c r="E189" s="325" t="s">
        <v>20</v>
      </c>
      <c r="F189" s="325" t="s">
        <v>21</v>
      </c>
      <c r="G189" s="325" t="s">
        <v>159</v>
      </c>
      <c r="H189" s="325" t="s">
        <v>102</v>
      </c>
      <c r="I189" s="325" t="s">
        <v>129</v>
      </c>
      <c r="J189" s="645">
        <v>800</v>
      </c>
      <c r="K189" s="117" t="s">
        <v>94</v>
      </c>
      <c r="L189" s="710" t="s">
        <v>144</v>
      </c>
      <c r="M189" s="326">
        <v>1245</v>
      </c>
      <c r="N189" s="327">
        <f t="shared" si="1"/>
        <v>1.5562499999999999</v>
      </c>
      <c r="O189" s="321">
        <v>5</v>
      </c>
      <c r="P189" s="701" t="s">
        <v>160</v>
      </c>
      <c r="Q189" s="701" t="s">
        <v>187</v>
      </c>
    </row>
    <row r="190" spans="1:17" customFormat="1" ht="75" x14ac:dyDescent="0.25">
      <c r="A190" s="328" t="s">
        <v>17</v>
      </c>
      <c r="B190" s="325" t="s">
        <v>17</v>
      </c>
      <c r="C190" s="325">
        <v>2021</v>
      </c>
      <c r="D190" s="325" t="s">
        <v>93</v>
      </c>
      <c r="E190" s="325" t="s">
        <v>20</v>
      </c>
      <c r="F190" s="325" t="s">
        <v>21</v>
      </c>
      <c r="G190" s="325" t="s">
        <v>159</v>
      </c>
      <c r="H190" s="325" t="s">
        <v>103</v>
      </c>
      <c r="I190" s="325" t="s">
        <v>129</v>
      </c>
      <c r="J190" s="645">
        <v>200</v>
      </c>
      <c r="K190" s="117" t="s">
        <v>94</v>
      </c>
      <c r="L190" s="711"/>
      <c r="M190" s="326">
        <v>584</v>
      </c>
      <c r="N190" s="327">
        <f t="shared" si="1"/>
        <v>2.92</v>
      </c>
      <c r="O190" s="321">
        <v>5</v>
      </c>
      <c r="P190" s="702"/>
      <c r="Q190" s="702"/>
    </row>
    <row r="191" spans="1:17" customFormat="1" ht="75" x14ac:dyDescent="0.25">
      <c r="A191" s="328" t="s">
        <v>17</v>
      </c>
      <c r="B191" s="325" t="s">
        <v>17</v>
      </c>
      <c r="C191" s="325">
        <v>2021</v>
      </c>
      <c r="D191" s="325" t="s">
        <v>93</v>
      </c>
      <c r="E191" s="325" t="s">
        <v>20</v>
      </c>
      <c r="F191" s="325" t="s">
        <v>21</v>
      </c>
      <c r="G191" s="325" t="s">
        <v>159</v>
      </c>
      <c r="H191" s="325" t="s">
        <v>104</v>
      </c>
      <c r="I191" s="325" t="s">
        <v>129</v>
      </c>
      <c r="J191" s="645">
        <v>200</v>
      </c>
      <c r="K191" s="117" t="s">
        <v>94</v>
      </c>
      <c r="L191" s="711"/>
      <c r="M191" s="326">
        <v>584</v>
      </c>
      <c r="N191" s="327">
        <f t="shared" si="1"/>
        <v>2.92</v>
      </c>
      <c r="O191" s="321">
        <v>5</v>
      </c>
      <c r="P191" s="702"/>
      <c r="Q191" s="702"/>
    </row>
    <row r="192" spans="1:17" customFormat="1" ht="75" x14ac:dyDescent="0.25">
      <c r="A192" s="328" t="s">
        <v>17</v>
      </c>
      <c r="B192" s="325" t="s">
        <v>17</v>
      </c>
      <c r="C192" s="325">
        <v>2021</v>
      </c>
      <c r="D192" s="325" t="s">
        <v>93</v>
      </c>
      <c r="E192" s="325" t="s">
        <v>20</v>
      </c>
      <c r="F192" s="325" t="s">
        <v>21</v>
      </c>
      <c r="G192" s="325" t="s">
        <v>159</v>
      </c>
      <c r="H192" s="325" t="s">
        <v>105</v>
      </c>
      <c r="I192" s="325" t="s">
        <v>129</v>
      </c>
      <c r="J192" s="645">
        <v>200</v>
      </c>
      <c r="K192" s="117" t="s">
        <v>94</v>
      </c>
      <c r="L192" s="711"/>
      <c r="M192" s="326">
        <v>584</v>
      </c>
      <c r="N192" s="327">
        <f t="shared" si="1"/>
        <v>2.92</v>
      </c>
      <c r="O192" s="321">
        <v>5</v>
      </c>
      <c r="P192" s="702"/>
      <c r="Q192" s="702"/>
    </row>
    <row r="193" spans="1:17" customFormat="1" ht="75" x14ac:dyDescent="0.25">
      <c r="A193" s="328" t="s">
        <v>17</v>
      </c>
      <c r="B193" s="325" t="s">
        <v>17</v>
      </c>
      <c r="C193" s="325">
        <v>2021</v>
      </c>
      <c r="D193" s="325" t="s">
        <v>93</v>
      </c>
      <c r="E193" s="325" t="s">
        <v>20</v>
      </c>
      <c r="F193" s="325" t="s">
        <v>21</v>
      </c>
      <c r="G193" s="325" t="s">
        <v>159</v>
      </c>
      <c r="H193" s="325" t="s">
        <v>133</v>
      </c>
      <c r="I193" s="325" t="s">
        <v>129</v>
      </c>
      <c r="J193" s="645">
        <v>200</v>
      </c>
      <c r="K193" s="117" t="s">
        <v>94</v>
      </c>
      <c r="L193" s="712"/>
      <c r="M193" s="326">
        <v>584</v>
      </c>
      <c r="N193" s="327">
        <f t="shared" si="1"/>
        <v>2.92</v>
      </c>
      <c r="O193" s="321">
        <v>5</v>
      </c>
      <c r="P193" s="703"/>
      <c r="Q193" s="703"/>
    </row>
    <row r="194" spans="1:17" customFormat="1" ht="75" x14ac:dyDescent="0.25">
      <c r="A194" s="328" t="s">
        <v>17</v>
      </c>
      <c r="B194" s="325" t="s">
        <v>17</v>
      </c>
      <c r="C194" s="325">
        <v>2021</v>
      </c>
      <c r="D194" s="325" t="s">
        <v>93</v>
      </c>
      <c r="E194" s="325" t="s">
        <v>20</v>
      </c>
      <c r="F194" s="325" t="s">
        <v>21</v>
      </c>
      <c r="G194" s="325" t="s">
        <v>159</v>
      </c>
      <c r="H194" s="325" t="s">
        <v>102</v>
      </c>
      <c r="I194" s="325" t="s">
        <v>137</v>
      </c>
      <c r="J194" s="645">
        <v>400</v>
      </c>
      <c r="K194" s="117" t="s">
        <v>94</v>
      </c>
      <c r="L194" s="710" t="s">
        <v>147</v>
      </c>
      <c r="M194" s="326">
        <v>1580</v>
      </c>
      <c r="N194" s="327">
        <f t="shared" si="1"/>
        <v>3.95</v>
      </c>
      <c r="O194" s="321" t="s">
        <v>94</v>
      </c>
      <c r="P194" s="321" t="s">
        <v>94</v>
      </c>
      <c r="Q194" s="321" t="s">
        <v>94</v>
      </c>
    </row>
    <row r="195" spans="1:17" customFormat="1" ht="75" x14ac:dyDescent="0.25">
      <c r="A195" s="328" t="s">
        <v>17</v>
      </c>
      <c r="B195" s="325" t="s">
        <v>17</v>
      </c>
      <c r="C195" s="325">
        <v>2021</v>
      </c>
      <c r="D195" s="325" t="s">
        <v>93</v>
      </c>
      <c r="E195" s="325" t="s">
        <v>20</v>
      </c>
      <c r="F195" s="325" t="s">
        <v>21</v>
      </c>
      <c r="G195" s="325" t="s">
        <v>159</v>
      </c>
      <c r="H195" s="325" t="s">
        <v>104</v>
      </c>
      <c r="I195" s="325" t="s">
        <v>137</v>
      </c>
      <c r="J195" s="645">
        <v>200</v>
      </c>
      <c r="K195" s="117" t="s">
        <v>94</v>
      </c>
      <c r="L195" s="712"/>
      <c r="M195" s="326">
        <v>430</v>
      </c>
      <c r="N195" s="327">
        <f t="shared" si="1"/>
        <v>2.15</v>
      </c>
      <c r="O195" s="321" t="s">
        <v>94</v>
      </c>
      <c r="P195" s="321" t="s">
        <v>94</v>
      </c>
      <c r="Q195" s="321" t="s">
        <v>94</v>
      </c>
    </row>
    <row r="196" spans="1:17" customFormat="1" ht="75" x14ac:dyDescent="0.25">
      <c r="A196" s="328" t="s">
        <v>17</v>
      </c>
      <c r="B196" s="325" t="s">
        <v>17</v>
      </c>
      <c r="C196" s="325">
        <v>2021</v>
      </c>
      <c r="D196" s="325" t="s">
        <v>96</v>
      </c>
      <c r="E196" s="325" t="s">
        <v>20</v>
      </c>
      <c r="F196" s="325" t="s">
        <v>21</v>
      </c>
      <c r="G196" s="325" t="s">
        <v>159</v>
      </c>
      <c r="H196" s="325" t="s">
        <v>102</v>
      </c>
      <c r="I196" s="325" t="s">
        <v>129</v>
      </c>
      <c r="J196" s="325">
        <v>400</v>
      </c>
      <c r="K196" s="117" t="s">
        <v>94</v>
      </c>
      <c r="L196" s="710" t="s">
        <v>144</v>
      </c>
      <c r="M196" s="326">
        <v>897</v>
      </c>
      <c r="N196" s="327">
        <f t="shared" si="1"/>
        <v>2.2425000000000002</v>
      </c>
      <c r="O196" s="321">
        <v>15</v>
      </c>
      <c r="P196" s="701" t="s">
        <v>160</v>
      </c>
      <c r="Q196" s="701" t="s">
        <v>187</v>
      </c>
    </row>
    <row r="197" spans="1:17" customFormat="1" ht="75" x14ac:dyDescent="0.25">
      <c r="A197" s="328" t="s">
        <v>17</v>
      </c>
      <c r="B197" s="325" t="s">
        <v>17</v>
      </c>
      <c r="C197" s="325">
        <v>2021</v>
      </c>
      <c r="D197" s="325" t="s">
        <v>96</v>
      </c>
      <c r="E197" s="325" t="s">
        <v>20</v>
      </c>
      <c r="F197" s="325" t="s">
        <v>21</v>
      </c>
      <c r="G197" s="325" t="s">
        <v>159</v>
      </c>
      <c r="H197" s="325" t="s">
        <v>103</v>
      </c>
      <c r="I197" s="325" t="s">
        <v>129</v>
      </c>
      <c r="J197" s="325">
        <v>200</v>
      </c>
      <c r="K197" s="117" t="s">
        <v>94</v>
      </c>
      <c r="L197" s="711"/>
      <c r="M197" s="326">
        <v>213</v>
      </c>
      <c r="N197" s="327">
        <f t="shared" si="1"/>
        <v>1.0649999999999999</v>
      </c>
      <c r="O197" s="321">
        <v>15</v>
      </c>
      <c r="P197" s="702"/>
      <c r="Q197" s="702"/>
    </row>
    <row r="198" spans="1:17" customFormat="1" ht="75" x14ac:dyDescent="0.25">
      <c r="A198" s="328" t="s">
        <v>17</v>
      </c>
      <c r="B198" s="325" t="s">
        <v>17</v>
      </c>
      <c r="C198" s="325">
        <v>2021</v>
      </c>
      <c r="D198" s="325" t="s">
        <v>96</v>
      </c>
      <c r="E198" s="325" t="s">
        <v>20</v>
      </c>
      <c r="F198" s="325" t="s">
        <v>21</v>
      </c>
      <c r="G198" s="325" t="s">
        <v>159</v>
      </c>
      <c r="H198" s="325" t="s">
        <v>104</v>
      </c>
      <c r="I198" s="325" t="s">
        <v>129</v>
      </c>
      <c r="J198" s="325">
        <v>200</v>
      </c>
      <c r="K198" s="117" t="s">
        <v>94</v>
      </c>
      <c r="L198" s="711"/>
      <c r="M198" s="326">
        <v>798</v>
      </c>
      <c r="N198" s="327">
        <f t="shared" si="1"/>
        <v>3.99</v>
      </c>
      <c r="O198" s="321">
        <v>15</v>
      </c>
      <c r="P198" s="702"/>
      <c r="Q198" s="702"/>
    </row>
    <row r="199" spans="1:17" customFormat="1" ht="75" x14ac:dyDescent="0.25">
      <c r="A199" s="328" t="s">
        <v>17</v>
      </c>
      <c r="B199" s="325" t="s">
        <v>17</v>
      </c>
      <c r="C199" s="325">
        <v>2021</v>
      </c>
      <c r="D199" s="325" t="s">
        <v>96</v>
      </c>
      <c r="E199" s="325" t="s">
        <v>20</v>
      </c>
      <c r="F199" s="325" t="s">
        <v>21</v>
      </c>
      <c r="G199" s="325" t="s">
        <v>159</v>
      </c>
      <c r="H199" s="325" t="s">
        <v>105</v>
      </c>
      <c r="I199" s="325" t="s">
        <v>129</v>
      </c>
      <c r="J199" s="325">
        <v>200</v>
      </c>
      <c r="K199" s="117" t="s">
        <v>94</v>
      </c>
      <c r="L199" s="711"/>
      <c r="M199" s="326">
        <v>235</v>
      </c>
      <c r="N199" s="327">
        <f t="shared" si="1"/>
        <v>1.175</v>
      </c>
      <c r="O199" s="321">
        <v>15</v>
      </c>
      <c r="P199" s="702"/>
      <c r="Q199" s="702"/>
    </row>
    <row r="200" spans="1:17" customFormat="1" ht="75" x14ac:dyDescent="0.25">
      <c r="A200" s="328" t="s">
        <v>17</v>
      </c>
      <c r="B200" s="325" t="s">
        <v>17</v>
      </c>
      <c r="C200" s="325">
        <v>2021</v>
      </c>
      <c r="D200" s="325" t="s">
        <v>96</v>
      </c>
      <c r="E200" s="325" t="s">
        <v>20</v>
      </c>
      <c r="F200" s="325" t="s">
        <v>21</v>
      </c>
      <c r="G200" s="325" t="s">
        <v>159</v>
      </c>
      <c r="H200" s="325" t="s">
        <v>133</v>
      </c>
      <c r="I200" s="325" t="s">
        <v>129</v>
      </c>
      <c r="J200" s="325">
        <v>200</v>
      </c>
      <c r="K200" s="117" t="s">
        <v>94</v>
      </c>
      <c r="L200" s="712"/>
      <c r="M200" s="326">
        <v>235</v>
      </c>
      <c r="N200" s="327">
        <f t="shared" si="1"/>
        <v>1.175</v>
      </c>
      <c r="O200" s="321">
        <v>15</v>
      </c>
      <c r="P200" s="703"/>
      <c r="Q200" s="703"/>
    </row>
    <row r="201" spans="1:17" customFormat="1" ht="75" x14ac:dyDescent="0.25">
      <c r="A201" s="328" t="s">
        <v>17</v>
      </c>
      <c r="B201" s="325" t="s">
        <v>17</v>
      </c>
      <c r="C201" s="325">
        <v>2021</v>
      </c>
      <c r="D201" s="325" t="s">
        <v>52</v>
      </c>
      <c r="E201" s="325" t="s">
        <v>47</v>
      </c>
      <c r="F201" s="325" t="s">
        <v>21</v>
      </c>
      <c r="G201" s="325" t="s">
        <v>48</v>
      </c>
      <c r="H201" s="325" t="s">
        <v>102</v>
      </c>
      <c r="I201" s="325" t="s">
        <v>129</v>
      </c>
      <c r="J201" s="325">
        <v>1000</v>
      </c>
      <c r="K201" s="117" t="s">
        <v>94</v>
      </c>
      <c r="L201" s="631"/>
      <c r="M201" s="326">
        <v>2646</v>
      </c>
      <c r="N201" s="327">
        <f t="shared" si="1"/>
        <v>2.6459999999999999</v>
      </c>
      <c r="O201" s="321">
        <v>20</v>
      </c>
      <c r="P201" s="320" t="s">
        <v>188</v>
      </c>
      <c r="Q201" s="321" t="s">
        <v>189</v>
      </c>
    </row>
    <row r="202" spans="1:17" customFormat="1" ht="75" x14ac:dyDescent="0.25">
      <c r="A202" s="328" t="s">
        <v>17</v>
      </c>
      <c r="B202" s="325" t="s">
        <v>17</v>
      </c>
      <c r="C202" s="325">
        <v>2021</v>
      </c>
      <c r="D202" s="325" t="s">
        <v>52</v>
      </c>
      <c r="E202" s="325" t="s">
        <v>47</v>
      </c>
      <c r="F202" s="325" t="s">
        <v>21</v>
      </c>
      <c r="G202" s="325" t="s">
        <v>48</v>
      </c>
      <c r="H202" s="325" t="s">
        <v>164</v>
      </c>
      <c r="I202" s="325" t="s">
        <v>129</v>
      </c>
      <c r="J202" s="325">
        <v>500</v>
      </c>
      <c r="K202" s="117" t="s">
        <v>94</v>
      </c>
      <c r="L202" s="631"/>
      <c r="M202" s="326">
        <v>1630</v>
      </c>
      <c r="N202" s="327">
        <f t="shared" si="1"/>
        <v>3.26</v>
      </c>
      <c r="O202" s="321">
        <v>20</v>
      </c>
      <c r="P202" s="331" t="s">
        <v>190</v>
      </c>
      <c r="Q202" s="321" t="s">
        <v>189</v>
      </c>
    </row>
    <row r="203" spans="1:17" customFormat="1" ht="75" x14ac:dyDescent="0.25">
      <c r="A203" s="328" t="s">
        <v>17</v>
      </c>
      <c r="B203" s="325" t="s">
        <v>17</v>
      </c>
      <c r="C203" s="325">
        <v>2021</v>
      </c>
      <c r="D203" s="325" t="s">
        <v>59</v>
      </c>
      <c r="E203" s="325" t="s">
        <v>47</v>
      </c>
      <c r="F203" s="325" t="s">
        <v>21</v>
      </c>
      <c r="G203" s="325" t="s">
        <v>48</v>
      </c>
      <c r="H203" s="325" t="s">
        <v>102</v>
      </c>
      <c r="I203" s="325" t="s">
        <v>129</v>
      </c>
      <c r="J203" s="325">
        <v>2000</v>
      </c>
      <c r="K203" s="117" t="s">
        <v>94</v>
      </c>
      <c r="L203" s="631"/>
      <c r="M203" s="326">
        <v>3174</v>
      </c>
      <c r="N203" s="327">
        <f t="shared" si="1"/>
        <v>1.587</v>
      </c>
      <c r="O203" s="321">
        <v>30</v>
      </c>
      <c r="P203" s="320" t="s">
        <v>188</v>
      </c>
      <c r="Q203" s="321" t="s">
        <v>94</v>
      </c>
    </row>
    <row r="204" spans="1:17" customFormat="1" ht="75" x14ac:dyDescent="0.25">
      <c r="A204" s="328" t="s">
        <v>17</v>
      </c>
      <c r="B204" s="325" t="s">
        <v>17</v>
      </c>
      <c r="C204" s="325">
        <v>2021</v>
      </c>
      <c r="D204" s="325" t="s">
        <v>59</v>
      </c>
      <c r="E204" s="325" t="s">
        <v>47</v>
      </c>
      <c r="F204" s="325" t="s">
        <v>21</v>
      </c>
      <c r="G204" s="325" t="s">
        <v>48</v>
      </c>
      <c r="H204" s="325" t="s">
        <v>103</v>
      </c>
      <c r="I204" s="325" t="s">
        <v>129</v>
      </c>
      <c r="J204" s="325">
        <v>200</v>
      </c>
      <c r="K204" s="117" t="s">
        <v>94</v>
      </c>
      <c r="L204" s="631"/>
      <c r="M204" s="326">
        <v>200</v>
      </c>
      <c r="N204" s="327">
        <f t="shared" si="1"/>
        <v>1</v>
      </c>
      <c r="O204" s="321">
        <v>10</v>
      </c>
      <c r="P204" s="321" t="s">
        <v>191</v>
      </c>
      <c r="Q204" s="331" t="s">
        <v>192</v>
      </c>
    </row>
    <row r="205" spans="1:17" customFormat="1" ht="75" x14ac:dyDescent="0.25">
      <c r="A205" s="328" t="s">
        <v>17</v>
      </c>
      <c r="B205" s="325" t="s">
        <v>17</v>
      </c>
      <c r="C205" s="325">
        <v>2021</v>
      </c>
      <c r="D205" s="325" t="s">
        <v>59</v>
      </c>
      <c r="E205" s="325" t="s">
        <v>47</v>
      </c>
      <c r="F205" s="325" t="s">
        <v>21</v>
      </c>
      <c r="G205" s="325" t="s">
        <v>48</v>
      </c>
      <c r="H205" s="325" t="s">
        <v>104</v>
      </c>
      <c r="I205" s="325" t="s">
        <v>129</v>
      </c>
      <c r="J205" s="325">
        <v>1000</v>
      </c>
      <c r="K205" s="117" t="s">
        <v>94</v>
      </c>
      <c r="L205" s="631"/>
      <c r="M205" s="326">
        <v>1000</v>
      </c>
      <c r="N205" s="327">
        <f t="shared" si="1"/>
        <v>1</v>
      </c>
      <c r="O205" s="321">
        <v>10</v>
      </c>
      <c r="P205" s="331" t="s">
        <v>190</v>
      </c>
      <c r="Q205" s="321" t="s">
        <v>94</v>
      </c>
    </row>
    <row r="206" spans="1:17" customFormat="1" ht="150" x14ac:dyDescent="0.25">
      <c r="A206" s="328" t="s">
        <v>17</v>
      </c>
      <c r="B206" s="325" t="s">
        <v>17</v>
      </c>
      <c r="C206" s="325">
        <v>2021</v>
      </c>
      <c r="D206" s="325" t="s">
        <v>49</v>
      </c>
      <c r="E206" s="325" t="s">
        <v>60</v>
      </c>
      <c r="F206" s="325" t="s">
        <v>21</v>
      </c>
      <c r="G206" s="325" t="s">
        <v>61</v>
      </c>
      <c r="H206" s="325" t="s">
        <v>102</v>
      </c>
      <c r="I206" s="325" t="s">
        <v>129</v>
      </c>
      <c r="J206" s="325" t="s">
        <v>167</v>
      </c>
      <c r="K206" s="117" t="s">
        <v>94</v>
      </c>
      <c r="L206" s="710" t="s">
        <v>168</v>
      </c>
      <c r="M206" s="326">
        <v>0</v>
      </c>
      <c r="N206" s="327" t="str">
        <f t="shared" si="1"/>
        <v>NA</v>
      </c>
      <c r="O206" s="321" t="s">
        <v>94</v>
      </c>
      <c r="P206" s="332" t="s">
        <v>167</v>
      </c>
      <c r="Q206" s="701" t="s">
        <v>193</v>
      </c>
    </row>
    <row r="207" spans="1:17" customFormat="1" ht="150" x14ac:dyDescent="0.25">
      <c r="A207" s="328" t="s">
        <v>17</v>
      </c>
      <c r="B207" s="325" t="s">
        <v>17</v>
      </c>
      <c r="C207" s="325">
        <v>2021</v>
      </c>
      <c r="D207" s="325" t="s">
        <v>49</v>
      </c>
      <c r="E207" s="325" t="s">
        <v>60</v>
      </c>
      <c r="F207" s="325" t="s">
        <v>21</v>
      </c>
      <c r="G207" s="325" t="s">
        <v>61</v>
      </c>
      <c r="H207" s="325" t="s">
        <v>103</v>
      </c>
      <c r="I207" s="325" t="s">
        <v>129</v>
      </c>
      <c r="J207" s="325" t="s">
        <v>167</v>
      </c>
      <c r="K207" s="117" t="s">
        <v>94</v>
      </c>
      <c r="L207" s="711"/>
      <c r="M207" s="326">
        <v>0</v>
      </c>
      <c r="N207" s="327" t="str">
        <f t="shared" si="1"/>
        <v>NA</v>
      </c>
      <c r="O207" s="321" t="s">
        <v>94</v>
      </c>
      <c r="P207" s="332" t="s">
        <v>167</v>
      </c>
      <c r="Q207" s="702"/>
    </row>
    <row r="208" spans="1:17" customFormat="1" ht="150" x14ac:dyDescent="0.25">
      <c r="A208" s="328" t="s">
        <v>17</v>
      </c>
      <c r="B208" s="325" t="s">
        <v>17</v>
      </c>
      <c r="C208" s="325">
        <v>2021</v>
      </c>
      <c r="D208" s="325" t="s">
        <v>49</v>
      </c>
      <c r="E208" s="325" t="s">
        <v>60</v>
      </c>
      <c r="F208" s="325" t="s">
        <v>21</v>
      </c>
      <c r="G208" s="325" t="s">
        <v>61</v>
      </c>
      <c r="H208" s="325" t="s">
        <v>104</v>
      </c>
      <c r="I208" s="325" t="s">
        <v>129</v>
      </c>
      <c r="J208" s="325" t="s">
        <v>167</v>
      </c>
      <c r="K208" s="117" t="s">
        <v>94</v>
      </c>
      <c r="L208" s="711"/>
      <c r="M208" s="326">
        <v>0</v>
      </c>
      <c r="N208" s="327" t="str">
        <f t="shared" si="1"/>
        <v>NA</v>
      </c>
      <c r="O208" s="321" t="s">
        <v>94</v>
      </c>
      <c r="P208" s="332" t="s">
        <v>167</v>
      </c>
      <c r="Q208" s="703"/>
    </row>
    <row r="209" spans="1:17" customFormat="1" ht="150" x14ac:dyDescent="0.25">
      <c r="A209" s="328" t="s">
        <v>17</v>
      </c>
      <c r="B209" s="325" t="s">
        <v>17</v>
      </c>
      <c r="C209" s="325">
        <v>2021</v>
      </c>
      <c r="D209" s="325" t="s">
        <v>55</v>
      </c>
      <c r="E209" s="325" t="s">
        <v>60</v>
      </c>
      <c r="F209" s="325" t="s">
        <v>21</v>
      </c>
      <c r="G209" s="325" t="s">
        <v>65</v>
      </c>
      <c r="H209" s="325" t="s">
        <v>102</v>
      </c>
      <c r="I209" s="325" t="s">
        <v>129</v>
      </c>
      <c r="J209" s="330" t="s">
        <v>167</v>
      </c>
      <c r="K209" s="117" t="s">
        <v>94</v>
      </c>
      <c r="L209" s="75"/>
      <c r="M209" s="326">
        <v>0</v>
      </c>
      <c r="N209" s="327" t="str">
        <f t="shared" si="1"/>
        <v>NA</v>
      </c>
      <c r="O209" s="321" t="s">
        <v>94</v>
      </c>
      <c r="P209" s="321" t="s">
        <v>167</v>
      </c>
      <c r="Q209" s="701" t="s">
        <v>193</v>
      </c>
    </row>
    <row r="210" spans="1:17" customFormat="1" ht="150" x14ac:dyDescent="0.25">
      <c r="A210" s="328" t="s">
        <v>17</v>
      </c>
      <c r="B210" s="325" t="s">
        <v>17</v>
      </c>
      <c r="C210" s="325">
        <v>2021</v>
      </c>
      <c r="D210" s="325" t="s">
        <v>55</v>
      </c>
      <c r="E210" s="325" t="s">
        <v>60</v>
      </c>
      <c r="F210" s="325" t="s">
        <v>21</v>
      </c>
      <c r="G210" s="325" t="s">
        <v>65</v>
      </c>
      <c r="H210" s="325" t="s">
        <v>103</v>
      </c>
      <c r="I210" s="325" t="s">
        <v>129</v>
      </c>
      <c r="J210" s="330" t="s">
        <v>167</v>
      </c>
      <c r="K210" s="117" t="s">
        <v>94</v>
      </c>
      <c r="L210" s="75"/>
      <c r="M210" s="326">
        <v>0</v>
      </c>
      <c r="N210" s="327" t="str">
        <f t="shared" si="1"/>
        <v>NA</v>
      </c>
      <c r="O210" s="321" t="s">
        <v>94</v>
      </c>
      <c r="P210" s="321" t="s">
        <v>167</v>
      </c>
      <c r="Q210" s="702"/>
    </row>
    <row r="211" spans="1:17" customFormat="1" ht="150" x14ac:dyDescent="0.25">
      <c r="A211" s="328" t="s">
        <v>17</v>
      </c>
      <c r="B211" s="325" t="s">
        <v>17</v>
      </c>
      <c r="C211" s="325">
        <v>2021</v>
      </c>
      <c r="D211" s="325" t="s">
        <v>55</v>
      </c>
      <c r="E211" s="325" t="s">
        <v>60</v>
      </c>
      <c r="F211" s="325" t="s">
        <v>21</v>
      </c>
      <c r="G211" s="325" t="s">
        <v>65</v>
      </c>
      <c r="H211" s="325" t="s">
        <v>104</v>
      </c>
      <c r="I211" s="325" t="s">
        <v>129</v>
      </c>
      <c r="J211" s="330" t="s">
        <v>167</v>
      </c>
      <c r="K211" s="117" t="s">
        <v>94</v>
      </c>
      <c r="L211" s="75"/>
      <c r="M211" s="326">
        <v>0</v>
      </c>
      <c r="N211" s="327" t="str">
        <f t="shared" si="1"/>
        <v>NA</v>
      </c>
      <c r="O211" s="321" t="s">
        <v>94</v>
      </c>
      <c r="P211" s="321" t="s">
        <v>167</v>
      </c>
      <c r="Q211" s="703"/>
    </row>
    <row r="212" spans="1:17" customFormat="1" ht="150" x14ac:dyDescent="0.25">
      <c r="A212" s="328" t="s">
        <v>17</v>
      </c>
      <c r="B212" s="325" t="s">
        <v>17</v>
      </c>
      <c r="C212" s="325">
        <v>2021</v>
      </c>
      <c r="D212" s="325" t="s">
        <v>59</v>
      </c>
      <c r="E212" s="325" t="s">
        <v>60</v>
      </c>
      <c r="F212" s="325" t="s">
        <v>21</v>
      </c>
      <c r="G212" s="325" t="s">
        <v>66</v>
      </c>
      <c r="H212" s="325" t="s">
        <v>102</v>
      </c>
      <c r="I212" s="325" t="s">
        <v>129</v>
      </c>
      <c r="J212" s="325">
        <v>1000</v>
      </c>
      <c r="K212" s="117" t="s">
        <v>94</v>
      </c>
      <c r="L212" s="333"/>
      <c r="M212" s="326">
        <v>0</v>
      </c>
      <c r="N212" s="327">
        <f t="shared" si="1"/>
        <v>0</v>
      </c>
      <c r="O212" s="321" t="s">
        <v>94</v>
      </c>
      <c r="P212" s="321" t="s">
        <v>94</v>
      </c>
      <c r="Q212" s="776" t="s">
        <v>194</v>
      </c>
    </row>
    <row r="213" spans="1:17" customFormat="1" ht="150" x14ac:dyDescent="0.25">
      <c r="A213" s="328" t="s">
        <v>17</v>
      </c>
      <c r="B213" s="325" t="s">
        <v>17</v>
      </c>
      <c r="C213" s="325">
        <v>2021</v>
      </c>
      <c r="D213" s="325" t="s">
        <v>59</v>
      </c>
      <c r="E213" s="325" t="s">
        <v>60</v>
      </c>
      <c r="F213" s="325" t="s">
        <v>21</v>
      </c>
      <c r="G213" s="325" t="s">
        <v>66</v>
      </c>
      <c r="H213" s="325" t="s">
        <v>103</v>
      </c>
      <c r="I213" s="325" t="s">
        <v>129</v>
      </c>
      <c r="J213" s="325">
        <v>200</v>
      </c>
      <c r="K213" s="117" t="s">
        <v>94</v>
      </c>
      <c r="L213" s="631"/>
      <c r="M213" s="326">
        <v>0</v>
      </c>
      <c r="N213" s="327">
        <f t="shared" si="1"/>
        <v>0</v>
      </c>
      <c r="O213" s="321" t="s">
        <v>94</v>
      </c>
      <c r="P213" s="321" t="s">
        <v>94</v>
      </c>
      <c r="Q213" s="777"/>
    </row>
    <row r="214" spans="1:17" customFormat="1" ht="150" x14ac:dyDescent="0.25">
      <c r="A214" s="328" t="s">
        <v>17</v>
      </c>
      <c r="B214" s="325" t="s">
        <v>17</v>
      </c>
      <c r="C214" s="325">
        <v>2021</v>
      </c>
      <c r="D214" s="325" t="s">
        <v>59</v>
      </c>
      <c r="E214" s="325" t="s">
        <v>60</v>
      </c>
      <c r="F214" s="325" t="s">
        <v>21</v>
      </c>
      <c r="G214" s="325" t="s">
        <v>66</v>
      </c>
      <c r="H214" s="325" t="s">
        <v>104</v>
      </c>
      <c r="I214" s="325" t="s">
        <v>129</v>
      </c>
      <c r="J214" s="325">
        <v>1000</v>
      </c>
      <c r="K214" s="117" t="s">
        <v>94</v>
      </c>
      <c r="L214" s="631"/>
      <c r="M214" s="326">
        <v>0</v>
      </c>
      <c r="N214" s="327">
        <f t="shared" si="1"/>
        <v>0</v>
      </c>
      <c r="O214" s="321" t="s">
        <v>94</v>
      </c>
      <c r="P214" s="321" t="s">
        <v>94</v>
      </c>
      <c r="Q214" s="778"/>
    </row>
    <row r="215" spans="1:17" customFormat="1" ht="60" x14ac:dyDescent="0.25">
      <c r="A215" s="334" t="s">
        <v>17</v>
      </c>
      <c r="B215" s="335" t="s">
        <v>169</v>
      </c>
      <c r="C215" s="325">
        <v>2021</v>
      </c>
      <c r="D215" s="336" t="s">
        <v>170</v>
      </c>
      <c r="E215" s="337" t="s">
        <v>70</v>
      </c>
      <c r="F215" s="335" t="s">
        <v>71</v>
      </c>
      <c r="G215" s="325" t="s">
        <v>171</v>
      </c>
      <c r="H215" s="330" t="s">
        <v>102</v>
      </c>
      <c r="I215" s="325" t="s">
        <v>172</v>
      </c>
      <c r="J215" s="330">
        <v>0</v>
      </c>
      <c r="K215" s="117" t="s">
        <v>94</v>
      </c>
      <c r="L215" s="710" t="s">
        <v>173</v>
      </c>
      <c r="M215" s="326">
        <v>0</v>
      </c>
      <c r="N215" s="327" t="str">
        <f t="shared" si="1"/>
        <v>NA</v>
      </c>
      <c r="O215" s="321" t="s">
        <v>94</v>
      </c>
      <c r="P215" s="321" t="s">
        <v>94</v>
      </c>
      <c r="Q215" s="701" t="s">
        <v>174</v>
      </c>
    </row>
    <row r="216" spans="1:17" customFormat="1" ht="60" x14ac:dyDescent="0.25">
      <c r="A216" s="334" t="s">
        <v>17</v>
      </c>
      <c r="B216" s="335" t="s">
        <v>169</v>
      </c>
      <c r="C216" s="325">
        <v>2021</v>
      </c>
      <c r="D216" s="336" t="s">
        <v>170</v>
      </c>
      <c r="E216" s="337" t="s">
        <v>70</v>
      </c>
      <c r="F216" s="335" t="s">
        <v>71</v>
      </c>
      <c r="G216" s="325" t="s">
        <v>171</v>
      </c>
      <c r="H216" s="330" t="s">
        <v>104</v>
      </c>
      <c r="I216" s="325" t="s">
        <v>172</v>
      </c>
      <c r="J216" s="330">
        <v>0</v>
      </c>
      <c r="K216" s="117" t="s">
        <v>94</v>
      </c>
      <c r="L216" s="711"/>
      <c r="M216" s="326">
        <v>0</v>
      </c>
      <c r="N216" s="327" t="str">
        <f t="shared" si="1"/>
        <v>NA</v>
      </c>
      <c r="O216" s="321" t="s">
        <v>94</v>
      </c>
      <c r="P216" s="321" t="s">
        <v>94</v>
      </c>
      <c r="Q216" s="702"/>
    </row>
    <row r="217" spans="1:17" customFormat="1" ht="60" x14ac:dyDescent="0.25">
      <c r="A217" s="334" t="s">
        <v>17</v>
      </c>
      <c r="B217" s="335" t="s">
        <v>169</v>
      </c>
      <c r="C217" s="325">
        <v>2021</v>
      </c>
      <c r="D217" s="336" t="s">
        <v>170</v>
      </c>
      <c r="E217" s="337" t="s">
        <v>70</v>
      </c>
      <c r="F217" s="335" t="s">
        <v>71</v>
      </c>
      <c r="G217" s="325" t="s">
        <v>171</v>
      </c>
      <c r="H217" s="330" t="s">
        <v>105</v>
      </c>
      <c r="I217" s="325" t="s">
        <v>172</v>
      </c>
      <c r="J217" s="330">
        <v>0</v>
      </c>
      <c r="K217" s="117" t="s">
        <v>94</v>
      </c>
      <c r="L217" s="711"/>
      <c r="M217" s="326">
        <v>0</v>
      </c>
      <c r="N217" s="327" t="str">
        <f t="shared" si="1"/>
        <v>NA</v>
      </c>
      <c r="O217" s="321" t="s">
        <v>94</v>
      </c>
      <c r="P217" s="321" t="s">
        <v>94</v>
      </c>
      <c r="Q217" s="702"/>
    </row>
    <row r="218" spans="1:17" customFormat="1" ht="60" x14ac:dyDescent="0.25">
      <c r="A218" s="334" t="s">
        <v>17</v>
      </c>
      <c r="B218" s="335" t="s">
        <v>169</v>
      </c>
      <c r="C218" s="325">
        <v>2021</v>
      </c>
      <c r="D218" s="336" t="s">
        <v>170</v>
      </c>
      <c r="E218" s="337" t="s">
        <v>70</v>
      </c>
      <c r="F218" s="335" t="s">
        <v>71</v>
      </c>
      <c r="G218" s="325" t="s">
        <v>171</v>
      </c>
      <c r="H218" s="330" t="s">
        <v>106</v>
      </c>
      <c r="I218" s="325" t="s">
        <v>172</v>
      </c>
      <c r="J218" s="330">
        <v>0</v>
      </c>
      <c r="K218" s="117" t="s">
        <v>94</v>
      </c>
      <c r="L218" s="711"/>
      <c r="M218" s="326">
        <v>0</v>
      </c>
      <c r="N218" s="327" t="str">
        <f t="shared" si="1"/>
        <v>NA</v>
      </c>
      <c r="O218" s="321" t="s">
        <v>94</v>
      </c>
      <c r="P218" s="321" t="s">
        <v>94</v>
      </c>
      <c r="Q218" s="703"/>
    </row>
    <row r="219" spans="1:17" customFormat="1" ht="60" x14ac:dyDescent="0.25">
      <c r="A219" s="334" t="s">
        <v>17</v>
      </c>
      <c r="B219" s="335" t="s">
        <v>169</v>
      </c>
      <c r="C219" s="325">
        <v>2021</v>
      </c>
      <c r="D219" s="336" t="s">
        <v>79</v>
      </c>
      <c r="E219" s="337" t="s">
        <v>70</v>
      </c>
      <c r="F219" s="335" t="s">
        <v>71</v>
      </c>
      <c r="G219" s="325" t="s">
        <v>171</v>
      </c>
      <c r="H219" s="325" t="s">
        <v>102</v>
      </c>
      <c r="I219" s="325" t="s">
        <v>172</v>
      </c>
      <c r="J219" s="330">
        <v>0</v>
      </c>
      <c r="K219" s="117" t="s">
        <v>94</v>
      </c>
      <c r="L219" s="711"/>
      <c r="M219" s="326">
        <v>0</v>
      </c>
      <c r="N219" s="327" t="str">
        <f t="shared" si="1"/>
        <v>NA</v>
      </c>
      <c r="O219" s="321" t="s">
        <v>94</v>
      </c>
      <c r="P219" s="321" t="s">
        <v>94</v>
      </c>
      <c r="Q219" s="701" t="s">
        <v>174</v>
      </c>
    </row>
    <row r="220" spans="1:17" customFormat="1" ht="60" x14ac:dyDescent="0.25">
      <c r="A220" s="334" t="s">
        <v>17</v>
      </c>
      <c r="B220" s="335" t="s">
        <v>169</v>
      </c>
      <c r="C220" s="325">
        <v>2021</v>
      </c>
      <c r="D220" s="336" t="s">
        <v>79</v>
      </c>
      <c r="E220" s="337" t="s">
        <v>70</v>
      </c>
      <c r="F220" s="335" t="s">
        <v>71</v>
      </c>
      <c r="G220" s="325" t="s">
        <v>171</v>
      </c>
      <c r="H220" s="325" t="s">
        <v>104</v>
      </c>
      <c r="I220" s="325" t="s">
        <v>172</v>
      </c>
      <c r="J220" s="330">
        <v>0</v>
      </c>
      <c r="K220" s="117" t="s">
        <v>94</v>
      </c>
      <c r="L220" s="711"/>
      <c r="M220" s="326">
        <v>0</v>
      </c>
      <c r="N220" s="327" t="str">
        <f t="shared" si="1"/>
        <v>NA</v>
      </c>
      <c r="O220" s="321" t="s">
        <v>94</v>
      </c>
      <c r="P220" s="321" t="s">
        <v>94</v>
      </c>
      <c r="Q220" s="702"/>
    </row>
    <row r="221" spans="1:17" customFormat="1" ht="60" x14ac:dyDescent="0.25">
      <c r="A221" s="334" t="s">
        <v>17</v>
      </c>
      <c r="B221" s="335" t="s">
        <v>169</v>
      </c>
      <c r="C221" s="325">
        <v>2021</v>
      </c>
      <c r="D221" s="336" t="s">
        <v>79</v>
      </c>
      <c r="E221" s="337" t="s">
        <v>70</v>
      </c>
      <c r="F221" s="335" t="s">
        <v>71</v>
      </c>
      <c r="G221" s="325" t="s">
        <v>171</v>
      </c>
      <c r="H221" s="325" t="s">
        <v>105</v>
      </c>
      <c r="I221" s="325" t="s">
        <v>172</v>
      </c>
      <c r="J221" s="330">
        <v>0</v>
      </c>
      <c r="K221" s="117" t="s">
        <v>94</v>
      </c>
      <c r="L221" s="711"/>
      <c r="M221" s="326">
        <v>0</v>
      </c>
      <c r="N221" s="327" t="str">
        <f t="shared" si="1"/>
        <v>NA</v>
      </c>
      <c r="O221" s="321" t="s">
        <v>94</v>
      </c>
      <c r="P221" s="321" t="s">
        <v>94</v>
      </c>
      <c r="Q221" s="702"/>
    </row>
    <row r="222" spans="1:17" customFormat="1" ht="60" x14ac:dyDescent="0.25">
      <c r="A222" s="334" t="s">
        <v>17</v>
      </c>
      <c r="B222" s="335" t="s">
        <v>169</v>
      </c>
      <c r="C222" s="325">
        <v>2021</v>
      </c>
      <c r="D222" s="336" t="s">
        <v>79</v>
      </c>
      <c r="E222" s="337" t="s">
        <v>70</v>
      </c>
      <c r="F222" s="335" t="s">
        <v>71</v>
      </c>
      <c r="G222" s="325" t="s">
        <v>171</v>
      </c>
      <c r="H222" s="325" t="s">
        <v>106</v>
      </c>
      <c r="I222" s="325" t="s">
        <v>172</v>
      </c>
      <c r="J222" s="330">
        <v>0</v>
      </c>
      <c r="K222" s="117" t="s">
        <v>94</v>
      </c>
      <c r="L222" s="711"/>
      <c r="M222" s="326">
        <v>0</v>
      </c>
      <c r="N222" s="327" t="str">
        <f t="shared" si="1"/>
        <v>NA</v>
      </c>
      <c r="O222" s="321" t="s">
        <v>94</v>
      </c>
      <c r="P222" s="321" t="s">
        <v>94</v>
      </c>
      <c r="Q222" s="703"/>
    </row>
    <row r="223" spans="1:17" customFormat="1" ht="60" x14ac:dyDescent="0.25">
      <c r="A223" s="334" t="s">
        <v>17</v>
      </c>
      <c r="B223" s="335" t="s">
        <v>169</v>
      </c>
      <c r="C223" s="325">
        <v>2021</v>
      </c>
      <c r="D223" s="336" t="s">
        <v>115</v>
      </c>
      <c r="E223" s="337" t="s">
        <v>70</v>
      </c>
      <c r="F223" s="335" t="s">
        <v>71</v>
      </c>
      <c r="G223" s="325" t="s">
        <v>171</v>
      </c>
      <c r="H223" s="325" t="s">
        <v>102</v>
      </c>
      <c r="I223" s="325" t="s">
        <v>172</v>
      </c>
      <c r="J223" s="330">
        <v>0</v>
      </c>
      <c r="K223" s="117" t="s">
        <v>94</v>
      </c>
      <c r="L223" s="711"/>
      <c r="M223" s="326">
        <v>0</v>
      </c>
      <c r="N223" s="327" t="str">
        <f t="shared" si="1"/>
        <v>NA</v>
      </c>
      <c r="O223" s="321" t="s">
        <v>94</v>
      </c>
      <c r="P223" s="321" t="s">
        <v>94</v>
      </c>
      <c r="Q223" s="701" t="s">
        <v>174</v>
      </c>
    </row>
    <row r="224" spans="1:17" customFormat="1" ht="60" x14ac:dyDescent="0.25">
      <c r="A224" s="334" t="s">
        <v>17</v>
      </c>
      <c r="B224" s="335" t="s">
        <v>169</v>
      </c>
      <c r="C224" s="325">
        <v>2021</v>
      </c>
      <c r="D224" s="336" t="s">
        <v>115</v>
      </c>
      <c r="E224" s="337" t="s">
        <v>70</v>
      </c>
      <c r="F224" s="335" t="s">
        <v>71</v>
      </c>
      <c r="G224" s="325" t="s">
        <v>171</v>
      </c>
      <c r="H224" s="325" t="s">
        <v>104</v>
      </c>
      <c r="I224" s="325" t="s">
        <v>172</v>
      </c>
      <c r="J224" s="330">
        <v>0</v>
      </c>
      <c r="K224" s="117" t="s">
        <v>94</v>
      </c>
      <c r="L224" s="711"/>
      <c r="M224" s="326">
        <v>0</v>
      </c>
      <c r="N224" s="327" t="str">
        <f t="shared" si="1"/>
        <v>NA</v>
      </c>
      <c r="O224" s="321" t="s">
        <v>94</v>
      </c>
      <c r="P224" s="321" t="s">
        <v>94</v>
      </c>
      <c r="Q224" s="702"/>
    </row>
    <row r="225" spans="1:17" customFormat="1" ht="60" x14ac:dyDescent="0.25">
      <c r="A225" s="334" t="s">
        <v>17</v>
      </c>
      <c r="B225" s="335" t="s">
        <v>169</v>
      </c>
      <c r="C225" s="325">
        <v>2021</v>
      </c>
      <c r="D225" s="336" t="s">
        <v>115</v>
      </c>
      <c r="E225" s="337" t="s">
        <v>70</v>
      </c>
      <c r="F225" s="335" t="s">
        <v>71</v>
      </c>
      <c r="G225" s="325" t="s">
        <v>171</v>
      </c>
      <c r="H225" s="325" t="s">
        <v>105</v>
      </c>
      <c r="I225" s="325" t="s">
        <v>172</v>
      </c>
      <c r="J225" s="330">
        <v>0</v>
      </c>
      <c r="K225" s="117" t="s">
        <v>94</v>
      </c>
      <c r="L225" s="711"/>
      <c r="M225" s="326">
        <v>0</v>
      </c>
      <c r="N225" s="327" t="str">
        <f t="shared" si="1"/>
        <v>NA</v>
      </c>
      <c r="O225" s="321" t="s">
        <v>94</v>
      </c>
      <c r="P225" s="321" t="s">
        <v>94</v>
      </c>
      <c r="Q225" s="702"/>
    </row>
    <row r="226" spans="1:17" customFormat="1" ht="60" x14ac:dyDescent="0.25">
      <c r="A226" s="334" t="s">
        <v>17</v>
      </c>
      <c r="B226" s="335" t="s">
        <v>169</v>
      </c>
      <c r="C226" s="325">
        <v>2021</v>
      </c>
      <c r="D226" s="336" t="s">
        <v>115</v>
      </c>
      <c r="E226" s="337" t="s">
        <v>70</v>
      </c>
      <c r="F226" s="335" t="s">
        <v>71</v>
      </c>
      <c r="G226" s="325" t="s">
        <v>171</v>
      </c>
      <c r="H226" s="325" t="s">
        <v>106</v>
      </c>
      <c r="I226" s="325" t="s">
        <v>172</v>
      </c>
      <c r="J226" s="330">
        <v>0</v>
      </c>
      <c r="K226" s="117" t="s">
        <v>94</v>
      </c>
      <c r="L226" s="711"/>
      <c r="M226" s="326">
        <v>0</v>
      </c>
      <c r="N226" s="327" t="str">
        <f t="shared" si="1"/>
        <v>NA</v>
      </c>
      <c r="O226" s="321" t="s">
        <v>94</v>
      </c>
      <c r="P226" s="321" t="s">
        <v>94</v>
      </c>
      <c r="Q226" s="703"/>
    </row>
    <row r="227" spans="1:17" customFormat="1" ht="60" x14ac:dyDescent="0.25">
      <c r="A227" s="334" t="s">
        <v>17</v>
      </c>
      <c r="B227" s="335" t="s">
        <v>169</v>
      </c>
      <c r="C227" s="325">
        <v>2021</v>
      </c>
      <c r="D227" s="336" t="s">
        <v>67</v>
      </c>
      <c r="E227" s="337" t="s">
        <v>70</v>
      </c>
      <c r="F227" s="335" t="s">
        <v>71</v>
      </c>
      <c r="G227" s="325" t="s">
        <v>171</v>
      </c>
      <c r="H227" s="325" t="s">
        <v>102</v>
      </c>
      <c r="I227" s="325" t="s">
        <v>172</v>
      </c>
      <c r="J227" s="330">
        <v>0</v>
      </c>
      <c r="K227" s="117" t="s">
        <v>94</v>
      </c>
      <c r="L227" s="711"/>
      <c r="M227" s="326">
        <v>0</v>
      </c>
      <c r="N227" s="327" t="str">
        <f t="shared" si="1"/>
        <v>NA</v>
      </c>
      <c r="O227" s="321" t="s">
        <v>94</v>
      </c>
      <c r="P227" s="321" t="s">
        <v>94</v>
      </c>
      <c r="Q227" s="701" t="s">
        <v>174</v>
      </c>
    </row>
    <row r="228" spans="1:17" customFormat="1" ht="60" x14ac:dyDescent="0.25">
      <c r="A228" s="334" t="s">
        <v>17</v>
      </c>
      <c r="B228" s="335" t="s">
        <v>169</v>
      </c>
      <c r="C228" s="325">
        <v>2021</v>
      </c>
      <c r="D228" s="336" t="s">
        <v>67</v>
      </c>
      <c r="E228" s="337" t="s">
        <v>70</v>
      </c>
      <c r="F228" s="335" t="s">
        <v>71</v>
      </c>
      <c r="G228" s="325" t="s">
        <v>171</v>
      </c>
      <c r="H228" s="325" t="s">
        <v>104</v>
      </c>
      <c r="I228" s="325" t="s">
        <v>172</v>
      </c>
      <c r="J228" s="330">
        <v>0</v>
      </c>
      <c r="K228" s="117" t="s">
        <v>94</v>
      </c>
      <c r="L228" s="711"/>
      <c r="M228" s="326">
        <v>0</v>
      </c>
      <c r="N228" s="327" t="str">
        <f t="shared" si="1"/>
        <v>NA</v>
      </c>
      <c r="O228" s="321" t="s">
        <v>94</v>
      </c>
      <c r="P228" s="321" t="s">
        <v>94</v>
      </c>
      <c r="Q228" s="702"/>
    </row>
    <row r="229" spans="1:17" customFormat="1" ht="60" x14ac:dyDescent="0.25">
      <c r="A229" s="334" t="s">
        <v>17</v>
      </c>
      <c r="B229" s="335" t="s">
        <v>169</v>
      </c>
      <c r="C229" s="325">
        <v>2021</v>
      </c>
      <c r="D229" s="336" t="s">
        <v>67</v>
      </c>
      <c r="E229" s="337" t="s">
        <v>70</v>
      </c>
      <c r="F229" s="335" t="s">
        <v>71</v>
      </c>
      <c r="G229" s="325" t="s">
        <v>171</v>
      </c>
      <c r="H229" s="325" t="s">
        <v>105</v>
      </c>
      <c r="I229" s="325" t="s">
        <v>172</v>
      </c>
      <c r="J229" s="330">
        <v>0</v>
      </c>
      <c r="K229" s="117" t="s">
        <v>94</v>
      </c>
      <c r="L229" s="711"/>
      <c r="M229" s="326">
        <v>0</v>
      </c>
      <c r="N229" s="327" t="str">
        <f t="shared" si="1"/>
        <v>NA</v>
      </c>
      <c r="O229" s="321" t="s">
        <v>94</v>
      </c>
      <c r="P229" s="321" t="s">
        <v>94</v>
      </c>
      <c r="Q229" s="702"/>
    </row>
    <row r="230" spans="1:17" customFormat="1" ht="60" x14ac:dyDescent="0.25">
      <c r="A230" s="334" t="s">
        <v>17</v>
      </c>
      <c r="B230" s="335" t="s">
        <v>169</v>
      </c>
      <c r="C230" s="325">
        <v>2021</v>
      </c>
      <c r="D230" s="336" t="s">
        <v>67</v>
      </c>
      <c r="E230" s="337" t="s">
        <v>70</v>
      </c>
      <c r="F230" s="335" t="s">
        <v>71</v>
      </c>
      <c r="G230" s="325" t="s">
        <v>171</v>
      </c>
      <c r="H230" s="325" t="s">
        <v>106</v>
      </c>
      <c r="I230" s="325" t="s">
        <v>172</v>
      </c>
      <c r="J230" s="330">
        <v>0</v>
      </c>
      <c r="K230" s="117" t="s">
        <v>94</v>
      </c>
      <c r="L230" s="712"/>
      <c r="M230" s="326">
        <v>0</v>
      </c>
      <c r="N230" s="327" t="str">
        <f t="shared" si="1"/>
        <v>NA</v>
      </c>
      <c r="O230" s="321" t="s">
        <v>94</v>
      </c>
      <c r="P230" s="321" t="s">
        <v>94</v>
      </c>
      <c r="Q230" s="703"/>
    </row>
    <row r="231" spans="1:17" customFormat="1" ht="45" x14ac:dyDescent="0.25">
      <c r="A231" s="334" t="s">
        <v>17</v>
      </c>
      <c r="B231" s="325" t="s">
        <v>175</v>
      </c>
      <c r="C231" s="325">
        <v>2021</v>
      </c>
      <c r="D231" s="336" t="s">
        <v>89</v>
      </c>
      <c r="E231" s="337" t="s">
        <v>70</v>
      </c>
      <c r="F231" s="335" t="s">
        <v>90</v>
      </c>
      <c r="G231" s="325" t="s">
        <v>176</v>
      </c>
      <c r="H231" s="325" t="s">
        <v>102</v>
      </c>
      <c r="I231" s="325" t="s">
        <v>172</v>
      </c>
      <c r="J231" s="330">
        <v>0</v>
      </c>
      <c r="K231" s="117" t="s">
        <v>94</v>
      </c>
      <c r="L231" s="710" t="s">
        <v>177</v>
      </c>
      <c r="M231" s="326">
        <v>0</v>
      </c>
      <c r="N231" s="327" t="str">
        <f t="shared" si="1"/>
        <v>NA</v>
      </c>
      <c r="O231" s="321" t="s">
        <v>94</v>
      </c>
      <c r="P231" s="321" t="s">
        <v>94</v>
      </c>
      <c r="Q231" s="701" t="s">
        <v>174</v>
      </c>
    </row>
    <row r="232" spans="1:17" customFormat="1" ht="45" x14ac:dyDescent="0.25">
      <c r="A232" s="334" t="s">
        <v>17</v>
      </c>
      <c r="B232" s="325" t="s">
        <v>175</v>
      </c>
      <c r="C232" s="325">
        <v>2021</v>
      </c>
      <c r="D232" s="336" t="s">
        <v>89</v>
      </c>
      <c r="E232" s="337" t="s">
        <v>70</v>
      </c>
      <c r="F232" s="335" t="s">
        <v>90</v>
      </c>
      <c r="G232" s="325" t="s">
        <v>176</v>
      </c>
      <c r="H232" s="325" t="s">
        <v>104</v>
      </c>
      <c r="I232" s="325" t="s">
        <v>172</v>
      </c>
      <c r="J232" s="330">
        <v>0</v>
      </c>
      <c r="K232" s="117" t="s">
        <v>94</v>
      </c>
      <c r="L232" s="711"/>
      <c r="M232" s="326">
        <v>0</v>
      </c>
      <c r="N232" s="327" t="str">
        <f t="shared" si="1"/>
        <v>NA</v>
      </c>
      <c r="O232" s="321" t="s">
        <v>94</v>
      </c>
      <c r="P232" s="321" t="s">
        <v>94</v>
      </c>
      <c r="Q232" s="702"/>
    </row>
    <row r="233" spans="1:17" customFormat="1" ht="45" x14ac:dyDescent="0.25">
      <c r="A233" s="334" t="s">
        <v>17</v>
      </c>
      <c r="B233" s="325" t="s">
        <v>175</v>
      </c>
      <c r="C233" s="325">
        <v>2021</v>
      </c>
      <c r="D233" s="336" t="s">
        <v>89</v>
      </c>
      <c r="E233" s="337" t="s">
        <v>70</v>
      </c>
      <c r="F233" s="335" t="s">
        <v>90</v>
      </c>
      <c r="G233" s="325" t="s">
        <v>176</v>
      </c>
      <c r="H233" s="325" t="s">
        <v>105</v>
      </c>
      <c r="I233" s="325" t="s">
        <v>172</v>
      </c>
      <c r="J233" s="330">
        <v>0</v>
      </c>
      <c r="K233" s="117" t="s">
        <v>94</v>
      </c>
      <c r="L233" s="711"/>
      <c r="M233" s="326">
        <v>0</v>
      </c>
      <c r="N233" s="327" t="str">
        <f t="shared" si="1"/>
        <v>NA</v>
      </c>
      <c r="O233" s="321" t="s">
        <v>94</v>
      </c>
      <c r="P233" s="321" t="s">
        <v>94</v>
      </c>
      <c r="Q233" s="702"/>
    </row>
    <row r="234" spans="1:17" customFormat="1" ht="45.75" thickBot="1" x14ac:dyDescent="0.3">
      <c r="A234" s="338" t="s">
        <v>17</v>
      </c>
      <c r="B234" s="339" t="s">
        <v>175</v>
      </c>
      <c r="C234" s="339">
        <v>2021</v>
      </c>
      <c r="D234" s="340" t="s">
        <v>89</v>
      </c>
      <c r="E234" s="341" t="s">
        <v>70</v>
      </c>
      <c r="F234" s="342" t="s">
        <v>90</v>
      </c>
      <c r="G234" s="339" t="s">
        <v>176</v>
      </c>
      <c r="H234" s="339" t="s">
        <v>106</v>
      </c>
      <c r="I234" s="339" t="s">
        <v>172</v>
      </c>
      <c r="J234" s="343">
        <v>0</v>
      </c>
      <c r="K234" s="117" t="s">
        <v>94</v>
      </c>
      <c r="L234" s="716"/>
      <c r="M234" s="326">
        <v>0</v>
      </c>
      <c r="N234" s="327" t="str">
        <f t="shared" si="1"/>
        <v>NA</v>
      </c>
      <c r="O234" s="321" t="s">
        <v>94</v>
      </c>
      <c r="P234" s="321" t="s">
        <v>94</v>
      </c>
      <c r="Q234" s="703"/>
    </row>
    <row r="235" spans="1:17" customFormat="1" ht="64.5" x14ac:dyDescent="0.25">
      <c r="A235" s="344" t="s">
        <v>17</v>
      </c>
      <c r="B235" s="344" t="s">
        <v>17</v>
      </c>
      <c r="C235" s="344">
        <v>2021</v>
      </c>
      <c r="D235" s="344" t="s">
        <v>40</v>
      </c>
      <c r="E235" s="344" t="s">
        <v>20</v>
      </c>
      <c r="F235" s="344" t="s">
        <v>21</v>
      </c>
      <c r="G235" s="344" t="s">
        <v>22</v>
      </c>
      <c r="H235" s="344" t="s">
        <v>102</v>
      </c>
      <c r="I235" s="344" t="s">
        <v>137</v>
      </c>
      <c r="J235" s="344" t="s">
        <v>138</v>
      </c>
      <c r="K235" s="344" t="s">
        <v>94</v>
      </c>
      <c r="L235" s="345"/>
      <c r="M235" s="346">
        <v>9</v>
      </c>
      <c r="N235" s="327" t="str">
        <f t="shared" si="1"/>
        <v>NA</v>
      </c>
      <c r="O235" s="347" t="s">
        <v>94</v>
      </c>
      <c r="P235" s="713" t="s">
        <v>148</v>
      </c>
      <c r="Q235" s="713" t="s">
        <v>195</v>
      </c>
    </row>
    <row r="236" spans="1:17" ht="64.5" x14ac:dyDescent="0.25">
      <c r="A236" s="344" t="s">
        <v>17</v>
      </c>
      <c r="B236" s="344" t="s">
        <v>17</v>
      </c>
      <c r="C236" s="344">
        <v>2021</v>
      </c>
      <c r="D236" s="344" t="s">
        <v>40</v>
      </c>
      <c r="E236" s="344" t="s">
        <v>20</v>
      </c>
      <c r="F236" s="344" t="s">
        <v>21</v>
      </c>
      <c r="G236" s="344" t="s">
        <v>22</v>
      </c>
      <c r="H236" s="344" t="s">
        <v>104</v>
      </c>
      <c r="I236" s="344" t="s">
        <v>137</v>
      </c>
      <c r="J236" s="344" t="s">
        <v>138</v>
      </c>
      <c r="K236" s="344" t="s">
        <v>94</v>
      </c>
      <c r="L236" s="345"/>
      <c r="M236" s="346">
        <v>9</v>
      </c>
      <c r="N236" s="327" t="str">
        <f t="shared" si="1"/>
        <v>NA</v>
      </c>
      <c r="O236" s="347" t="s">
        <v>94</v>
      </c>
      <c r="P236" s="715"/>
      <c r="Q236" s="715"/>
    </row>
    <row r="237" spans="1:17" ht="64.5" x14ac:dyDescent="0.25">
      <c r="A237" s="344" t="s">
        <v>17</v>
      </c>
      <c r="B237" s="344" t="s">
        <v>17</v>
      </c>
      <c r="C237" s="344">
        <v>2021</v>
      </c>
      <c r="D237" s="344" t="s">
        <v>40</v>
      </c>
      <c r="E237" s="344" t="s">
        <v>20</v>
      </c>
      <c r="F237" s="344" t="s">
        <v>21</v>
      </c>
      <c r="G237" s="344" t="s">
        <v>196</v>
      </c>
      <c r="H237" s="344" t="s">
        <v>105</v>
      </c>
      <c r="I237" s="344" t="s">
        <v>137</v>
      </c>
      <c r="J237" s="344" t="s">
        <v>138</v>
      </c>
      <c r="K237" s="344" t="s">
        <v>94</v>
      </c>
      <c r="L237" s="345"/>
      <c r="M237" s="346">
        <v>4</v>
      </c>
      <c r="N237" s="327" t="str">
        <f t="shared" si="1"/>
        <v>NA</v>
      </c>
      <c r="O237" s="347" t="s">
        <v>94</v>
      </c>
      <c r="P237" s="715"/>
      <c r="Q237" s="715"/>
    </row>
    <row r="238" spans="1:17" ht="64.5" x14ac:dyDescent="0.25">
      <c r="A238" s="344" t="s">
        <v>17</v>
      </c>
      <c r="B238" s="344" t="s">
        <v>17</v>
      </c>
      <c r="C238" s="344">
        <v>2021</v>
      </c>
      <c r="D238" s="344" t="s">
        <v>40</v>
      </c>
      <c r="E238" s="344" t="s">
        <v>20</v>
      </c>
      <c r="F238" s="344" t="s">
        <v>21</v>
      </c>
      <c r="G238" s="344" t="s">
        <v>197</v>
      </c>
      <c r="H238" s="344" t="s">
        <v>106</v>
      </c>
      <c r="I238" s="344" t="s">
        <v>137</v>
      </c>
      <c r="J238" s="344" t="s">
        <v>138</v>
      </c>
      <c r="K238" s="344" t="s">
        <v>94</v>
      </c>
      <c r="L238" s="345"/>
      <c r="M238" s="346">
        <v>4</v>
      </c>
      <c r="N238" s="327" t="str">
        <f t="shared" si="1"/>
        <v>NA</v>
      </c>
      <c r="O238" s="347" t="s">
        <v>94</v>
      </c>
      <c r="P238" s="714"/>
      <c r="Q238" s="714"/>
    </row>
    <row r="239" spans="1:17" ht="64.5" x14ac:dyDescent="0.25">
      <c r="A239" s="344" t="s">
        <v>17</v>
      </c>
      <c r="B239" s="344" t="s">
        <v>17</v>
      </c>
      <c r="C239" s="344">
        <v>2021</v>
      </c>
      <c r="D239" s="344" t="s">
        <v>42</v>
      </c>
      <c r="E239" s="344" t="s">
        <v>20</v>
      </c>
      <c r="F239" s="344" t="s">
        <v>21</v>
      </c>
      <c r="G239" s="344" t="s">
        <v>22</v>
      </c>
      <c r="H239" s="344" t="s">
        <v>102</v>
      </c>
      <c r="I239" s="344" t="s">
        <v>137</v>
      </c>
      <c r="J239" s="344" t="s">
        <v>138</v>
      </c>
      <c r="K239" s="344" t="s">
        <v>94</v>
      </c>
      <c r="L239" s="345"/>
      <c r="M239" s="346">
        <v>4</v>
      </c>
      <c r="N239" s="327" t="str">
        <f t="shared" si="1"/>
        <v>NA</v>
      </c>
      <c r="O239" s="347" t="s">
        <v>94</v>
      </c>
      <c r="P239" s="713" t="s">
        <v>148</v>
      </c>
      <c r="Q239" s="713" t="s">
        <v>195</v>
      </c>
    </row>
    <row r="240" spans="1:17" ht="64.5" x14ac:dyDescent="0.25">
      <c r="A240" s="344" t="s">
        <v>17</v>
      </c>
      <c r="B240" s="344" t="s">
        <v>17</v>
      </c>
      <c r="C240" s="344">
        <v>2021</v>
      </c>
      <c r="D240" s="344" t="s">
        <v>42</v>
      </c>
      <c r="E240" s="344" t="s">
        <v>20</v>
      </c>
      <c r="F240" s="344" t="s">
        <v>21</v>
      </c>
      <c r="G240" s="344" t="s">
        <v>22</v>
      </c>
      <c r="H240" s="344" t="s">
        <v>104</v>
      </c>
      <c r="I240" s="344" t="s">
        <v>137</v>
      </c>
      <c r="J240" s="344" t="s">
        <v>138</v>
      </c>
      <c r="K240" s="344" t="s">
        <v>94</v>
      </c>
      <c r="L240" s="345"/>
      <c r="M240" s="346">
        <v>4</v>
      </c>
      <c r="N240" s="327" t="str">
        <f t="shared" si="1"/>
        <v>NA</v>
      </c>
      <c r="O240" s="347" t="s">
        <v>94</v>
      </c>
      <c r="P240" s="715"/>
      <c r="Q240" s="715"/>
    </row>
    <row r="241" spans="1:23" ht="64.5" x14ac:dyDescent="0.25">
      <c r="A241" s="344" t="s">
        <v>17</v>
      </c>
      <c r="B241" s="344" t="s">
        <v>17</v>
      </c>
      <c r="C241" s="344">
        <v>2021</v>
      </c>
      <c r="D241" s="344" t="s">
        <v>42</v>
      </c>
      <c r="E241" s="344" t="s">
        <v>20</v>
      </c>
      <c r="F241" s="344" t="s">
        <v>21</v>
      </c>
      <c r="G241" s="344" t="s">
        <v>196</v>
      </c>
      <c r="H241" s="344" t="s">
        <v>105</v>
      </c>
      <c r="I241" s="344" t="s">
        <v>137</v>
      </c>
      <c r="J241" s="344" t="s">
        <v>138</v>
      </c>
      <c r="K241" s="344" t="s">
        <v>94</v>
      </c>
      <c r="L241" s="345"/>
      <c r="M241" s="346">
        <v>3</v>
      </c>
      <c r="N241" s="327" t="str">
        <f t="shared" si="1"/>
        <v>NA</v>
      </c>
      <c r="O241" s="347" t="s">
        <v>94</v>
      </c>
      <c r="P241" s="715"/>
      <c r="Q241" s="715"/>
    </row>
    <row r="242" spans="1:23" ht="64.5" x14ac:dyDescent="0.25">
      <c r="A242" s="344" t="s">
        <v>17</v>
      </c>
      <c r="B242" s="344" t="s">
        <v>17</v>
      </c>
      <c r="C242" s="344">
        <v>2021</v>
      </c>
      <c r="D242" s="344" t="s">
        <v>42</v>
      </c>
      <c r="E242" s="344" t="s">
        <v>20</v>
      </c>
      <c r="F242" s="344" t="s">
        <v>21</v>
      </c>
      <c r="G242" s="344" t="s">
        <v>197</v>
      </c>
      <c r="H242" s="344" t="s">
        <v>106</v>
      </c>
      <c r="I242" s="344" t="s">
        <v>137</v>
      </c>
      <c r="J242" s="344" t="s">
        <v>138</v>
      </c>
      <c r="K242" s="344" t="s">
        <v>94</v>
      </c>
      <c r="L242" s="345"/>
      <c r="M242" s="346">
        <v>3</v>
      </c>
      <c r="N242" s="327" t="str">
        <f t="shared" si="1"/>
        <v>NA</v>
      </c>
      <c r="O242" s="347" t="s">
        <v>94</v>
      </c>
      <c r="P242" s="714"/>
      <c r="Q242" s="714"/>
    </row>
    <row r="243" spans="1:23" ht="64.5" x14ac:dyDescent="0.25">
      <c r="A243" s="344" t="s">
        <v>17</v>
      </c>
      <c r="B243" s="344" t="s">
        <v>17</v>
      </c>
      <c r="C243" s="344">
        <v>2021</v>
      </c>
      <c r="D243" s="344" t="s">
        <v>198</v>
      </c>
      <c r="E243" s="344" t="s">
        <v>20</v>
      </c>
      <c r="F243" s="344" t="s">
        <v>21</v>
      </c>
      <c r="G243" s="344" t="s">
        <v>22</v>
      </c>
      <c r="H243" s="344" t="s">
        <v>102</v>
      </c>
      <c r="I243" s="344" t="s">
        <v>137</v>
      </c>
      <c r="J243" s="344" t="s">
        <v>138</v>
      </c>
      <c r="K243" s="344" t="s">
        <v>94</v>
      </c>
      <c r="L243" s="345"/>
      <c r="M243" s="346">
        <v>1402</v>
      </c>
      <c r="N243" s="327" t="str">
        <f t="shared" si="1"/>
        <v>NA</v>
      </c>
      <c r="O243" s="347" t="s">
        <v>94</v>
      </c>
      <c r="P243" s="713" t="s">
        <v>148</v>
      </c>
      <c r="Q243" s="713" t="s">
        <v>195</v>
      </c>
    </row>
    <row r="244" spans="1:23" ht="64.5" x14ac:dyDescent="0.25">
      <c r="A244" s="344" t="s">
        <v>17</v>
      </c>
      <c r="B244" s="344" t="s">
        <v>17</v>
      </c>
      <c r="C244" s="344">
        <v>2021</v>
      </c>
      <c r="D244" s="344" t="s">
        <v>198</v>
      </c>
      <c r="E244" s="344" t="s">
        <v>20</v>
      </c>
      <c r="F244" s="344" t="s">
        <v>21</v>
      </c>
      <c r="G244" s="344" t="s">
        <v>22</v>
      </c>
      <c r="H244" s="344" t="s">
        <v>104</v>
      </c>
      <c r="I244" s="344" t="s">
        <v>137</v>
      </c>
      <c r="J244" s="344" t="s">
        <v>138</v>
      </c>
      <c r="K244" s="344" t="s">
        <v>94</v>
      </c>
      <c r="L244" s="345"/>
      <c r="M244" s="346">
        <v>399</v>
      </c>
      <c r="N244" s="327" t="str">
        <f t="shared" si="1"/>
        <v>NA</v>
      </c>
      <c r="O244" s="347" t="s">
        <v>94</v>
      </c>
      <c r="P244" s="714"/>
      <c r="Q244" s="714"/>
    </row>
    <row r="245" spans="1:23" ht="64.5" x14ac:dyDescent="0.25">
      <c r="A245" s="344" t="s">
        <v>17</v>
      </c>
      <c r="B245" s="344" t="s">
        <v>17</v>
      </c>
      <c r="C245" s="344">
        <v>2021</v>
      </c>
      <c r="D245" s="344" t="s">
        <v>199</v>
      </c>
      <c r="E245" s="344" t="s">
        <v>20</v>
      </c>
      <c r="F245" s="344" t="s">
        <v>21</v>
      </c>
      <c r="G245" s="344" t="s">
        <v>22</v>
      </c>
      <c r="H245" s="344" t="s">
        <v>102</v>
      </c>
      <c r="I245" s="344" t="s">
        <v>137</v>
      </c>
      <c r="J245" s="344" t="s">
        <v>138</v>
      </c>
      <c r="K245" s="344" t="s">
        <v>94</v>
      </c>
      <c r="L245" s="345"/>
      <c r="M245" s="346">
        <v>934</v>
      </c>
      <c r="N245" s="327" t="str">
        <f t="shared" si="1"/>
        <v>NA</v>
      </c>
      <c r="O245" s="347" t="s">
        <v>94</v>
      </c>
      <c r="P245" s="713" t="s">
        <v>200</v>
      </c>
      <c r="Q245" s="713" t="s">
        <v>201</v>
      </c>
    </row>
    <row r="246" spans="1:23" ht="64.5" x14ac:dyDescent="0.25">
      <c r="A246" s="344" t="s">
        <v>17</v>
      </c>
      <c r="B246" s="344" t="s">
        <v>17</v>
      </c>
      <c r="C246" s="344">
        <v>2021</v>
      </c>
      <c r="D246" s="344" t="s">
        <v>199</v>
      </c>
      <c r="E246" s="344" t="s">
        <v>20</v>
      </c>
      <c r="F246" s="344" t="s">
        <v>21</v>
      </c>
      <c r="G246" s="344" t="s">
        <v>22</v>
      </c>
      <c r="H246" s="344" t="s">
        <v>104</v>
      </c>
      <c r="I246" s="344" t="s">
        <v>137</v>
      </c>
      <c r="J246" s="344" t="s">
        <v>138</v>
      </c>
      <c r="K246" s="344" t="s">
        <v>94</v>
      </c>
      <c r="L246" s="345"/>
      <c r="M246" s="346">
        <v>871</v>
      </c>
      <c r="N246" s="327" t="str">
        <f t="shared" si="1"/>
        <v>NA</v>
      </c>
      <c r="O246" s="347" t="s">
        <v>94</v>
      </c>
      <c r="P246" s="715"/>
      <c r="Q246" s="715"/>
    </row>
    <row r="247" spans="1:23" ht="64.5" x14ac:dyDescent="0.25">
      <c r="A247" s="344" t="s">
        <v>17</v>
      </c>
      <c r="B247" s="344" t="s">
        <v>17</v>
      </c>
      <c r="C247" s="344">
        <v>2021</v>
      </c>
      <c r="D247" s="344" t="s">
        <v>199</v>
      </c>
      <c r="E247" s="344" t="s">
        <v>20</v>
      </c>
      <c r="F247" s="344" t="s">
        <v>21</v>
      </c>
      <c r="G247" s="344" t="s">
        <v>22</v>
      </c>
      <c r="H247" s="344" t="s">
        <v>105</v>
      </c>
      <c r="I247" s="344" t="s">
        <v>137</v>
      </c>
      <c r="J247" s="344" t="s">
        <v>138</v>
      </c>
      <c r="K247" s="344" t="s">
        <v>94</v>
      </c>
      <c r="L247" s="345"/>
      <c r="M247" s="346">
        <v>273</v>
      </c>
      <c r="N247" s="327" t="str">
        <f t="shared" si="1"/>
        <v>NA</v>
      </c>
      <c r="O247" s="347" t="s">
        <v>94</v>
      </c>
      <c r="P247" s="715"/>
      <c r="Q247" s="715"/>
    </row>
    <row r="248" spans="1:23" ht="64.5" x14ac:dyDescent="0.25">
      <c r="A248" s="344" t="s">
        <v>17</v>
      </c>
      <c r="B248" s="344" t="s">
        <v>17</v>
      </c>
      <c r="C248" s="344">
        <v>2021</v>
      </c>
      <c r="D248" s="344" t="s">
        <v>199</v>
      </c>
      <c r="E248" s="344" t="s">
        <v>20</v>
      </c>
      <c r="F248" s="344" t="s">
        <v>21</v>
      </c>
      <c r="G248" s="344" t="s">
        <v>22</v>
      </c>
      <c r="H248" s="344" t="s">
        <v>106</v>
      </c>
      <c r="I248" s="344" t="s">
        <v>137</v>
      </c>
      <c r="J248" s="344" t="s">
        <v>138</v>
      </c>
      <c r="K248" s="344" t="s">
        <v>94</v>
      </c>
      <c r="L248" s="345"/>
      <c r="M248" s="346">
        <v>191</v>
      </c>
      <c r="N248" s="327" t="str">
        <f t="shared" ref="N248:N266" si="2">IFERROR(M248/J248,"NA")</f>
        <v>NA</v>
      </c>
      <c r="O248" s="347" t="s">
        <v>94</v>
      </c>
      <c r="P248" s="714"/>
      <c r="Q248" s="714"/>
    </row>
    <row r="249" spans="1:23" ht="63.75" x14ac:dyDescent="0.2">
      <c r="A249" s="344" t="s">
        <v>17</v>
      </c>
      <c r="B249" s="344" t="s">
        <v>17</v>
      </c>
      <c r="C249" s="344">
        <v>2021</v>
      </c>
      <c r="D249" s="344" t="s">
        <v>96</v>
      </c>
      <c r="E249" s="344" t="s">
        <v>20</v>
      </c>
      <c r="F249" s="344" t="s">
        <v>21</v>
      </c>
      <c r="G249" s="344" t="s">
        <v>22</v>
      </c>
      <c r="H249" s="344" t="s">
        <v>102</v>
      </c>
      <c r="I249" s="344" t="s">
        <v>137</v>
      </c>
      <c r="J249" s="344" t="s">
        <v>138</v>
      </c>
      <c r="K249" s="344" t="s">
        <v>94</v>
      </c>
      <c r="L249" s="345"/>
      <c r="M249" s="347">
        <v>690</v>
      </c>
      <c r="N249" s="348" t="str">
        <f t="shared" si="2"/>
        <v>NA</v>
      </c>
      <c r="O249" s="347" t="s">
        <v>94</v>
      </c>
      <c r="P249" s="713" t="s">
        <v>148</v>
      </c>
      <c r="Q249" s="713" t="s">
        <v>195</v>
      </c>
      <c r="R249" s="22"/>
      <c r="S249" s="22"/>
      <c r="T249" s="22"/>
      <c r="U249" s="22"/>
      <c r="V249" s="22"/>
      <c r="W249" s="22"/>
    </row>
    <row r="250" spans="1:23" ht="63.75" x14ac:dyDescent="0.2">
      <c r="A250" s="344" t="s">
        <v>17</v>
      </c>
      <c r="B250" s="344" t="s">
        <v>17</v>
      </c>
      <c r="C250" s="344">
        <v>2021</v>
      </c>
      <c r="D250" s="344" t="s">
        <v>96</v>
      </c>
      <c r="E250" s="344" t="s">
        <v>20</v>
      </c>
      <c r="F250" s="344" t="s">
        <v>21</v>
      </c>
      <c r="G250" s="344" t="s">
        <v>22</v>
      </c>
      <c r="H250" s="344" t="s">
        <v>104</v>
      </c>
      <c r="I250" s="344" t="s">
        <v>137</v>
      </c>
      <c r="J250" s="344" t="s">
        <v>138</v>
      </c>
      <c r="K250" s="344" t="s">
        <v>94</v>
      </c>
      <c r="L250" s="345"/>
      <c r="M250" s="347">
        <v>588</v>
      </c>
      <c r="N250" s="348" t="str">
        <f t="shared" si="2"/>
        <v>NA</v>
      </c>
      <c r="O250" s="347" t="s">
        <v>94</v>
      </c>
      <c r="P250" s="715"/>
      <c r="Q250" s="715"/>
      <c r="R250" s="22"/>
      <c r="S250" s="22"/>
      <c r="T250" s="22"/>
      <c r="U250" s="22"/>
      <c r="V250" s="22"/>
      <c r="W250" s="22"/>
    </row>
    <row r="251" spans="1:23" ht="63.75" x14ac:dyDescent="0.2">
      <c r="A251" s="344" t="s">
        <v>17</v>
      </c>
      <c r="B251" s="344" t="s">
        <v>17</v>
      </c>
      <c r="C251" s="344">
        <v>2021</v>
      </c>
      <c r="D251" s="344" t="s">
        <v>96</v>
      </c>
      <c r="E251" s="344" t="s">
        <v>20</v>
      </c>
      <c r="F251" s="344" t="s">
        <v>21</v>
      </c>
      <c r="G251" s="344" t="s">
        <v>22</v>
      </c>
      <c r="H251" s="344" t="s">
        <v>105</v>
      </c>
      <c r="I251" s="344" t="s">
        <v>137</v>
      </c>
      <c r="J251" s="344" t="s">
        <v>138</v>
      </c>
      <c r="K251" s="344" t="s">
        <v>94</v>
      </c>
      <c r="L251" s="345"/>
      <c r="M251" s="347">
        <v>7</v>
      </c>
      <c r="N251" s="348" t="str">
        <f t="shared" si="2"/>
        <v>NA</v>
      </c>
      <c r="O251" s="347" t="s">
        <v>94</v>
      </c>
      <c r="P251" s="715"/>
      <c r="Q251" s="715"/>
      <c r="R251" s="22"/>
      <c r="S251" s="22"/>
      <c r="T251" s="22"/>
      <c r="U251" s="22"/>
      <c r="V251" s="22"/>
      <c r="W251" s="22"/>
    </row>
    <row r="252" spans="1:23" ht="63.75" x14ac:dyDescent="0.2">
      <c r="A252" s="344" t="s">
        <v>17</v>
      </c>
      <c r="B252" s="344" t="s">
        <v>17</v>
      </c>
      <c r="C252" s="344">
        <v>2021</v>
      </c>
      <c r="D252" s="344" t="s">
        <v>96</v>
      </c>
      <c r="E252" s="344" t="s">
        <v>20</v>
      </c>
      <c r="F252" s="344" t="s">
        <v>21</v>
      </c>
      <c r="G252" s="344" t="s">
        <v>22</v>
      </c>
      <c r="H252" s="344" t="s">
        <v>106</v>
      </c>
      <c r="I252" s="344" t="s">
        <v>137</v>
      </c>
      <c r="J252" s="344" t="s">
        <v>138</v>
      </c>
      <c r="K252" s="344" t="s">
        <v>94</v>
      </c>
      <c r="L252" s="345"/>
      <c r="M252" s="347">
        <v>7</v>
      </c>
      <c r="N252" s="348" t="str">
        <f t="shared" si="2"/>
        <v>NA</v>
      </c>
      <c r="O252" s="347" t="s">
        <v>94</v>
      </c>
      <c r="P252" s="714"/>
      <c r="Q252" s="714"/>
      <c r="R252" s="22"/>
      <c r="S252" s="22"/>
      <c r="T252" s="22"/>
      <c r="U252" s="22"/>
      <c r="V252" s="22"/>
      <c r="W252" s="22"/>
    </row>
    <row r="253" spans="1:23" ht="64.5" x14ac:dyDescent="0.25">
      <c r="A253" s="344" t="s">
        <v>17</v>
      </c>
      <c r="B253" s="344" t="s">
        <v>17</v>
      </c>
      <c r="C253" s="344">
        <v>2021</v>
      </c>
      <c r="D253" s="344" t="s">
        <v>202</v>
      </c>
      <c r="E253" s="344" t="s">
        <v>20</v>
      </c>
      <c r="F253" s="344" t="s">
        <v>21</v>
      </c>
      <c r="G253" s="344" t="s">
        <v>22</v>
      </c>
      <c r="H253" s="344" t="s">
        <v>102</v>
      </c>
      <c r="I253" s="344" t="s">
        <v>137</v>
      </c>
      <c r="J253" s="344" t="s">
        <v>138</v>
      </c>
      <c r="K253" s="344" t="s">
        <v>94</v>
      </c>
      <c r="L253" s="345"/>
      <c r="M253" s="346">
        <v>313</v>
      </c>
      <c r="N253" s="327" t="str">
        <f t="shared" si="2"/>
        <v>NA</v>
      </c>
      <c r="O253" s="347" t="s">
        <v>94</v>
      </c>
      <c r="P253" s="713" t="s">
        <v>203</v>
      </c>
      <c r="Q253" s="713" t="s">
        <v>201</v>
      </c>
    </row>
    <row r="254" spans="1:23" ht="64.5" x14ac:dyDescent="0.25">
      <c r="A254" s="344" t="s">
        <v>17</v>
      </c>
      <c r="B254" s="344" t="s">
        <v>17</v>
      </c>
      <c r="C254" s="344">
        <v>2021</v>
      </c>
      <c r="D254" s="344" t="s">
        <v>202</v>
      </c>
      <c r="E254" s="344" t="s">
        <v>20</v>
      </c>
      <c r="F254" s="344" t="s">
        <v>21</v>
      </c>
      <c r="G254" s="344" t="s">
        <v>22</v>
      </c>
      <c r="H254" s="344" t="s">
        <v>104</v>
      </c>
      <c r="I254" s="344" t="s">
        <v>137</v>
      </c>
      <c r="J254" s="344" t="s">
        <v>138</v>
      </c>
      <c r="K254" s="344" t="s">
        <v>94</v>
      </c>
      <c r="L254" s="345"/>
      <c r="M254" s="346">
        <v>78</v>
      </c>
      <c r="N254" s="327" t="str">
        <f t="shared" si="2"/>
        <v>NA</v>
      </c>
      <c r="O254" s="347" t="s">
        <v>94</v>
      </c>
      <c r="P254" s="715"/>
      <c r="Q254" s="715"/>
    </row>
    <row r="255" spans="1:23" ht="64.5" x14ac:dyDescent="0.25">
      <c r="A255" s="344" t="s">
        <v>17</v>
      </c>
      <c r="B255" s="344" t="s">
        <v>17</v>
      </c>
      <c r="C255" s="344">
        <v>2021</v>
      </c>
      <c r="D255" s="344" t="s">
        <v>202</v>
      </c>
      <c r="E255" s="344" t="s">
        <v>20</v>
      </c>
      <c r="F255" s="344" t="s">
        <v>21</v>
      </c>
      <c r="G255" s="344" t="s">
        <v>22</v>
      </c>
      <c r="H255" s="344" t="s">
        <v>105</v>
      </c>
      <c r="I255" s="344" t="s">
        <v>137</v>
      </c>
      <c r="J255" s="344" t="s">
        <v>138</v>
      </c>
      <c r="K255" s="344" t="s">
        <v>94</v>
      </c>
      <c r="L255" s="345"/>
      <c r="M255" s="346">
        <v>78</v>
      </c>
      <c r="N255" s="327" t="str">
        <f t="shared" si="2"/>
        <v>NA</v>
      </c>
      <c r="O255" s="347" t="s">
        <v>94</v>
      </c>
      <c r="P255" s="715"/>
      <c r="Q255" s="715"/>
    </row>
    <row r="256" spans="1:23" ht="64.5" x14ac:dyDescent="0.25">
      <c r="A256" s="344" t="s">
        <v>17</v>
      </c>
      <c r="B256" s="344" t="s">
        <v>17</v>
      </c>
      <c r="C256" s="344">
        <v>2021</v>
      </c>
      <c r="D256" s="344" t="s">
        <v>202</v>
      </c>
      <c r="E256" s="344" t="s">
        <v>20</v>
      </c>
      <c r="F256" s="344" t="s">
        <v>21</v>
      </c>
      <c r="G256" s="344" t="s">
        <v>22</v>
      </c>
      <c r="H256" s="344" t="s">
        <v>106</v>
      </c>
      <c r="I256" s="344" t="s">
        <v>137</v>
      </c>
      <c r="J256" s="344" t="s">
        <v>138</v>
      </c>
      <c r="K256" s="344" t="s">
        <v>94</v>
      </c>
      <c r="L256" s="345"/>
      <c r="M256" s="346">
        <v>29</v>
      </c>
      <c r="N256" s="327" t="str">
        <f t="shared" si="2"/>
        <v>NA</v>
      </c>
      <c r="O256" s="347" t="s">
        <v>94</v>
      </c>
      <c r="P256" s="715"/>
      <c r="Q256" s="715"/>
    </row>
    <row r="257" spans="1:23" ht="64.5" x14ac:dyDescent="0.25">
      <c r="A257" s="344" t="s">
        <v>17</v>
      </c>
      <c r="B257" s="344" t="s">
        <v>17</v>
      </c>
      <c r="C257" s="344">
        <v>2021</v>
      </c>
      <c r="D257" s="344" t="s">
        <v>202</v>
      </c>
      <c r="E257" s="344" t="s">
        <v>20</v>
      </c>
      <c r="F257" s="344" t="s">
        <v>21</v>
      </c>
      <c r="G257" s="344" t="s">
        <v>196</v>
      </c>
      <c r="H257" s="344" t="s">
        <v>103</v>
      </c>
      <c r="I257" s="344" t="s">
        <v>137</v>
      </c>
      <c r="J257" s="344" t="s">
        <v>138</v>
      </c>
      <c r="K257" s="344" t="s">
        <v>94</v>
      </c>
      <c r="L257" s="345"/>
      <c r="M257" s="346">
        <v>82</v>
      </c>
      <c r="N257" s="327" t="str">
        <f t="shared" si="2"/>
        <v>NA</v>
      </c>
      <c r="O257" s="347" t="s">
        <v>94</v>
      </c>
      <c r="P257" s="714"/>
      <c r="Q257" s="714"/>
    </row>
    <row r="258" spans="1:23" ht="64.5" x14ac:dyDescent="0.25">
      <c r="A258" s="344" t="s">
        <v>17</v>
      </c>
      <c r="B258" s="344" t="s">
        <v>17</v>
      </c>
      <c r="C258" s="344">
        <v>2021</v>
      </c>
      <c r="D258" s="344" t="s">
        <v>204</v>
      </c>
      <c r="E258" s="344" t="s">
        <v>20</v>
      </c>
      <c r="F258" s="344" t="s">
        <v>21</v>
      </c>
      <c r="G258" s="344" t="s">
        <v>22</v>
      </c>
      <c r="H258" s="344" t="s">
        <v>102</v>
      </c>
      <c r="I258" s="344" t="s">
        <v>137</v>
      </c>
      <c r="J258" s="344" t="s">
        <v>138</v>
      </c>
      <c r="K258" s="344" t="s">
        <v>94</v>
      </c>
      <c r="L258" s="345"/>
      <c r="M258" s="346">
        <v>203</v>
      </c>
      <c r="N258" s="327" t="str">
        <f t="shared" si="2"/>
        <v>NA</v>
      </c>
      <c r="O258" s="347" t="s">
        <v>94</v>
      </c>
      <c r="P258" s="717" t="s">
        <v>203</v>
      </c>
      <c r="Q258" s="717" t="s">
        <v>201</v>
      </c>
    </row>
    <row r="259" spans="1:23" ht="64.5" x14ac:dyDescent="0.25">
      <c r="A259" s="344" t="s">
        <v>17</v>
      </c>
      <c r="B259" s="344" t="s">
        <v>17</v>
      </c>
      <c r="C259" s="344">
        <v>2021</v>
      </c>
      <c r="D259" s="344" t="s">
        <v>204</v>
      </c>
      <c r="E259" s="344" t="s">
        <v>20</v>
      </c>
      <c r="F259" s="344" t="s">
        <v>21</v>
      </c>
      <c r="G259" s="344" t="s">
        <v>22</v>
      </c>
      <c r="H259" s="344" t="s">
        <v>104</v>
      </c>
      <c r="I259" s="344" t="s">
        <v>137</v>
      </c>
      <c r="J259" s="344" t="s">
        <v>138</v>
      </c>
      <c r="K259" s="344" t="s">
        <v>94</v>
      </c>
      <c r="L259" s="345"/>
      <c r="M259" s="346">
        <v>41</v>
      </c>
      <c r="N259" s="327" t="str">
        <f t="shared" si="2"/>
        <v>NA</v>
      </c>
      <c r="O259" s="347" t="s">
        <v>94</v>
      </c>
      <c r="P259" s="718"/>
      <c r="Q259" s="718"/>
    </row>
    <row r="260" spans="1:23" ht="63.75" x14ac:dyDescent="0.2">
      <c r="A260" s="344" t="s">
        <v>17</v>
      </c>
      <c r="B260" s="344" t="s">
        <v>17</v>
      </c>
      <c r="C260" s="344">
        <v>2021</v>
      </c>
      <c r="D260" s="344" t="s">
        <v>204</v>
      </c>
      <c r="E260" s="344" t="s">
        <v>20</v>
      </c>
      <c r="F260" s="344" t="s">
        <v>21</v>
      </c>
      <c r="G260" s="344" t="s">
        <v>22</v>
      </c>
      <c r="H260" s="344" t="s">
        <v>105</v>
      </c>
      <c r="I260" s="344" t="s">
        <v>137</v>
      </c>
      <c r="J260" s="344" t="s">
        <v>138</v>
      </c>
      <c r="K260" s="344" t="s">
        <v>94</v>
      </c>
      <c r="L260" s="345"/>
      <c r="M260" s="347">
        <f t="shared" ref="M260" si="3">S260+T260</f>
        <v>0</v>
      </c>
      <c r="N260" s="348" t="str">
        <f t="shared" si="2"/>
        <v>NA</v>
      </c>
      <c r="O260" s="347" t="s">
        <v>94</v>
      </c>
      <c r="P260" s="719"/>
      <c r="Q260" s="719"/>
      <c r="R260" s="22"/>
      <c r="S260" s="22"/>
      <c r="T260" s="22"/>
      <c r="U260" s="22"/>
      <c r="V260" s="22"/>
      <c r="W260" s="22"/>
    </row>
    <row r="261" spans="1:23" ht="64.5" x14ac:dyDescent="0.25">
      <c r="A261" s="344" t="s">
        <v>17</v>
      </c>
      <c r="B261" s="344" t="s">
        <v>17</v>
      </c>
      <c r="C261" s="344">
        <v>2021</v>
      </c>
      <c r="D261" s="344" t="s">
        <v>205</v>
      </c>
      <c r="E261" s="344" t="s">
        <v>20</v>
      </c>
      <c r="F261" s="344" t="s">
        <v>21</v>
      </c>
      <c r="G261" s="344" t="s">
        <v>22</v>
      </c>
      <c r="H261" s="344" t="s">
        <v>102</v>
      </c>
      <c r="I261" s="344" t="s">
        <v>137</v>
      </c>
      <c r="J261" s="344" t="s">
        <v>138</v>
      </c>
      <c r="K261" s="344" t="s">
        <v>94</v>
      </c>
      <c r="L261" s="345"/>
      <c r="M261" s="346">
        <v>621</v>
      </c>
      <c r="N261" s="327" t="str">
        <f t="shared" si="2"/>
        <v>NA</v>
      </c>
      <c r="O261" s="347" t="s">
        <v>94</v>
      </c>
      <c r="P261" s="713" t="s">
        <v>148</v>
      </c>
      <c r="Q261" s="713" t="s">
        <v>195</v>
      </c>
    </row>
    <row r="262" spans="1:23" ht="64.5" x14ac:dyDescent="0.25">
      <c r="A262" s="344" t="s">
        <v>17</v>
      </c>
      <c r="B262" s="344" t="s">
        <v>17</v>
      </c>
      <c r="C262" s="344">
        <v>2021</v>
      </c>
      <c r="D262" s="344" t="s">
        <v>205</v>
      </c>
      <c r="E262" s="344" t="s">
        <v>20</v>
      </c>
      <c r="F262" s="344" t="s">
        <v>21</v>
      </c>
      <c r="G262" s="344" t="s">
        <v>22</v>
      </c>
      <c r="H262" s="344" t="s">
        <v>104</v>
      </c>
      <c r="I262" s="344" t="s">
        <v>137</v>
      </c>
      <c r="J262" s="344" t="s">
        <v>138</v>
      </c>
      <c r="K262" s="344" t="s">
        <v>94</v>
      </c>
      <c r="L262" s="345"/>
      <c r="M262" s="346">
        <v>324</v>
      </c>
      <c r="N262" s="327" t="str">
        <f t="shared" si="2"/>
        <v>NA</v>
      </c>
      <c r="O262" s="347" t="s">
        <v>94</v>
      </c>
      <c r="P262" s="714"/>
      <c r="Q262" s="714"/>
    </row>
    <row r="263" spans="1:23" ht="64.5" x14ac:dyDescent="0.25">
      <c r="A263" s="344" t="s">
        <v>17</v>
      </c>
      <c r="B263" s="344" t="s">
        <v>17</v>
      </c>
      <c r="C263" s="344">
        <v>2021</v>
      </c>
      <c r="D263" s="344" t="s">
        <v>206</v>
      </c>
      <c r="E263" s="344" t="s">
        <v>20</v>
      </c>
      <c r="F263" s="344" t="s">
        <v>21</v>
      </c>
      <c r="G263" s="344" t="s">
        <v>22</v>
      </c>
      <c r="H263" s="344" t="s">
        <v>102</v>
      </c>
      <c r="I263" s="344" t="s">
        <v>137</v>
      </c>
      <c r="J263" s="344" t="s">
        <v>138</v>
      </c>
      <c r="K263" s="344" t="s">
        <v>94</v>
      </c>
      <c r="L263" s="345"/>
      <c r="M263" s="346">
        <v>433</v>
      </c>
      <c r="N263" s="327" t="str">
        <f t="shared" si="2"/>
        <v>NA</v>
      </c>
      <c r="O263" s="347" t="s">
        <v>94</v>
      </c>
      <c r="P263" s="713" t="s">
        <v>148</v>
      </c>
      <c r="Q263" s="713" t="s">
        <v>195</v>
      </c>
    </row>
    <row r="264" spans="1:23" ht="64.5" x14ac:dyDescent="0.25">
      <c r="A264" s="344" t="s">
        <v>17</v>
      </c>
      <c r="B264" s="344" t="s">
        <v>17</v>
      </c>
      <c r="C264" s="344">
        <v>2021</v>
      </c>
      <c r="D264" s="344" t="s">
        <v>206</v>
      </c>
      <c r="E264" s="344" t="s">
        <v>20</v>
      </c>
      <c r="F264" s="344" t="s">
        <v>21</v>
      </c>
      <c r="G264" s="344" t="s">
        <v>22</v>
      </c>
      <c r="H264" s="344" t="s">
        <v>104</v>
      </c>
      <c r="I264" s="344" t="s">
        <v>137</v>
      </c>
      <c r="J264" s="344" t="s">
        <v>138</v>
      </c>
      <c r="K264" s="344" t="s">
        <v>94</v>
      </c>
      <c r="L264" s="345"/>
      <c r="M264" s="346">
        <v>111</v>
      </c>
      <c r="N264" s="327" t="str">
        <f t="shared" si="2"/>
        <v>NA</v>
      </c>
      <c r="O264" s="347" t="s">
        <v>94</v>
      </c>
      <c r="P264" s="714"/>
      <c r="Q264" s="714"/>
    </row>
    <row r="265" spans="1:23" ht="64.5" x14ac:dyDescent="0.25">
      <c r="A265" s="344" t="s">
        <v>17</v>
      </c>
      <c r="B265" s="344" t="s">
        <v>17</v>
      </c>
      <c r="C265" s="344">
        <v>2021</v>
      </c>
      <c r="D265" s="344" t="s">
        <v>55</v>
      </c>
      <c r="E265" s="344" t="s">
        <v>20</v>
      </c>
      <c r="F265" s="344" t="s">
        <v>21</v>
      </c>
      <c r="G265" s="344" t="s">
        <v>22</v>
      </c>
      <c r="H265" s="344" t="s">
        <v>102</v>
      </c>
      <c r="I265" s="344" t="s">
        <v>137</v>
      </c>
      <c r="J265" s="344" t="s">
        <v>138</v>
      </c>
      <c r="K265" s="344" t="s">
        <v>94</v>
      </c>
      <c r="L265" s="345"/>
      <c r="M265" s="346">
        <v>277</v>
      </c>
      <c r="N265" s="327" t="str">
        <f t="shared" si="2"/>
        <v>NA</v>
      </c>
      <c r="O265" s="347" t="s">
        <v>94</v>
      </c>
      <c r="P265" s="713" t="s">
        <v>148</v>
      </c>
      <c r="Q265" s="713" t="s">
        <v>195</v>
      </c>
    </row>
    <row r="266" spans="1:23" ht="64.5" x14ac:dyDescent="0.25">
      <c r="A266" s="344" t="s">
        <v>17</v>
      </c>
      <c r="B266" s="344" t="s">
        <v>17</v>
      </c>
      <c r="C266" s="344">
        <v>2021</v>
      </c>
      <c r="D266" s="344" t="s">
        <v>55</v>
      </c>
      <c r="E266" s="344" t="s">
        <v>20</v>
      </c>
      <c r="F266" s="344" t="s">
        <v>21</v>
      </c>
      <c r="G266" s="344" t="s">
        <v>22</v>
      </c>
      <c r="H266" s="344" t="s">
        <v>104</v>
      </c>
      <c r="I266" s="344" t="s">
        <v>137</v>
      </c>
      <c r="J266" s="344" t="s">
        <v>138</v>
      </c>
      <c r="K266" s="344" t="s">
        <v>94</v>
      </c>
      <c r="L266" s="345"/>
      <c r="M266" s="346">
        <v>277</v>
      </c>
      <c r="N266" s="327" t="str">
        <f t="shared" si="2"/>
        <v>NA</v>
      </c>
      <c r="O266" s="347" t="s">
        <v>94</v>
      </c>
      <c r="P266" s="714"/>
      <c r="Q266" s="714"/>
    </row>
  </sheetData>
  <autoFilter ref="A4:W266" xr:uid="{00000000-0001-0000-0200-000000000000}"/>
  <mergeCells count="112">
    <mergeCell ref="P263:P264"/>
    <mergeCell ref="Q263:Q264"/>
    <mergeCell ref="P265:P266"/>
    <mergeCell ref="Q265:Q266"/>
    <mergeCell ref="P253:P257"/>
    <mergeCell ref="Q253:Q257"/>
    <mergeCell ref="P258:P260"/>
    <mergeCell ref="Q258:Q260"/>
    <mergeCell ref="P261:P262"/>
    <mergeCell ref="Q261:Q262"/>
    <mergeCell ref="P243:P244"/>
    <mergeCell ref="Q243:Q244"/>
    <mergeCell ref="P245:P248"/>
    <mergeCell ref="Q245:Q248"/>
    <mergeCell ref="P249:P252"/>
    <mergeCell ref="Q249:Q252"/>
    <mergeCell ref="L231:L234"/>
    <mergeCell ref="Q231:Q234"/>
    <mergeCell ref="P235:P238"/>
    <mergeCell ref="Q235:Q238"/>
    <mergeCell ref="P239:P242"/>
    <mergeCell ref="Q239:Q242"/>
    <mergeCell ref="L206:L208"/>
    <mergeCell ref="Q206:Q208"/>
    <mergeCell ref="Q209:Q211"/>
    <mergeCell ref="L215:L230"/>
    <mergeCell ref="Q215:Q218"/>
    <mergeCell ref="Q219:Q222"/>
    <mergeCell ref="Q223:Q226"/>
    <mergeCell ref="Q227:Q230"/>
    <mergeCell ref="L184:L188"/>
    <mergeCell ref="L189:L193"/>
    <mergeCell ref="P189:P193"/>
    <mergeCell ref="Q189:Q193"/>
    <mergeCell ref="L194:L195"/>
    <mergeCell ref="L196:L200"/>
    <mergeCell ref="P196:P200"/>
    <mergeCell ref="Q196:Q200"/>
    <mergeCell ref="Q212:Q214"/>
    <mergeCell ref="L172:L176"/>
    <mergeCell ref="P172:P176"/>
    <mergeCell ref="L177:L178"/>
    <mergeCell ref="L179:L183"/>
    <mergeCell ref="Q179:Q183"/>
    <mergeCell ref="P180:P183"/>
    <mergeCell ref="L157:L161"/>
    <mergeCell ref="L162:L165"/>
    <mergeCell ref="P162:P165"/>
    <mergeCell ref="Q162:Q165"/>
    <mergeCell ref="L166:L168"/>
    <mergeCell ref="Q166:Q168"/>
    <mergeCell ref="Q169:Q171"/>
    <mergeCell ref="L140:L144"/>
    <mergeCell ref="P140:P144"/>
    <mergeCell ref="L145:L149"/>
    <mergeCell ref="L150:L151"/>
    <mergeCell ref="Q152:Q156"/>
    <mergeCell ref="P153:P156"/>
    <mergeCell ref="L125:L129"/>
    <mergeCell ref="Q125:Q129"/>
    <mergeCell ref="P126:P129"/>
    <mergeCell ref="L130:L134"/>
    <mergeCell ref="L135:L139"/>
    <mergeCell ref="P135:P139"/>
    <mergeCell ref="Q135:Q139"/>
    <mergeCell ref="Q145:Q149"/>
    <mergeCell ref="Q86:Q88"/>
    <mergeCell ref="L91:L93"/>
    <mergeCell ref="L100:L103"/>
    <mergeCell ref="Q100:Q119"/>
    <mergeCell ref="L120:L124"/>
    <mergeCell ref="Q120:Q124"/>
    <mergeCell ref="L74:L78"/>
    <mergeCell ref="P74:P78"/>
    <mergeCell ref="Q74:Q78"/>
    <mergeCell ref="P79:P80"/>
    <mergeCell ref="P81:P85"/>
    <mergeCell ref="Q81:Q85"/>
    <mergeCell ref="P57:P61"/>
    <mergeCell ref="P62:P63"/>
    <mergeCell ref="Q62:Q63"/>
    <mergeCell ref="P64:P68"/>
    <mergeCell ref="Q64:Q68"/>
    <mergeCell ref="P69:P73"/>
    <mergeCell ref="Q69:Q73"/>
    <mergeCell ref="P42:P46"/>
    <mergeCell ref="P47:P50"/>
    <mergeCell ref="Q47:Q50"/>
    <mergeCell ref="P51:P53"/>
    <mergeCell ref="Q51:Q53"/>
    <mergeCell ref="P54:P56"/>
    <mergeCell ref="Q54:Q56"/>
    <mergeCell ref="P35:P36"/>
    <mergeCell ref="Q35:Q36"/>
    <mergeCell ref="P37:P41"/>
    <mergeCell ref="Q39:Q41"/>
    <mergeCell ref="L15:L19"/>
    <mergeCell ref="P15:P19"/>
    <mergeCell ref="L20:L24"/>
    <mergeCell ref="P20:P24"/>
    <mergeCell ref="Q20:Q24"/>
    <mergeCell ref="L25:L29"/>
    <mergeCell ref="P25:P29"/>
    <mergeCell ref="L5:L9"/>
    <mergeCell ref="P5:P9"/>
    <mergeCell ref="Q5:Q9"/>
    <mergeCell ref="L10:L14"/>
    <mergeCell ref="P10:P14"/>
    <mergeCell ref="Q10:Q14"/>
    <mergeCell ref="L30:L34"/>
    <mergeCell ref="P30:P34"/>
    <mergeCell ref="Q30:Q3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786CD-F7A1-4D2F-891E-D093F0A3E6C8}">
  <dimension ref="A1:Y11"/>
  <sheetViews>
    <sheetView topLeftCell="J1" workbookViewId="0">
      <selection activeCell="O10" sqref="O10"/>
    </sheetView>
  </sheetViews>
  <sheetFormatPr defaultColWidth="9.140625" defaultRowHeight="12.75" x14ac:dyDescent="0.2"/>
  <cols>
    <col min="1" max="1" width="9.140625" style="22"/>
    <col min="2" max="2" width="11.28515625" style="22" customWidth="1"/>
    <col min="3" max="3" width="11.85546875" style="22" customWidth="1"/>
    <col min="4" max="4" width="12.42578125" style="22" customWidth="1"/>
    <col min="5" max="5" width="14.5703125" style="22" customWidth="1"/>
    <col min="6" max="6" width="14.28515625" style="22" customWidth="1"/>
    <col min="7" max="7" width="13.140625" style="22" customWidth="1"/>
    <col min="8" max="8" width="13.28515625" style="22" customWidth="1"/>
    <col min="9" max="9" width="9.140625" style="22"/>
    <col min="10" max="10" width="13.140625" style="22" customWidth="1"/>
    <col min="11" max="11" width="12" style="22" bestFit="1" customWidth="1"/>
    <col min="12" max="12" width="9.140625" style="22"/>
    <col min="13" max="13" width="16.28515625" style="22" customWidth="1"/>
    <col min="14" max="14" width="14.85546875" style="22" customWidth="1"/>
    <col min="15" max="15" width="13.7109375" style="22" customWidth="1"/>
    <col min="16" max="16" width="14.5703125" style="22" customWidth="1"/>
    <col min="17" max="17" width="15.140625" style="22" customWidth="1"/>
    <col min="18" max="18" width="15" style="22" customWidth="1"/>
    <col min="19" max="19" width="15.5703125" style="22" customWidth="1"/>
    <col min="20" max="20" width="13.140625" style="22" customWidth="1"/>
    <col min="21" max="21" width="17.28515625" style="22" customWidth="1"/>
    <col min="22" max="22" width="12.28515625" style="22" customWidth="1"/>
    <col min="23" max="23" width="12.140625" style="22" customWidth="1"/>
    <col min="24" max="24" width="11.7109375" style="22" customWidth="1"/>
    <col min="25" max="25" width="11.42578125" style="22" customWidth="1"/>
    <col min="26" max="16384" width="9.140625" style="22"/>
  </cols>
  <sheetData>
    <row r="1" spans="1:25" ht="13.5" thickBot="1" x14ac:dyDescent="0.25">
      <c r="A1" s="178" t="s">
        <v>207</v>
      </c>
      <c r="B1" s="9"/>
      <c r="C1" s="9"/>
      <c r="D1" s="9"/>
      <c r="E1" s="9"/>
      <c r="F1" s="9"/>
      <c r="G1" s="179"/>
      <c r="H1" s="9"/>
      <c r="I1" s="9"/>
      <c r="J1" s="9"/>
      <c r="K1" s="9"/>
      <c r="L1" s="9"/>
      <c r="M1" s="9"/>
      <c r="N1" s="9"/>
      <c r="O1" s="9"/>
      <c r="P1" s="9"/>
      <c r="Q1" s="9"/>
      <c r="R1" s="9"/>
      <c r="S1" s="9"/>
      <c r="T1" s="9"/>
      <c r="U1" s="9"/>
      <c r="V1" s="9"/>
      <c r="W1" s="9"/>
      <c r="X1" s="9"/>
      <c r="Y1" s="9"/>
    </row>
    <row r="2" spans="1:25" ht="13.5" thickBot="1" x14ac:dyDescent="0.25">
      <c r="A2" s="9"/>
      <c r="B2" s="9"/>
      <c r="C2" s="9"/>
      <c r="D2" s="9"/>
      <c r="E2" s="9"/>
      <c r="F2" s="9"/>
      <c r="G2" s="9"/>
      <c r="H2" s="9"/>
      <c r="I2" s="9"/>
      <c r="J2" s="9"/>
      <c r="K2" s="9"/>
      <c r="L2" s="9"/>
      <c r="M2" s="9"/>
      <c r="N2" s="9"/>
      <c r="O2" s="9"/>
      <c r="P2" s="9"/>
      <c r="Q2" s="9"/>
      <c r="R2" s="9"/>
      <c r="S2" s="9"/>
      <c r="T2" s="9"/>
      <c r="U2" s="9"/>
      <c r="V2" s="9"/>
      <c r="W2" s="9"/>
      <c r="X2" s="349" t="s">
        <v>1</v>
      </c>
      <c r="Y2" s="350" t="s">
        <v>2</v>
      </c>
    </row>
    <row r="3" spans="1:25" ht="13.5" thickBot="1" x14ac:dyDescent="0.25">
      <c r="A3" s="180"/>
      <c r="B3" s="180"/>
      <c r="C3" s="180"/>
      <c r="D3" s="180"/>
      <c r="E3" s="180"/>
      <c r="F3" s="180"/>
      <c r="G3" s="180"/>
      <c r="H3" s="180"/>
      <c r="I3" s="180"/>
      <c r="J3" s="180"/>
      <c r="K3" s="180"/>
      <c r="L3" s="180"/>
      <c r="M3" s="9"/>
      <c r="N3" s="180"/>
      <c r="O3" s="180"/>
      <c r="P3" s="180"/>
      <c r="Q3" s="180"/>
      <c r="R3" s="180"/>
      <c r="S3" s="180"/>
      <c r="T3" s="180"/>
      <c r="U3" s="180"/>
      <c r="V3" s="180"/>
      <c r="W3" s="9"/>
      <c r="X3" s="351" t="s">
        <v>3</v>
      </c>
      <c r="Y3" s="181">
        <v>2021</v>
      </c>
    </row>
    <row r="4" spans="1:25" s="25" customFormat="1" ht="68.25" thickBot="1" x14ac:dyDescent="0.25">
      <c r="A4" s="352" t="s">
        <v>4</v>
      </c>
      <c r="B4" s="352" t="s">
        <v>119</v>
      </c>
      <c r="C4" s="352" t="s">
        <v>208</v>
      </c>
      <c r="D4" s="353" t="s">
        <v>8</v>
      </c>
      <c r="E4" s="352" t="s">
        <v>6</v>
      </c>
      <c r="F4" s="352" t="s">
        <v>209</v>
      </c>
      <c r="G4" s="354" t="s">
        <v>210</v>
      </c>
      <c r="H4" s="352" t="s">
        <v>211</v>
      </c>
      <c r="I4" s="352" t="s">
        <v>212</v>
      </c>
      <c r="J4" s="352" t="s">
        <v>213</v>
      </c>
      <c r="K4" s="352" t="s">
        <v>214</v>
      </c>
      <c r="L4" s="352" t="s">
        <v>215</v>
      </c>
      <c r="M4" s="352" t="s">
        <v>15</v>
      </c>
      <c r="N4" s="355" t="s">
        <v>216</v>
      </c>
      <c r="O4" s="355" t="s">
        <v>217</v>
      </c>
      <c r="P4" s="355" t="s">
        <v>101</v>
      </c>
      <c r="Q4" s="355" t="s">
        <v>218</v>
      </c>
      <c r="R4" s="355" t="s">
        <v>219</v>
      </c>
      <c r="S4" s="355" t="s">
        <v>220</v>
      </c>
      <c r="T4" s="355" t="s">
        <v>221</v>
      </c>
      <c r="U4" s="355" t="s">
        <v>222</v>
      </c>
      <c r="V4" s="355" t="s">
        <v>223</v>
      </c>
      <c r="W4" s="355" t="s">
        <v>224</v>
      </c>
      <c r="X4" s="355" t="s">
        <v>225</v>
      </c>
      <c r="Y4" s="355" t="s">
        <v>226</v>
      </c>
    </row>
    <row r="5" spans="1:25" s="25" customFormat="1" ht="90" x14ac:dyDescent="0.2">
      <c r="A5" s="356" t="s">
        <v>17</v>
      </c>
      <c r="B5" s="357">
        <v>2021</v>
      </c>
      <c r="C5" s="358" t="s">
        <v>227</v>
      </c>
      <c r="D5" s="357" t="s">
        <v>21</v>
      </c>
      <c r="E5" s="357" t="s">
        <v>33</v>
      </c>
      <c r="F5" s="357" t="s">
        <v>23</v>
      </c>
      <c r="G5" s="357"/>
      <c r="H5" s="357" t="s">
        <v>26</v>
      </c>
      <c r="I5" s="357" t="s">
        <v>23</v>
      </c>
      <c r="J5" s="357" t="s">
        <v>23</v>
      </c>
      <c r="K5" s="359" t="s">
        <v>23</v>
      </c>
      <c r="L5" s="359" t="s">
        <v>228</v>
      </c>
      <c r="M5" s="360" t="s">
        <v>229</v>
      </c>
      <c r="N5" s="94" t="s">
        <v>230</v>
      </c>
      <c r="O5" s="96" t="s">
        <v>231</v>
      </c>
      <c r="P5" s="96" t="s">
        <v>232</v>
      </c>
      <c r="Q5" s="96" t="s">
        <v>23</v>
      </c>
      <c r="R5" s="96" t="s">
        <v>26</v>
      </c>
      <c r="S5" s="96" t="s">
        <v>26</v>
      </c>
      <c r="T5" s="96" t="s">
        <v>26</v>
      </c>
      <c r="U5" s="96" t="s">
        <v>26</v>
      </c>
      <c r="V5" s="96" t="s">
        <v>26</v>
      </c>
      <c r="W5" s="96" t="s">
        <v>26</v>
      </c>
      <c r="X5" s="96" t="s">
        <v>23</v>
      </c>
      <c r="Y5" s="182" t="s">
        <v>233</v>
      </c>
    </row>
    <row r="6" spans="1:25" s="25" customFormat="1" ht="45" x14ac:dyDescent="0.2">
      <c r="A6" s="361" t="s">
        <v>17</v>
      </c>
      <c r="B6" s="362">
        <v>2021</v>
      </c>
      <c r="C6" s="363" t="s">
        <v>227</v>
      </c>
      <c r="D6" s="362" t="s">
        <v>21</v>
      </c>
      <c r="E6" s="362" t="s">
        <v>19</v>
      </c>
      <c r="F6" s="362" t="s">
        <v>23</v>
      </c>
      <c r="G6" s="362"/>
      <c r="H6" s="362" t="s">
        <v>26</v>
      </c>
      <c r="I6" s="362" t="s">
        <v>23</v>
      </c>
      <c r="J6" s="362" t="s">
        <v>23</v>
      </c>
      <c r="K6" s="364" t="s">
        <v>23</v>
      </c>
      <c r="L6" s="364" t="s">
        <v>234</v>
      </c>
      <c r="M6" s="365"/>
      <c r="N6" s="366" t="s">
        <v>230</v>
      </c>
      <c r="O6" s="183" t="s">
        <v>231</v>
      </c>
      <c r="P6" s="184" t="s">
        <v>232</v>
      </c>
      <c r="Q6" s="96" t="s">
        <v>23</v>
      </c>
      <c r="R6" s="185" t="s">
        <v>26</v>
      </c>
      <c r="S6" s="96" t="s">
        <v>26</v>
      </c>
      <c r="T6" s="184" t="s">
        <v>23</v>
      </c>
      <c r="U6" s="96" t="s">
        <v>23</v>
      </c>
      <c r="V6" s="184" t="s">
        <v>26</v>
      </c>
      <c r="W6" s="184" t="s">
        <v>26</v>
      </c>
      <c r="X6" s="185" t="s">
        <v>23</v>
      </c>
      <c r="Y6" s="185"/>
    </row>
    <row r="7" spans="1:25" s="25" customFormat="1" ht="67.5" x14ac:dyDescent="0.2">
      <c r="A7" s="361" t="s">
        <v>17</v>
      </c>
      <c r="B7" s="362">
        <v>2021</v>
      </c>
      <c r="C7" s="363" t="s">
        <v>227</v>
      </c>
      <c r="D7" s="362" t="s">
        <v>21</v>
      </c>
      <c r="E7" s="367" t="s">
        <v>235</v>
      </c>
      <c r="F7" s="362" t="s">
        <v>23</v>
      </c>
      <c r="G7" s="362"/>
      <c r="H7" s="362" t="s">
        <v>26</v>
      </c>
      <c r="I7" s="362" t="s">
        <v>23</v>
      </c>
      <c r="J7" s="364" t="s">
        <v>23</v>
      </c>
      <c r="K7" s="364" t="s">
        <v>23</v>
      </c>
      <c r="L7" s="364" t="s">
        <v>228</v>
      </c>
      <c r="M7" s="365"/>
      <c r="N7" s="366" t="s">
        <v>230</v>
      </c>
      <c r="O7" s="186" t="s">
        <v>231</v>
      </c>
      <c r="P7" s="96" t="s">
        <v>232</v>
      </c>
      <c r="Q7" s="96" t="s">
        <v>23</v>
      </c>
      <c r="R7" s="97" t="s">
        <v>26</v>
      </c>
      <c r="S7" s="96" t="s">
        <v>26</v>
      </c>
      <c r="T7" s="96" t="s">
        <v>23</v>
      </c>
      <c r="U7" s="96" t="s">
        <v>23</v>
      </c>
      <c r="V7" s="96" t="s">
        <v>26</v>
      </c>
      <c r="W7" s="96" t="s">
        <v>26</v>
      </c>
      <c r="X7" s="97" t="s">
        <v>23</v>
      </c>
      <c r="Y7" s="97"/>
    </row>
    <row r="8" spans="1:25" s="25" customFormat="1" ht="67.5" x14ac:dyDescent="0.2">
      <c r="A8" s="361" t="s">
        <v>17</v>
      </c>
      <c r="B8" s="362">
        <v>2021</v>
      </c>
      <c r="C8" s="363" t="s">
        <v>227</v>
      </c>
      <c r="D8" s="362" t="s">
        <v>21</v>
      </c>
      <c r="E8" s="367" t="s">
        <v>42</v>
      </c>
      <c r="F8" s="362" t="s">
        <v>23</v>
      </c>
      <c r="G8" s="362"/>
      <c r="H8" s="362" t="s">
        <v>26</v>
      </c>
      <c r="I8" s="362" t="s">
        <v>23</v>
      </c>
      <c r="J8" s="364" t="s">
        <v>23</v>
      </c>
      <c r="K8" s="364" t="s">
        <v>23</v>
      </c>
      <c r="L8" s="364" t="s">
        <v>228</v>
      </c>
      <c r="M8" s="365"/>
      <c r="N8" s="366" t="s">
        <v>230</v>
      </c>
      <c r="O8" s="186" t="s">
        <v>231</v>
      </c>
      <c r="P8" s="96" t="s">
        <v>232</v>
      </c>
      <c r="Q8" s="96" t="s">
        <v>23</v>
      </c>
      <c r="R8" s="97" t="s">
        <v>26</v>
      </c>
      <c r="S8" s="96" t="s">
        <v>26</v>
      </c>
      <c r="T8" s="96" t="s">
        <v>23</v>
      </c>
      <c r="U8" s="96" t="s">
        <v>23</v>
      </c>
      <c r="V8" s="96" t="s">
        <v>26</v>
      </c>
      <c r="W8" s="96" t="s">
        <v>26</v>
      </c>
      <c r="X8" s="97" t="s">
        <v>23</v>
      </c>
      <c r="Y8" s="97"/>
    </row>
    <row r="9" spans="1:25" s="25" customFormat="1" ht="45" x14ac:dyDescent="0.2">
      <c r="A9" s="361" t="s">
        <v>17</v>
      </c>
      <c r="B9" s="362">
        <v>2021</v>
      </c>
      <c r="C9" s="363" t="s">
        <v>236</v>
      </c>
      <c r="D9" s="362" t="s">
        <v>21</v>
      </c>
      <c r="E9" s="367" t="s">
        <v>19</v>
      </c>
      <c r="F9" s="362" t="s">
        <v>23</v>
      </c>
      <c r="G9" s="362"/>
      <c r="H9" s="362" t="s">
        <v>26</v>
      </c>
      <c r="I9" s="362" t="s">
        <v>23</v>
      </c>
      <c r="J9" s="362" t="s">
        <v>23</v>
      </c>
      <c r="K9" s="362" t="s">
        <v>23</v>
      </c>
      <c r="L9" s="364" t="s">
        <v>234</v>
      </c>
      <c r="M9" s="368"/>
      <c r="N9" s="96" t="s">
        <v>237</v>
      </c>
      <c r="O9" s="97" t="s">
        <v>231</v>
      </c>
      <c r="P9" s="96" t="s">
        <v>232</v>
      </c>
      <c r="Q9" s="96" t="s">
        <v>23</v>
      </c>
      <c r="R9" s="97" t="s">
        <v>26</v>
      </c>
      <c r="S9" s="96" t="s">
        <v>26</v>
      </c>
      <c r="T9" s="96" t="s">
        <v>23</v>
      </c>
      <c r="U9" s="96" t="s">
        <v>23</v>
      </c>
      <c r="V9" s="96" t="s">
        <v>26</v>
      </c>
      <c r="W9" s="96" t="s">
        <v>26</v>
      </c>
      <c r="X9" s="97" t="s">
        <v>23</v>
      </c>
      <c r="Y9" s="97"/>
    </row>
    <row r="10" spans="1:25" s="25" customFormat="1" ht="67.5" x14ac:dyDescent="0.2">
      <c r="A10" s="361" t="s">
        <v>17</v>
      </c>
      <c r="B10" s="362">
        <v>2021</v>
      </c>
      <c r="C10" s="363" t="s">
        <v>238</v>
      </c>
      <c r="D10" s="362" t="s">
        <v>21</v>
      </c>
      <c r="E10" s="362" t="s">
        <v>235</v>
      </c>
      <c r="F10" s="362" t="s">
        <v>23</v>
      </c>
      <c r="G10" s="362"/>
      <c r="H10" s="362" t="s">
        <v>26</v>
      </c>
      <c r="I10" s="362" t="s">
        <v>23</v>
      </c>
      <c r="J10" s="362" t="s">
        <v>23</v>
      </c>
      <c r="K10" s="362" t="s">
        <v>23</v>
      </c>
      <c r="L10" s="364" t="s">
        <v>228</v>
      </c>
      <c r="M10" s="368"/>
      <c r="N10" s="97" t="s">
        <v>237</v>
      </c>
      <c r="O10" s="97" t="s">
        <v>231</v>
      </c>
      <c r="P10" s="96" t="s">
        <v>232</v>
      </c>
      <c r="Q10" s="96" t="s">
        <v>23</v>
      </c>
      <c r="R10" s="97" t="s">
        <v>26</v>
      </c>
      <c r="S10" s="96" t="s">
        <v>26</v>
      </c>
      <c r="T10" s="96" t="s">
        <v>23</v>
      </c>
      <c r="U10" s="96" t="s">
        <v>23</v>
      </c>
      <c r="V10" s="96" t="s">
        <v>26</v>
      </c>
      <c r="W10" s="96" t="s">
        <v>26</v>
      </c>
      <c r="X10" s="97" t="s">
        <v>23</v>
      </c>
      <c r="Y10" s="97"/>
    </row>
    <row r="11" spans="1:25" s="25" customFormat="1" ht="68.25" thickBot="1" x14ac:dyDescent="0.25">
      <c r="A11" s="369" t="s">
        <v>17</v>
      </c>
      <c r="B11" s="370">
        <v>2021</v>
      </c>
      <c r="C11" s="371" t="s">
        <v>238</v>
      </c>
      <c r="D11" s="370" t="s">
        <v>21</v>
      </c>
      <c r="E11" s="370" t="s">
        <v>42</v>
      </c>
      <c r="F11" s="370" t="s">
        <v>23</v>
      </c>
      <c r="G11" s="370"/>
      <c r="H11" s="370" t="s">
        <v>26</v>
      </c>
      <c r="I11" s="370" t="s">
        <v>23</v>
      </c>
      <c r="J11" s="370" t="s">
        <v>23</v>
      </c>
      <c r="K11" s="370" t="s">
        <v>23</v>
      </c>
      <c r="L11" s="372" t="s">
        <v>228</v>
      </c>
      <c r="M11" s="373"/>
      <c r="N11" s="97" t="s">
        <v>237</v>
      </c>
      <c r="O11" s="97" t="s">
        <v>231</v>
      </c>
      <c r="P11" s="96" t="s">
        <v>232</v>
      </c>
      <c r="Q11" s="96" t="s">
        <v>23</v>
      </c>
      <c r="R11" s="97" t="s">
        <v>26</v>
      </c>
      <c r="S11" s="96" t="s">
        <v>26</v>
      </c>
      <c r="T11" s="96" t="s">
        <v>23</v>
      </c>
      <c r="U11" s="96" t="s">
        <v>23</v>
      </c>
      <c r="V11" s="96" t="s">
        <v>26</v>
      </c>
      <c r="W11" s="96" t="s">
        <v>26</v>
      </c>
      <c r="X11" s="97" t="s">
        <v>23</v>
      </c>
      <c r="Y11" s="97"/>
    </row>
  </sheetData>
  <autoFilter ref="A4:Y4" xr:uid="{00000000-0009-0000-0000-000003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5"/>
  <sheetViews>
    <sheetView topLeftCell="B1" workbookViewId="0">
      <pane ySplit="4" topLeftCell="A5" activePane="bottomLeft" state="frozen"/>
      <selection activeCell="E25" sqref="E25"/>
      <selection pane="bottomLeft" activeCell="E25" sqref="E25"/>
    </sheetView>
  </sheetViews>
  <sheetFormatPr defaultColWidth="9.140625" defaultRowHeight="14.25" x14ac:dyDescent="0.2"/>
  <cols>
    <col min="1" max="1" width="9.140625" style="29"/>
    <col min="2" max="2" width="16.28515625" style="29" bestFit="1" customWidth="1"/>
    <col min="3" max="3" width="9.140625" style="29"/>
    <col min="4" max="4" width="13.5703125" style="29" bestFit="1" customWidth="1"/>
    <col min="5" max="5" width="9.140625" style="77"/>
    <col min="6" max="6" width="11" style="29" customWidth="1"/>
    <col min="7" max="7" width="10.28515625" style="29" customWidth="1"/>
    <col min="8" max="8" width="11.28515625" style="29" customWidth="1"/>
    <col min="9" max="9" width="11" style="29" customWidth="1"/>
    <col min="10" max="10" width="12.5703125" style="29" customWidth="1"/>
    <col min="11" max="12" width="9.140625" style="29"/>
    <col min="13" max="13" width="10.7109375" style="29" customWidth="1"/>
    <col min="14" max="14" width="11" style="29" customWidth="1"/>
    <col min="15" max="15" width="10.7109375" style="77" customWidth="1"/>
    <col min="16" max="16" width="14.28515625" style="29" customWidth="1"/>
    <col min="17" max="17" width="13.28515625" style="29" customWidth="1"/>
    <col min="18" max="18" width="11" style="29" customWidth="1"/>
    <col min="19" max="19" width="13.28515625" style="29" customWidth="1"/>
    <col min="20" max="20" width="10.140625" style="29" bestFit="1" customWidth="1"/>
    <col min="21" max="21" width="13.85546875" style="29" bestFit="1" customWidth="1"/>
    <col min="22" max="16384" width="9.140625" style="29"/>
  </cols>
  <sheetData>
    <row r="1" spans="1:21" s="9" customFormat="1" ht="15" thickBot="1" x14ac:dyDescent="0.25">
      <c r="A1" s="10" t="s">
        <v>239</v>
      </c>
      <c r="E1" s="65"/>
      <c r="O1" s="65"/>
      <c r="S1" s="11"/>
      <c r="T1" s="30"/>
      <c r="U1" s="31"/>
    </row>
    <row r="2" spans="1:21" s="9" customFormat="1" ht="12.75" x14ac:dyDescent="0.2">
      <c r="A2" s="12"/>
      <c r="E2" s="65"/>
      <c r="O2" s="65"/>
      <c r="S2" s="11"/>
      <c r="T2" s="280" t="s">
        <v>1</v>
      </c>
      <c r="U2" s="281" t="s">
        <v>2</v>
      </c>
    </row>
    <row r="3" spans="1:21" s="9" customFormat="1" ht="13.5" thickBot="1" x14ac:dyDescent="0.25">
      <c r="A3" s="13"/>
      <c r="E3" s="65"/>
      <c r="O3" s="65"/>
      <c r="S3" s="11"/>
      <c r="T3" s="314" t="s">
        <v>3</v>
      </c>
      <c r="U3" s="374">
        <v>2021</v>
      </c>
    </row>
    <row r="4" spans="1:21" s="14" customFormat="1" ht="59.25" customHeight="1" thickBot="1" x14ac:dyDescent="0.3">
      <c r="A4" s="165" t="s">
        <v>4</v>
      </c>
      <c r="B4" s="166" t="s">
        <v>240</v>
      </c>
      <c r="C4" s="165" t="s">
        <v>241</v>
      </c>
      <c r="D4" s="166" t="s">
        <v>8</v>
      </c>
      <c r="E4" s="165" t="s">
        <v>6</v>
      </c>
      <c r="F4" s="165" t="s">
        <v>242</v>
      </c>
      <c r="G4" s="165" t="s">
        <v>210</v>
      </c>
      <c r="H4" s="166" t="s">
        <v>243</v>
      </c>
      <c r="I4" s="166" t="s">
        <v>244</v>
      </c>
      <c r="J4" s="167" t="s">
        <v>245</v>
      </c>
      <c r="K4" s="168" t="s">
        <v>246</v>
      </c>
      <c r="L4" s="168" t="s">
        <v>247</v>
      </c>
      <c r="M4" s="167" t="s">
        <v>248</v>
      </c>
      <c r="N4" s="167" t="s">
        <v>101</v>
      </c>
      <c r="O4" s="165" t="s">
        <v>15</v>
      </c>
      <c r="P4" s="18" t="s">
        <v>249</v>
      </c>
      <c r="Q4" s="19" t="s">
        <v>250</v>
      </c>
      <c r="R4" s="18" t="s">
        <v>251</v>
      </c>
      <c r="S4" s="20" t="s">
        <v>252</v>
      </c>
      <c r="T4" s="18" t="s">
        <v>253</v>
      </c>
      <c r="U4" s="21" t="s">
        <v>254</v>
      </c>
    </row>
    <row r="5" spans="1:21" s="9" customFormat="1" ht="76.5" x14ac:dyDescent="0.2">
      <c r="A5" s="375" t="s">
        <v>17</v>
      </c>
      <c r="B5" s="376" t="s">
        <v>2</v>
      </c>
      <c r="C5" s="377" t="s">
        <v>255</v>
      </c>
      <c r="D5" s="376" t="s">
        <v>21</v>
      </c>
      <c r="E5" s="377" t="s">
        <v>19</v>
      </c>
      <c r="F5" s="376" t="s">
        <v>26</v>
      </c>
      <c r="G5" s="377" t="s">
        <v>256</v>
      </c>
      <c r="H5" s="376" t="s">
        <v>257</v>
      </c>
      <c r="I5" s="376" t="s">
        <v>258</v>
      </c>
      <c r="J5" s="378" t="s">
        <v>257</v>
      </c>
      <c r="K5" s="378" t="s">
        <v>257</v>
      </c>
      <c r="L5" s="378" t="s">
        <v>257</v>
      </c>
      <c r="M5" s="379" t="s">
        <v>257</v>
      </c>
      <c r="N5" s="378" t="s">
        <v>257</v>
      </c>
      <c r="O5" s="380"/>
      <c r="P5" s="381" t="s">
        <v>94</v>
      </c>
      <c r="Q5" s="382" t="s">
        <v>94</v>
      </c>
      <c r="R5" s="383" t="s">
        <v>94</v>
      </c>
      <c r="S5" s="384" t="s">
        <v>94</v>
      </c>
      <c r="T5" s="383" t="s">
        <v>94</v>
      </c>
      <c r="U5" s="385"/>
    </row>
    <row r="6" spans="1:21" s="9" customFormat="1" ht="38.25" x14ac:dyDescent="0.2">
      <c r="A6" s="113" t="s">
        <v>17</v>
      </c>
      <c r="B6" s="169" t="s">
        <v>2</v>
      </c>
      <c r="C6" s="170" t="s">
        <v>255</v>
      </c>
      <c r="D6" s="170" t="s">
        <v>21</v>
      </c>
      <c r="E6" s="171" t="s">
        <v>19</v>
      </c>
      <c r="F6" s="170" t="s">
        <v>23</v>
      </c>
      <c r="G6" s="170"/>
      <c r="H6" s="169" t="s">
        <v>259</v>
      </c>
      <c r="I6" s="169" t="s">
        <v>260</v>
      </c>
      <c r="J6" s="172" t="s">
        <v>261</v>
      </c>
      <c r="K6" s="172" t="s">
        <v>262</v>
      </c>
      <c r="L6" s="173" t="s">
        <v>263</v>
      </c>
      <c r="M6" s="174" t="s">
        <v>264</v>
      </c>
      <c r="N6" s="175" t="s">
        <v>265</v>
      </c>
      <c r="O6" s="171" t="s">
        <v>266</v>
      </c>
      <c r="P6" s="16">
        <v>4</v>
      </c>
      <c r="Q6" s="15">
        <v>200</v>
      </c>
      <c r="R6" s="17" t="s">
        <v>94</v>
      </c>
      <c r="S6" s="114" t="s">
        <v>267</v>
      </c>
      <c r="T6" s="17" t="s">
        <v>23</v>
      </c>
      <c r="U6" s="176"/>
    </row>
    <row r="7" spans="1:21" s="9" customFormat="1" ht="63.75" x14ac:dyDescent="0.2">
      <c r="A7" s="113" t="s">
        <v>17</v>
      </c>
      <c r="B7" s="386" t="s">
        <v>2</v>
      </c>
      <c r="C7" s="387" t="s">
        <v>255</v>
      </c>
      <c r="D7" s="387" t="s">
        <v>21</v>
      </c>
      <c r="E7" s="388" t="s">
        <v>19</v>
      </c>
      <c r="F7" s="387" t="s">
        <v>23</v>
      </c>
      <c r="G7" s="387"/>
      <c r="H7" s="386" t="s">
        <v>268</v>
      </c>
      <c r="I7" s="386" t="s">
        <v>260</v>
      </c>
      <c r="J7" s="389" t="s">
        <v>261</v>
      </c>
      <c r="K7" s="389" t="s">
        <v>269</v>
      </c>
      <c r="L7" s="390" t="s">
        <v>270</v>
      </c>
      <c r="M7" s="391">
        <v>2</v>
      </c>
      <c r="N7" s="392" t="s">
        <v>265</v>
      </c>
      <c r="O7" s="388" t="s">
        <v>271</v>
      </c>
      <c r="P7" s="16">
        <v>2</v>
      </c>
      <c r="Q7" s="15">
        <v>100</v>
      </c>
      <c r="R7" s="17" t="s">
        <v>94</v>
      </c>
      <c r="S7" s="114" t="s">
        <v>272</v>
      </c>
      <c r="T7" s="17" t="s">
        <v>23</v>
      </c>
      <c r="U7" s="393"/>
    </row>
    <row r="8" spans="1:21" s="9" customFormat="1" ht="38.25" x14ac:dyDescent="0.2">
      <c r="A8" s="113" t="s">
        <v>17</v>
      </c>
      <c r="B8" s="386" t="s">
        <v>2</v>
      </c>
      <c r="C8" s="387" t="s">
        <v>255</v>
      </c>
      <c r="D8" s="387" t="s">
        <v>21</v>
      </c>
      <c r="E8" s="388" t="s">
        <v>19</v>
      </c>
      <c r="F8" s="387" t="s">
        <v>23</v>
      </c>
      <c r="G8" s="387"/>
      <c r="H8" s="386" t="s">
        <v>273</v>
      </c>
      <c r="I8" s="386" t="s">
        <v>274</v>
      </c>
      <c r="J8" s="389" t="s">
        <v>261</v>
      </c>
      <c r="K8" s="389" t="s">
        <v>262</v>
      </c>
      <c r="L8" s="390" t="s">
        <v>263</v>
      </c>
      <c r="M8" s="391" t="s">
        <v>264</v>
      </c>
      <c r="N8" s="392" t="s">
        <v>265</v>
      </c>
      <c r="O8" s="388" t="s">
        <v>266</v>
      </c>
      <c r="P8" s="394">
        <v>4</v>
      </c>
      <c r="Q8" s="15">
        <v>200</v>
      </c>
      <c r="R8" s="17" t="s">
        <v>94</v>
      </c>
      <c r="S8" s="114" t="s">
        <v>272</v>
      </c>
      <c r="T8" s="17" t="s">
        <v>23</v>
      </c>
      <c r="U8" s="393"/>
    </row>
    <row r="9" spans="1:21" s="9" customFormat="1" ht="63.75" x14ac:dyDescent="0.2">
      <c r="A9" s="113" t="s">
        <v>17</v>
      </c>
      <c r="B9" s="386" t="s">
        <v>2</v>
      </c>
      <c r="C9" s="387" t="s">
        <v>255</v>
      </c>
      <c r="D9" s="387" t="s">
        <v>21</v>
      </c>
      <c r="E9" s="388" t="s">
        <v>19</v>
      </c>
      <c r="F9" s="387" t="s">
        <v>23</v>
      </c>
      <c r="G9" s="387"/>
      <c r="H9" s="386" t="s">
        <v>275</v>
      </c>
      <c r="I9" s="386" t="s">
        <v>274</v>
      </c>
      <c r="J9" s="389" t="s">
        <v>261</v>
      </c>
      <c r="K9" s="389" t="s">
        <v>269</v>
      </c>
      <c r="L9" s="390" t="s">
        <v>270</v>
      </c>
      <c r="M9" s="391">
        <v>2</v>
      </c>
      <c r="N9" s="392" t="s">
        <v>265</v>
      </c>
      <c r="O9" s="388" t="s">
        <v>276</v>
      </c>
      <c r="P9" s="394">
        <v>2</v>
      </c>
      <c r="Q9" s="15">
        <v>100</v>
      </c>
      <c r="R9" s="17" t="s">
        <v>94</v>
      </c>
      <c r="S9" s="114" t="s">
        <v>272</v>
      </c>
      <c r="T9" s="17" t="s">
        <v>23</v>
      </c>
      <c r="U9" s="393"/>
    </row>
    <row r="10" spans="1:21" s="9" customFormat="1" ht="63.75" x14ac:dyDescent="0.2">
      <c r="A10" s="113" t="s">
        <v>17</v>
      </c>
      <c r="B10" s="386" t="s">
        <v>2</v>
      </c>
      <c r="C10" s="387" t="s">
        <v>277</v>
      </c>
      <c r="D10" s="387" t="s">
        <v>278</v>
      </c>
      <c r="E10" s="395" t="s">
        <v>40</v>
      </c>
      <c r="F10" s="387" t="s">
        <v>23</v>
      </c>
      <c r="G10" s="387"/>
      <c r="H10" s="386" t="s">
        <v>279</v>
      </c>
      <c r="I10" s="386" t="s">
        <v>280</v>
      </c>
      <c r="J10" s="389" t="s">
        <v>281</v>
      </c>
      <c r="K10" s="389" t="s">
        <v>282</v>
      </c>
      <c r="L10" s="390" t="s">
        <v>283</v>
      </c>
      <c r="M10" s="391">
        <v>100</v>
      </c>
      <c r="N10" s="392" t="s">
        <v>265</v>
      </c>
      <c r="O10" s="388"/>
      <c r="P10" s="16">
        <v>101</v>
      </c>
      <c r="Q10" s="15">
        <f t="shared" ref="Q10:Q15" si="0">P10*100/M10</f>
        <v>101</v>
      </c>
      <c r="R10" s="17" t="s">
        <v>94</v>
      </c>
      <c r="S10" s="114" t="s">
        <v>284</v>
      </c>
      <c r="T10" s="17" t="s">
        <v>23</v>
      </c>
      <c r="U10" s="393"/>
    </row>
    <row r="11" spans="1:21" s="9" customFormat="1" ht="51" x14ac:dyDescent="0.2">
      <c r="A11" s="113" t="s">
        <v>17</v>
      </c>
      <c r="B11" s="386" t="s">
        <v>2</v>
      </c>
      <c r="C11" s="387" t="s">
        <v>277</v>
      </c>
      <c r="D11" s="387" t="s">
        <v>278</v>
      </c>
      <c r="E11" s="395" t="s">
        <v>40</v>
      </c>
      <c r="F11" s="387" t="s">
        <v>23</v>
      </c>
      <c r="G11" s="387"/>
      <c r="H11" s="386" t="s">
        <v>285</v>
      </c>
      <c r="I11" s="386" t="s">
        <v>286</v>
      </c>
      <c r="J11" s="389" t="s">
        <v>281</v>
      </c>
      <c r="K11" s="389" t="s">
        <v>287</v>
      </c>
      <c r="L11" s="390" t="s">
        <v>288</v>
      </c>
      <c r="M11" s="391">
        <v>2</v>
      </c>
      <c r="N11" s="392" t="s">
        <v>265</v>
      </c>
      <c r="O11" s="388"/>
      <c r="P11" s="16">
        <v>2</v>
      </c>
      <c r="Q11" s="15">
        <f t="shared" si="0"/>
        <v>100</v>
      </c>
      <c r="R11" s="17" t="s">
        <v>94</v>
      </c>
      <c r="S11" s="114" t="s">
        <v>289</v>
      </c>
      <c r="T11" s="17" t="s">
        <v>23</v>
      </c>
      <c r="U11" s="396"/>
    </row>
    <row r="12" spans="1:21" s="9" customFormat="1" ht="38.25" x14ac:dyDescent="0.2">
      <c r="A12" s="113" t="s">
        <v>17</v>
      </c>
      <c r="B12" s="386" t="s">
        <v>2</v>
      </c>
      <c r="C12" s="387" t="s">
        <v>277</v>
      </c>
      <c r="D12" s="387" t="s">
        <v>278</v>
      </c>
      <c r="E12" s="395" t="s">
        <v>40</v>
      </c>
      <c r="F12" s="387" t="s">
        <v>23</v>
      </c>
      <c r="G12" s="387"/>
      <c r="H12" s="386" t="s">
        <v>290</v>
      </c>
      <c r="I12" s="386" t="s">
        <v>291</v>
      </c>
      <c r="J12" s="389" t="s">
        <v>261</v>
      </c>
      <c r="K12" s="389" t="s">
        <v>292</v>
      </c>
      <c r="L12" s="390" t="s">
        <v>293</v>
      </c>
      <c r="M12" s="391">
        <v>2</v>
      </c>
      <c r="N12" s="392" t="s">
        <v>265</v>
      </c>
      <c r="O12" s="388"/>
      <c r="P12" s="394">
        <v>1</v>
      </c>
      <c r="Q12" s="15">
        <f t="shared" si="0"/>
        <v>50</v>
      </c>
      <c r="R12" s="17" t="s">
        <v>94</v>
      </c>
      <c r="S12" s="114" t="s">
        <v>294</v>
      </c>
      <c r="T12" s="17" t="s">
        <v>23</v>
      </c>
      <c r="U12" s="396" t="s">
        <v>295</v>
      </c>
    </row>
    <row r="13" spans="1:21" s="9" customFormat="1" ht="140.25" x14ac:dyDescent="0.2">
      <c r="A13" s="113" t="s">
        <v>17</v>
      </c>
      <c r="B13" s="386" t="s">
        <v>2</v>
      </c>
      <c r="C13" s="387" t="s">
        <v>277</v>
      </c>
      <c r="D13" s="387" t="s">
        <v>278</v>
      </c>
      <c r="E13" s="395" t="s">
        <v>42</v>
      </c>
      <c r="F13" s="387" t="s">
        <v>23</v>
      </c>
      <c r="G13" s="387"/>
      <c r="H13" s="386" t="s">
        <v>296</v>
      </c>
      <c r="I13" s="386" t="s">
        <v>280</v>
      </c>
      <c r="J13" s="389" t="s">
        <v>281</v>
      </c>
      <c r="K13" s="389" t="s">
        <v>282</v>
      </c>
      <c r="L13" s="390" t="s">
        <v>283</v>
      </c>
      <c r="M13" s="391">
        <v>100</v>
      </c>
      <c r="N13" s="392" t="s">
        <v>265</v>
      </c>
      <c r="O13" s="388"/>
      <c r="P13" s="394">
        <v>101</v>
      </c>
      <c r="Q13" s="15">
        <f t="shared" si="0"/>
        <v>101</v>
      </c>
      <c r="R13" s="17" t="s">
        <v>94</v>
      </c>
      <c r="S13" s="114" t="s">
        <v>297</v>
      </c>
      <c r="T13" s="17" t="s">
        <v>23</v>
      </c>
      <c r="U13" s="393"/>
    </row>
    <row r="14" spans="1:21" s="9" customFormat="1" ht="38.25" x14ac:dyDescent="0.2">
      <c r="A14" s="113" t="s">
        <v>17</v>
      </c>
      <c r="B14" s="386" t="s">
        <v>2</v>
      </c>
      <c r="C14" s="387" t="s">
        <v>277</v>
      </c>
      <c r="D14" s="387" t="s">
        <v>278</v>
      </c>
      <c r="E14" s="395" t="s">
        <v>42</v>
      </c>
      <c r="F14" s="387" t="s">
        <v>23</v>
      </c>
      <c r="G14" s="387"/>
      <c r="H14" s="386" t="s">
        <v>298</v>
      </c>
      <c r="I14" s="386" t="s">
        <v>286</v>
      </c>
      <c r="J14" s="390" t="s">
        <v>281</v>
      </c>
      <c r="K14" s="390" t="s">
        <v>287</v>
      </c>
      <c r="L14" s="390" t="s">
        <v>288</v>
      </c>
      <c r="M14" s="391">
        <v>2</v>
      </c>
      <c r="N14" s="392" t="s">
        <v>265</v>
      </c>
      <c r="O14" s="388"/>
      <c r="P14" s="16">
        <v>2</v>
      </c>
      <c r="Q14" s="15">
        <f t="shared" si="0"/>
        <v>100</v>
      </c>
      <c r="R14" s="17" t="s">
        <v>94</v>
      </c>
      <c r="S14" s="114" t="s">
        <v>299</v>
      </c>
      <c r="T14" s="17" t="s">
        <v>23</v>
      </c>
      <c r="U14" s="396"/>
    </row>
    <row r="15" spans="1:21" s="9" customFormat="1" ht="38.25" x14ac:dyDescent="0.2">
      <c r="A15" s="113" t="s">
        <v>17</v>
      </c>
      <c r="B15" s="386" t="s">
        <v>2</v>
      </c>
      <c r="C15" s="387" t="s">
        <v>277</v>
      </c>
      <c r="D15" s="387" t="s">
        <v>278</v>
      </c>
      <c r="E15" s="395" t="s">
        <v>42</v>
      </c>
      <c r="F15" s="387" t="s">
        <v>23</v>
      </c>
      <c r="G15" s="387"/>
      <c r="H15" s="386" t="s">
        <v>290</v>
      </c>
      <c r="I15" s="386" t="s">
        <v>291</v>
      </c>
      <c r="J15" s="390" t="s">
        <v>261</v>
      </c>
      <c r="K15" s="390" t="s">
        <v>292</v>
      </c>
      <c r="L15" s="390" t="s">
        <v>293</v>
      </c>
      <c r="M15" s="391">
        <v>2</v>
      </c>
      <c r="N15" s="392" t="s">
        <v>265</v>
      </c>
      <c r="O15" s="388"/>
      <c r="P15" s="16">
        <v>1</v>
      </c>
      <c r="Q15" s="15">
        <f t="shared" si="0"/>
        <v>50</v>
      </c>
      <c r="R15" s="17" t="s">
        <v>94</v>
      </c>
      <c r="S15" s="114" t="s">
        <v>300</v>
      </c>
      <c r="T15" s="17" t="s">
        <v>23</v>
      </c>
      <c r="U15" s="396" t="s">
        <v>295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B865C-815A-43A3-8897-C4F16156CD69}">
  <sheetPr filterMode="1"/>
  <dimension ref="A1:W96"/>
  <sheetViews>
    <sheetView topLeftCell="A85" workbookViewId="0">
      <selection activeCell="M89" sqref="M89"/>
    </sheetView>
  </sheetViews>
  <sheetFormatPr defaultColWidth="9.140625" defaultRowHeight="12.75" x14ac:dyDescent="0.2"/>
  <cols>
    <col min="1" max="1" width="9.140625" style="22"/>
    <col min="2" max="2" width="12.5703125" style="22" customWidth="1"/>
    <col min="3" max="8" width="9.140625" style="22"/>
    <col min="9" max="9" width="10.85546875" style="22" customWidth="1"/>
    <col min="10" max="10" width="10.140625" style="22" customWidth="1"/>
    <col min="11" max="11" width="9.140625" style="22"/>
    <col min="12" max="12" width="10.85546875" style="22" customWidth="1"/>
    <col min="13" max="13" width="16.5703125" style="22" customWidth="1"/>
    <col min="14" max="14" width="17" style="22" customWidth="1"/>
    <col min="15" max="15" width="12.28515625" style="22" customWidth="1"/>
    <col min="16" max="20" width="9.140625" style="22"/>
    <col min="21" max="22" width="11.7109375" style="22" customWidth="1"/>
    <col min="23" max="23" width="12.140625" style="22" customWidth="1"/>
    <col min="24" max="16384" width="9.140625" style="22"/>
  </cols>
  <sheetData>
    <row r="1" spans="1:23" ht="13.5" thickBot="1" x14ac:dyDescent="0.25">
      <c r="A1" s="118" t="s">
        <v>301</v>
      </c>
      <c r="B1" s="119"/>
      <c r="C1" s="120"/>
      <c r="D1" s="120"/>
      <c r="E1" s="120"/>
      <c r="F1" s="120"/>
      <c r="G1" s="120"/>
      <c r="H1" s="120"/>
      <c r="I1" s="120"/>
      <c r="J1" s="120"/>
      <c r="K1" s="120"/>
      <c r="L1" s="120"/>
      <c r="M1" s="120"/>
      <c r="N1" s="120"/>
      <c r="O1" s="120"/>
      <c r="P1" s="120"/>
      <c r="Q1" s="120"/>
      <c r="R1" s="120"/>
      <c r="S1" s="120"/>
      <c r="T1" s="120"/>
      <c r="U1" s="120"/>
      <c r="V1" s="120"/>
      <c r="W1" s="120"/>
    </row>
    <row r="2" spans="1:23" x14ac:dyDescent="0.2">
      <c r="A2" s="48"/>
      <c r="B2" s="48"/>
      <c r="C2" s="48"/>
      <c r="D2" s="48"/>
      <c r="E2" s="48"/>
      <c r="F2" s="48"/>
      <c r="G2" s="48"/>
      <c r="H2" s="48"/>
      <c r="I2" s="48"/>
      <c r="J2" s="48"/>
      <c r="K2" s="48"/>
      <c r="L2" s="48"/>
      <c r="M2" s="48"/>
      <c r="N2" s="48"/>
      <c r="O2" s="48"/>
      <c r="P2" s="48"/>
      <c r="Q2" s="48"/>
      <c r="R2" s="48"/>
      <c r="S2" s="48"/>
      <c r="T2" s="48"/>
      <c r="U2" s="48"/>
      <c r="V2" s="280" t="s">
        <v>1</v>
      </c>
      <c r="W2" s="281" t="s">
        <v>2</v>
      </c>
    </row>
    <row r="3" spans="1:23" ht="13.5" thickBot="1" x14ac:dyDescent="0.25">
      <c r="A3" s="48"/>
      <c r="B3" s="48"/>
      <c r="C3" s="48"/>
      <c r="D3" s="48"/>
      <c r="E3" s="48"/>
      <c r="F3" s="48"/>
      <c r="G3" s="48"/>
      <c r="H3" s="48"/>
      <c r="I3" s="48"/>
      <c r="J3" s="48"/>
      <c r="K3" s="48"/>
      <c r="L3" s="48"/>
      <c r="M3" s="48"/>
      <c r="N3" s="48"/>
      <c r="O3" s="48"/>
      <c r="P3" s="121"/>
      <c r="Q3" s="121"/>
      <c r="R3" s="121"/>
      <c r="S3" s="121"/>
      <c r="T3" s="121"/>
      <c r="U3" s="121"/>
      <c r="V3" s="215" t="s">
        <v>3</v>
      </c>
      <c r="W3" s="282">
        <v>2021</v>
      </c>
    </row>
    <row r="4" spans="1:23" ht="13.5" thickBot="1" x14ac:dyDescent="0.25">
      <c r="A4" s="121"/>
      <c r="B4" s="121"/>
      <c r="C4" s="121"/>
      <c r="D4" s="121"/>
      <c r="E4" s="121"/>
      <c r="F4" s="121"/>
      <c r="G4" s="121"/>
      <c r="H4" s="121"/>
      <c r="I4" s="121"/>
      <c r="J4" s="121"/>
      <c r="K4" s="121"/>
      <c r="L4" s="121"/>
      <c r="M4" s="121"/>
      <c r="N4" s="122"/>
      <c r="O4" s="123"/>
      <c r="P4" s="721" t="s">
        <v>302</v>
      </c>
      <c r="Q4" s="722"/>
      <c r="R4" s="722"/>
      <c r="S4" s="722"/>
      <c r="T4" s="723"/>
      <c r="U4" s="283"/>
      <c r="V4" s="283"/>
      <c r="W4" s="283"/>
    </row>
    <row r="5" spans="1:23" s="25" customFormat="1" ht="67.5" x14ac:dyDescent="0.2">
      <c r="A5" s="124" t="s">
        <v>4</v>
      </c>
      <c r="B5" s="125" t="s">
        <v>303</v>
      </c>
      <c r="C5" s="125" t="s">
        <v>7</v>
      </c>
      <c r="D5" s="125" t="s">
        <v>8</v>
      </c>
      <c r="E5" s="126" t="s">
        <v>304</v>
      </c>
      <c r="F5" s="127" t="s">
        <v>305</v>
      </c>
      <c r="G5" s="124" t="s">
        <v>306</v>
      </c>
      <c r="H5" s="127" t="s">
        <v>307</v>
      </c>
      <c r="I5" s="127" t="s">
        <v>308</v>
      </c>
      <c r="J5" s="127" t="s">
        <v>15</v>
      </c>
      <c r="K5" s="128" t="s">
        <v>309</v>
      </c>
      <c r="L5" s="128" t="s">
        <v>310</v>
      </c>
      <c r="M5" s="128" t="s">
        <v>311</v>
      </c>
      <c r="N5" s="128" t="s">
        <v>312</v>
      </c>
      <c r="O5" s="129" t="s">
        <v>313</v>
      </c>
      <c r="P5" s="129" t="s">
        <v>314</v>
      </c>
      <c r="Q5" s="129" t="s">
        <v>315</v>
      </c>
      <c r="R5" s="129" t="s">
        <v>316</v>
      </c>
      <c r="S5" s="129" t="s">
        <v>317</v>
      </c>
      <c r="T5" s="129" t="s">
        <v>318</v>
      </c>
      <c r="U5" s="130" t="s">
        <v>319</v>
      </c>
      <c r="V5" s="130" t="s">
        <v>320</v>
      </c>
      <c r="W5" s="130" t="s">
        <v>254</v>
      </c>
    </row>
    <row r="6" spans="1:23" s="25" customFormat="1" ht="41.45" hidden="1" customHeight="1" x14ac:dyDescent="0.2">
      <c r="A6" s="284" t="s">
        <v>17</v>
      </c>
      <c r="B6" s="397" t="s">
        <v>2</v>
      </c>
      <c r="C6" s="397" t="s">
        <v>321</v>
      </c>
      <c r="D6" s="397" t="s">
        <v>21</v>
      </c>
      <c r="E6" s="397" t="s">
        <v>322</v>
      </c>
      <c r="F6" s="397" t="s">
        <v>323</v>
      </c>
      <c r="G6" s="397" t="s">
        <v>324</v>
      </c>
      <c r="H6" s="398" t="s">
        <v>325</v>
      </c>
      <c r="I6" s="398" t="s">
        <v>109</v>
      </c>
      <c r="J6" s="724" t="s">
        <v>326</v>
      </c>
      <c r="K6" s="399">
        <v>287</v>
      </c>
      <c r="L6" s="399">
        <v>6</v>
      </c>
      <c r="M6" s="399">
        <v>6</v>
      </c>
      <c r="N6" s="285" t="s">
        <v>23</v>
      </c>
      <c r="O6" s="285" t="s">
        <v>26</v>
      </c>
      <c r="P6" s="286" t="s">
        <v>26</v>
      </c>
      <c r="Q6" s="285" t="s">
        <v>26</v>
      </c>
      <c r="R6" s="285" t="s">
        <v>26</v>
      </c>
      <c r="S6" s="285" t="s">
        <v>94</v>
      </c>
      <c r="T6" s="285" t="s">
        <v>26</v>
      </c>
      <c r="U6" s="285" t="s">
        <v>23</v>
      </c>
      <c r="V6" s="287" t="s">
        <v>26</v>
      </c>
      <c r="W6" s="288"/>
    </row>
    <row r="7" spans="1:23" s="25" customFormat="1" ht="43.15" hidden="1" customHeight="1" x14ac:dyDescent="0.2">
      <c r="A7" s="284" t="s">
        <v>17</v>
      </c>
      <c r="B7" s="397" t="s">
        <v>2</v>
      </c>
      <c r="C7" s="397" t="s">
        <v>321</v>
      </c>
      <c r="D7" s="397" t="s">
        <v>21</v>
      </c>
      <c r="E7" s="397" t="s">
        <v>322</v>
      </c>
      <c r="F7" s="397" t="s">
        <v>323</v>
      </c>
      <c r="G7" s="397" t="s">
        <v>324</v>
      </c>
      <c r="H7" s="398" t="s">
        <v>327</v>
      </c>
      <c r="I7" s="398" t="s">
        <v>109</v>
      </c>
      <c r="J7" s="725"/>
      <c r="K7" s="400">
        <v>287</v>
      </c>
      <c r="L7" s="400">
        <v>6</v>
      </c>
      <c r="M7" s="400">
        <v>6</v>
      </c>
      <c r="N7" s="401" t="s">
        <v>23</v>
      </c>
      <c r="O7" s="401" t="s">
        <v>26</v>
      </c>
      <c r="P7" s="401" t="s">
        <v>26</v>
      </c>
      <c r="Q7" s="401" t="s">
        <v>26</v>
      </c>
      <c r="R7" s="401" t="s">
        <v>26</v>
      </c>
      <c r="S7" s="401" t="s">
        <v>94</v>
      </c>
      <c r="T7" s="401" t="s">
        <v>26</v>
      </c>
      <c r="U7" s="401" t="s">
        <v>23</v>
      </c>
      <c r="V7" s="402" t="s">
        <v>26</v>
      </c>
      <c r="W7" s="403"/>
    </row>
    <row r="8" spans="1:23" s="25" customFormat="1" ht="45" hidden="1" x14ac:dyDescent="0.2">
      <c r="A8" s="284" t="s">
        <v>17</v>
      </c>
      <c r="B8" s="397" t="s">
        <v>2</v>
      </c>
      <c r="C8" s="397" t="s">
        <v>321</v>
      </c>
      <c r="D8" s="397" t="s">
        <v>21</v>
      </c>
      <c r="E8" s="397" t="s">
        <v>322</v>
      </c>
      <c r="F8" s="397" t="s">
        <v>323</v>
      </c>
      <c r="G8" s="397" t="s">
        <v>324</v>
      </c>
      <c r="H8" s="398" t="s">
        <v>328</v>
      </c>
      <c r="I8" s="398"/>
      <c r="J8" s="289" t="s">
        <v>329</v>
      </c>
      <c r="K8" s="400">
        <v>287</v>
      </c>
      <c r="L8" s="400">
        <v>6</v>
      </c>
      <c r="M8" s="400">
        <v>6</v>
      </c>
      <c r="N8" s="401" t="s">
        <v>23</v>
      </c>
      <c r="O8" s="401" t="s">
        <v>26</v>
      </c>
      <c r="P8" s="401" t="s">
        <v>26</v>
      </c>
      <c r="Q8" s="401" t="s">
        <v>26</v>
      </c>
      <c r="R8" s="401" t="s">
        <v>26</v>
      </c>
      <c r="S8" s="401" t="s">
        <v>94</v>
      </c>
      <c r="T8" s="401" t="s">
        <v>26</v>
      </c>
      <c r="U8" s="401" t="s">
        <v>23</v>
      </c>
      <c r="V8" s="402" t="s">
        <v>26</v>
      </c>
      <c r="W8" s="403"/>
    </row>
    <row r="9" spans="1:23" s="25" customFormat="1" ht="33.75" hidden="1" x14ac:dyDescent="0.2">
      <c r="A9" s="284" t="s">
        <v>17</v>
      </c>
      <c r="B9" s="397" t="s">
        <v>2</v>
      </c>
      <c r="C9" s="397" t="s">
        <v>321</v>
      </c>
      <c r="D9" s="397" t="s">
        <v>21</v>
      </c>
      <c r="E9" s="397" t="s">
        <v>322</v>
      </c>
      <c r="F9" s="397" t="s">
        <v>323</v>
      </c>
      <c r="G9" s="397" t="s">
        <v>324</v>
      </c>
      <c r="H9" s="398" t="s">
        <v>330</v>
      </c>
      <c r="I9" s="398" t="s">
        <v>109</v>
      </c>
      <c r="J9" s="290"/>
      <c r="K9" s="400">
        <v>287</v>
      </c>
      <c r="L9" s="400">
        <v>6</v>
      </c>
      <c r="M9" s="400">
        <v>6</v>
      </c>
      <c r="N9" s="401" t="s">
        <v>23</v>
      </c>
      <c r="O9" s="401" t="s">
        <v>26</v>
      </c>
      <c r="P9" s="401" t="s">
        <v>26</v>
      </c>
      <c r="Q9" s="401" t="s">
        <v>26</v>
      </c>
      <c r="R9" s="401" t="s">
        <v>26</v>
      </c>
      <c r="S9" s="401" t="s">
        <v>94</v>
      </c>
      <c r="T9" s="401" t="s">
        <v>26</v>
      </c>
      <c r="U9" s="401" t="s">
        <v>23</v>
      </c>
      <c r="V9" s="402" t="s">
        <v>26</v>
      </c>
      <c r="W9" s="403"/>
    </row>
    <row r="10" spans="1:23" s="25" customFormat="1" ht="30.6" hidden="1" customHeight="1" x14ac:dyDescent="0.2">
      <c r="A10" s="284" t="s">
        <v>17</v>
      </c>
      <c r="B10" s="397" t="s">
        <v>2</v>
      </c>
      <c r="C10" s="397" t="s">
        <v>321</v>
      </c>
      <c r="D10" s="397" t="s">
        <v>21</v>
      </c>
      <c r="E10" s="397" t="s">
        <v>322</v>
      </c>
      <c r="F10" s="397" t="s">
        <v>323</v>
      </c>
      <c r="G10" s="397" t="s">
        <v>324</v>
      </c>
      <c r="H10" s="398" t="s">
        <v>331</v>
      </c>
      <c r="I10" s="398"/>
      <c r="J10" s="724" t="s">
        <v>329</v>
      </c>
      <c r="K10" s="400">
        <v>287</v>
      </c>
      <c r="L10" s="400">
        <v>6</v>
      </c>
      <c r="M10" s="400">
        <v>6</v>
      </c>
      <c r="N10" s="401" t="s">
        <v>23</v>
      </c>
      <c r="O10" s="401" t="s">
        <v>26</v>
      </c>
      <c r="P10" s="401" t="s">
        <v>26</v>
      </c>
      <c r="Q10" s="401" t="s">
        <v>26</v>
      </c>
      <c r="R10" s="401" t="s">
        <v>26</v>
      </c>
      <c r="S10" s="401" t="s">
        <v>94</v>
      </c>
      <c r="T10" s="401" t="s">
        <v>26</v>
      </c>
      <c r="U10" s="401" t="s">
        <v>23</v>
      </c>
      <c r="V10" s="402" t="s">
        <v>26</v>
      </c>
      <c r="W10" s="403"/>
    </row>
    <row r="11" spans="1:23" s="25" customFormat="1" ht="33.75" hidden="1" x14ac:dyDescent="0.2">
      <c r="A11" s="284" t="s">
        <v>17</v>
      </c>
      <c r="B11" s="397" t="s">
        <v>2</v>
      </c>
      <c r="C11" s="397" t="s">
        <v>321</v>
      </c>
      <c r="D11" s="397" t="s">
        <v>21</v>
      </c>
      <c r="E11" s="397" t="s">
        <v>322</v>
      </c>
      <c r="F11" s="397" t="s">
        <v>323</v>
      </c>
      <c r="G11" s="397" t="s">
        <v>324</v>
      </c>
      <c r="H11" s="398" t="s">
        <v>332</v>
      </c>
      <c r="I11" s="398"/>
      <c r="J11" s="726"/>
      <c r="K11" s="400">
        <v>287</v>
      </c>
      <c r="L11" s="400">
        <v>6</v>
      </c>
      <c r="M11" s="400">
        <v>6</v>
      </c>
      <c r="N11" s="401" t="s">
        <v>23</v>
      </c>
      <c r="O11" s="401" t="s">
        <v>26</v>
      </c>
      <c r="P11" s="401" t="s">
        <v>26</v>
      </c>
      <c r="Q11" s="401" t="s">
        <v>26</v>
      </c>
      <c r="R11" s="401" t="s">
        <v>26</v>
      </c>
      <c r="S11" s="401" t="s">
        <v>94</v>
      </c>
      <c r="T11" s="401" t="s">
        <v>26</v>
      </c>
      <c r="U11" s="401" t="s">
        <v>23</v>
      </c>
      <c r="V11" s="402" t="s">
        <v>26</v>
      </c>
      <c r="W11" s="403"/>
    </row>
    <row r="12" spans="1:23" s="25" customFormat="1" ht="33.75" hidden="1" x14ac:dyDescent="0.2">
      <c r="A12" s="284" t="s">
        <v>17</v>
      </c>
      <c r="B12" s="397" t="s">
        <v>2</v>
      </c>
      <c r="C12" s="397" t="s">
        <v>321</v>
      </c>
      <c r="D12" s="397" t="s">
        <v>21</v>
      </c>
      <c r="E12" s="397" t="s">
        <v>322</v>
      </c>
      <c r="F12" s="397" t="s">
        <v>323</v>
      </c>
      <c r="G12" s="397" t="s">
        <v>324</v>
      </c>
      <c r="H12" s="398" t="s">
        <v>333</v>
      </c>
      <c r="I12" s="398"/>
      <c r="J12" s="725"/>
      <c r="K12" s="400">
        <v>287</v>
      </c>
      <c r="L12" s="400">
        <v>6</v>
      </c>
      <c r="M12" s="400">
        <v>6</v>
      </c>
      <c r="N12" s="401" t="s">
        <v>23</v>
      </c>
      <c r="O12" s="401" t="s">
        <v>26</v>
      </c>
      <c r="P12" s="401" t="s">
        <v>26</v>
      </c>
      <c r="Q12" s="401" t="s">
        <v>26</v>
      </c>
      <c r="R12" s="401" t="s">
        <v>26</v>
      </c>
      <c r="S12" s="401" t="s">
        <v>94</v>
      </c>
      <c r="T12" s="401" t="s">
        <v>26</v>
      </c>
      <c r="U12" s="401" t="s">
        <v>23</v>
      </c>
      <c r="V12" s="402" t="s">
        <v>26</v>
      </c>
      <c r="W12" s="403"/>
    </row>
    <row r="13" spans="1:23" s="25" customFormat="1" ht="30.6" hidden="1" customHeight="1" x14ac:dyDescent="0.2">
      <c r="A13" s="284" t="s">
        <v>17</v>
      </c>
      <c r="B13" s="397" t="s">
        <v>2</v>
      </c>
      <c r="C13" s="397" t="s">
        <v>321</v>
      </c>
      <c r="D13" s="397" t="s">
        <v>21</v>
      </c>
      <c r="E13" s="397" t="s">
        <v>334</v>
      </c>
      <c r="F13" s="397" t="s">
        <v>323</v>
      </c>
      <c r="G13" s="397" t="s">
        <v>335</v>
      </c>
      <c r="H13" s="398" t="s">
        <v>325</v>
      </c>
      <c r="I13" s="398" t="s">
        <v>109</v>
      </c>
      <c r="J13" s="724" t="s">
        <v>326</v>
      </c>
      <c r="K13" s="400">
        <v>563</v>
      </c>
      <c r="L13" s="400">
        <v>10</v>
      </c>
      <c r="M13" s="400">
        <v>10</v>
      </c>
      <c r="N13" s="401" t="s">
        <v>23</v>
      </c>
      <c r="O13" s="401" t="s">
        <v>26</v>
      </c>
      <c r="P13" s="401" t="s">
        <v>26</v>
      </c>
      <c r="Q13" s="401" t="s">
        <v>26</v>
      </c>
      <c r="R13" s="401" t="s">
        <v>26</v>
      </c>
      <c r="S13" s="401" t="s">
        <v>94</v>
      </c>
      <c r="T13" s="401" t="s">
        <v>26</v>
      </c>
      <c r="U13" s="401" t="s">
        <v>23</v>
      </c>
      <c r="V13" s="402" t="s">
        <v>26</v>
      </c>
      <c r="W13" s="403"/>
    </row>
    <row r="14" spans="1:23" s="25" customFormat="1" ht="33.75" hidden="1" x14ac:dyDescent="0.2">
      <c r="A14" s="284" t="s">
        <v>17</v>
      </c>
      <c r="B14" s="397" t="s">
        <v>2</v>
      </c>
      <c r="C14" s="397" t="s">
        <v>321</v>
      </c>
      <c r="D14" s="397" t="s">
        <v>21</v>
      </c>
      <c r="E14" s="397" t="s">
        <v>334</v>
      </c>
      <c r="F14" s="397" t="s">
        <v>323</v>
      </c>
      <c r="G14" s="397" t="s">
        <v>335</v>
      </c>
      <c r="H14" s="398" t="s">
        <v>327</v>
      </c>
      <c r="I14" s="398" t="s">
        <v>109</v>
      </c>
      <c r="J14" s="725"/>
      <c r="K14" s="400">
        <v>563</v>
      </c>
      <c r="L14" s="400">
        <v>10</v>
      </c>
      <c r="M14" s="400">
        <v>10</v>
      </c>
      <c r="N14" s="401" t="s">
        <v>23</v>
      </c>
      <c r="O14" s="401" t="s">
        <v>26</v>
      </c>
      <c r="P14" s="401" t="s">
        <v>26</v>
      </c>
      <c r="Q14" s="401" t="s">
        <v>26</v>
      </c>
      <c r="R14" s="401" t="s">
        <v>26</v>
      </c>
      <c r="S14" s="401" t="s">
        <v>94</v>
      </c>
      <c r="T14" s="401" t="s">
        <v>26</v>
      </c>
      <c r="U14" s="401" t="s">
        <v>23</v>
      </c>
      <c r="V14" s="402" t="s">
        <v>26</v>
      </c>
      <c r="W14" s="403"/>
    </row>
    <row r="15" spans="1:23" s="25" customFormat="1" ht="30.6" hidden="1" customHeight="1" x14ac:dyDescent="0.2">
      <c r="A15" s="284" t="s">
        <v>17</v>
      </c>
      <c r="B15" s="397" t="s">
        <v>2</v>
      </c>
      <c r="C15" s="397" t="s">
        <v>321</v>
      </c>
      <c r="D15" s="397" t="s">
        <v>21</v>
      </c>
      <c r="E15" s="397" t="s">
        <v>334</v>
      </c>
      <c r="F15" s="397" t="s">
        <v>323</v>
      </c>
      <c r="G15" s="397" t="s">
        <v>335</v>
      </c>
      <c r="H15" s="398" t="s">
        <v>328</v>
      </c>
      <c r="I15" s="398" t="s">
        <v>109</v>
      </c>
      <c r="J15" s="724" t="s">
        <v>336</v>
      </c>
      <c r="K15" s="400">
        <v>563</v>
      </c>
      <c r="L15" s="400">
        <v>10</v>
      </c>
      <c r="M15" s="400">
        <v>10</v>
      </c>
      <c r="N15" s="401" t="s">
        <v>23</v>
      </c>
      <c r="O15" s="401" t="s">
        <v>26</v>
      </c>
      <c r="P15" s="401" t="s">
        <v>26</v>
      </c>
      <c r="Q15" s="401" t="s">
        <v>26</v>
      </c>
      <c r="R15" s="401" t="s">
        <v>26</v>
      </c>
      <c r="S15" s="401" t="s">
        <v>94</v>
      </c>
      <c r="T15" s="401" t="s">
        <v>26</v>
      </c>
      <c r="U15" s="401" t="s">
        <v>23</v>
      </c>
      <c r="V15" s="402" t="s">
        <v>26</v>
      </c>
      <c r="W15" s="403"/>
    </row>
    <row r="16" spans="1:23" s="25" customFormat="1" ht="33.75" hidden="1" x14ac:dyDescent="0.2">
      <c r="A16" s="284" t="s">
        <v>17</v>
      </c>
      <c r="B16" s="397" t="s">
        <v>2</v>
      </c>
      <c r="C16" s="397" t="s">
        <v>321</v>
      </c>
      <c r="D16" s="397" t="s">
        <v>21</v>
      </c>
      <c r="E16" s="397" t="s">
        <v>334</v>
      </c>
      <c r="F16" s="397" t="s">
        <v>323</v>
      </c>
      <c r="G16" s="397" t="s">
        <v>335</v>
      </c>
      <c r="H16" s="398" t="s">
        <v>330</v>
      </c>
      <c r="I16" s="398" t="s">
        <v>109</v>
      </c>
      <c r="J16" s="725"/>
      <c r="K16" s="400">
        <v>563</v>
      </c>
      <c r="L16" s="400">
        <v>10</v>
      </c>
      <c r="M16" s="400">
        <v>10</v>
      </c>
      <c r="N16" s="401" t="s">
        <v>23</v>
      </c>
      <c r="O16" s="401" t="s">
        <v>26</v>
      </c>
      <c r="P16" s="401" t="s">
        <v>26</v>
      </c>
      <c r="Q16" s="401" t="s">
        <v>26</v>
      </c>
      <c r="R16" s="401" t="s">
        <v>26</v>
      </c>
      <c r="S16" s="401" t="s">
        <v>94</v>
      </c>
      <c r="T16" s="401" t="s">
        <v>26</v>
      </c>
      <c r="U16" s="401" t="s">
        <v>23</v>
      </c>
      <c r="V16" s="402" t="s">
        <v>26</v>
      </c>
      <c r="W16" s="403"/>
    </row>
    <row r="17" spans="1:23" s="25" customFormat="1" ht="30.6" hidden="1" customHeight="1" x14ac:dyDescent="0.2">
      <c r="A17" s="284" t="s">
        <v>17</v>
      </c>
      <c r="B17" s="397" t="s">
        <v>2</v>
      </c>
      <c r="C17" s="397" t="s">
        <v>321</v>
      </c>
      <c r="D17" s="397" t="s">
        <v>21</v>
      </c>
      <c r="E17" s="397" t="s">
        <v>334</v>
      </c>
      <c r="F17" s="397" t="s">
        <v>323</v>
      </c>
      <c r="G17" s="397" t="s">
        <v>335</v>
      </c>
      <c r="H17" s="398" t="s">
        <v>331</v>
      </c>
      <c r="I17" s="398"/>
      <c r="J17" s="724" t="s">
        <v>329</v>
      </c>
      <c r="K17" s="400">
        <v>563</v>
      </c>
      <c r="L17" s="400">
        <v>10</v>
      </c>
      <c r="M17" s="400">
        <v>10</v>
      </c>
      <c r="N17" s="401" t="s">
        <v>23</v>
      </c>
      <c r="O17" s="401" t="s">
        <v>26</v>
      </c>
      <c r="P17" s="401" t="s">
        <v>26</v>
      </c>
      <c r="Q17" s="401" t="s">
        <v>26</v>
      </c>
      <c r="R17" s="401" t="s">
        <v>26</v>
      </c>
      <c r="S17" s="401" t="s">
        <v>94</v>
      </c>
      <c r="T17" s="401" t="s">
        <v>26</v>
      </c>
      <c r="U17" s="401" t="s">
        <v>23</v>
      </c>
      <c r="V17" s="402" t="s">
        <v>26</v>
      </c>
      <c r="W17" s="403"/>
    </row>
    <row r="18" spans="1:23" s="25" customFormat="1" ht="33.75" hidden="1" x14ac:dyDescent="0.2">
      <c r="A18" s="284" t="s">
        <v>17</v>
      </c>
      <c r="B18" s="397" t="s">
        <v>2</v>
      </c>
      <c r="C18" s="397" t="s">
        <v>321</v>
      </c>
      <c r="D18" s="397" t="s">
        <v>21</v>
      </c>
      <c r="E18" s="397" t="s">
        <v>334</v>
      </c>
      <c r="F18" s="397" t="s">
        <v>323</v>
      </c>
      <c r="G18" s="397" t="s">
        <v>335</v>
      </c>
      <c r="H18" s="398" t="s">
        <v>332</v>
      </c>
      <c r="I18" s="398"/>
      <c r="J18" s="726"/>
      <c r="K18" s="400">
        <v>563</v>
      </c>
      <c r="L18" s="400">
        <v>10</v>
      </c>
      <c r="M18" s="400">
        <v>10</v>
      </c>
      <c r="N18" s="401" t="s">
        <v>23</v>
      </c>
      <c r="O18" s="401" t="s">
        <v>26</v>
      </c>
      <c r="P18" s="401" t="s">
        <v>26</v>
      </c>
      <c r="Q18" s="401" t="s">
        <v>26</v>
      </c>
      <c r="R18" s="401" t="s">
        <v>26</v>
      </c>
      <c r="S18" s="401" t="s">
        <v>94</v>
      </c>
      <c r="T18" s="401" t="s">
        <v>26</v>
      </c>
      <c r="U18" s="401" t="s">
        <v>23</v>
      </c>
      <c r="V18" s="402" t="s">
        <v>26</v>
      </c>
      <c r="W18" s="403"/>
    </row>
    <row r="19" spans="1:23" s="25" customFormat="1" ht="33.75" hidden="1" x14ac:dyDescent="0.2">
      <c r="A19" s="284" t="s">
        <v>17</v>
      </c>
      <c r="B19" s="397" t="s">
        <v>2</v>
      </c>
      <c r="C19" s="397" t="s">
        <v>321</v>
      </c>
      <c r="D19" s="397" t="s">
        <v>21</v>
      </c>
      <c r="E19" s="397" t="s">
        <v>334</v>
      </c>
      <c r="F19" s="397" t="s">
        <v>323</v>
      </c>
      <c r="G19" s="397" t="s">
        <v>335</v>
      </c>
      <c r="H19" s="398" t="s">
        <v>333</v>
      </c>
      <c r="I19" s="398"/>
      <c r="J19" s="725"/>
      <c r="K19" s="400">
        <v>563</v>
      </c>
      <c r="L19" s="400">
        <v>10</v>
      </c>
      <c r="M19" s="400">
        <v>10</v>
      </c>
      <c r="N19" s="401" t="s">
        <v>23</v>
      </c>
      <c r="O19" s="401" t="s">
        <v>26</v>
      </c>
      <c r="P19" s="401" t="s">
        <v>26</v>
      </c>
      <c r="Q19" s="401" t="s">
        <v>26</v>
      </c>
      <c r="R19" s="401" t="s">
        <v>26</v>
      </c>
      <c r="S19" s="401" t="s">
        <v>94</v>
      </c>
      <c r="T19" s="401" t="s">
        <v>26</v>
      </c>
      <c r="U19" s="401" t="s">
        <v>23</v>
      </c>
      <c r="V19" s="402" t="s">
        <v>26</v>
      </c>
      <c r="W19" s="403"/>
    </row>
    <row r="20" spans="1:23" s="25" customFormat="1" ht="40.9" hidden="1" customHeight="1" x14ac:dyDescent="0.2">
      <c r="A20" s="284" t="s">
        <v>17</v>
      </c>
      <c r="B20" s="397" t="s">
        <v>2</v>
      </c>
      <c r="C20" s="397" t="s">
        <v>321</v>
      </c>
      <c r="D20" s="397" t="s">
        <v>21</v>
      </c>
      <c r="E20" s="397" t="s">
        <v>334</v>
      </c>
      <c r="F20" s="397" t="s">
        <v>337</v>
      </c>
      <c r="G20" s="397" t="s">
        <v>338</v>
      </c>
      <c r="H20" s="398" t="s">
        <v>325</v>
      </c>
      <c r="I20" s="398" t="s">
        <v>109</v>
      </c>
      <c r="J20" s="724" t="s">
        <v>326</v>
      </c>
      <c r="K20" s="400">
        <v>766</v>
      </c>
      <c r="L20" s="400">
        <v>10</v>
      </c>
      <c r="M20" s="400">
        <v>10</v>
      </c>
      <c r="N20" s="401" t="s">
        <v>23</v>
      </c>
      <c r="O20" s="401" t="s">
        <v>26</v>
      </c>
      <c r="P20" s="401" t="s">
        <v>26</v>
      </c>
      <c r="Q20" s="401" t="s">
        <v>26</v>
      </c>
      <c r="R20" s="401" t="s">
        <v>26</v>
      </c>
      <c r="S20" s="401" t="s">
        <v>94</v>
      </c>
      <c r="T20" s="401" t="s">
        <v>26</v>
      </c>
      <c r="U20" s="401" t="s">
        <v>23</v>
      </c>
      <c r="V20" s="402" t="s">
        <v>26</v>
      </c>
      <c r="W20" s="403"/>
    </row>
    <row r="21" spans="1:23" s="25" customFormat="1" ht="45" hidden="1" x14ac:dyDescent="0.2">
      <c r="A21" s="284" t="s">
        <v>17</v>
      </c>
      <c r="B21" s="397" t="s">
        <v>2</v>
      </c>
      <c r="C21" s="397" t="s">
        <v>321</v>
      </c>
      <c r="D21" s="397" t="s">
        <v>21</v>
      </c>
      <c r="E21" s="397" t="s">
        <v>334</v>
      </c>
      <c r="F21" s="397" t="s">
        <v>337</v>
      </c>
      <c r="G21" s="397" t="s">
        <v>338</v>
      </c>
      <c r="H21" s="398" t="s">
        <v>327</v>
      </c>
      <c r="I21" s="398" t="s">
        <v>109</v>
      </c>
      <c r="J21" s="725"/>
      <c r="K21" s="400">
        <v>766</v>
      </c>
      <c r="L21" s="400">
        <v>10</v>
      </c>
      <c r="M21" s="400">
        <v>10</v>
      </c>
      <c r="N21" s="401" t="s">
        <v>23</v>
      </c>
      <c r="O21" s="401" t="s">
        <v>26</v>
      </c>
      <c r="P21" s="401" t="s">
        <v>26</v>
      </c>
      <c r="Q21" s="401" t="s">
        <v>26</v>
      </c>
      <c r="R21" s="401" t="s">
        <v>26</v>
      </c>
      <c r="S21" s="401" t="s">
        <v>94</v>
      </c>
      <c r="T21" s="401" t="s">
        <v>26</v>
      </c>
      <c r="U21" s="401" t="s">
        <v>23</v>
      </c>
      <c r="V21" s="402" t="s">
        <v>26</v>
      </c>
      <c r="W21" s="403"/>
    </row>
    <row r="22" spans="1:23" s="25" customFormat="1" ht="45" hidden="1" x14ac:dyDescent="0.2">
      <c r="A22" s="284" t="s">
        <v>17</v>
      </c>
      <c r="B22" s="397" t="s">
        <v>2</v>
      </c>
      <c r="C22" s="397" t="s">
        <v>321</v>
      </c>
      <c r="D22" s="397" t="s">
        <v>21</v>
      </c>
      <c r="E22" s="397" t="s">
        <v>334</v>
      </c>
      <c r="F22" s="397" t="s">
        <v>337</v>
      </c>
      <c r="G22" s="397" t="s">
        <v>338</v>
      </c>
      <c r="H22" s="398" t="s">
        <v>328</v>
      </c>
      <c r="I22" s="398" t="s">
        <v>109</v>
      </c>
      <c r="J22" s="724" t="s">
        <v>336</v>
      </c>
      <c r="K22" s="400">
        <v>766</v>
      </c>
      <c r="L22" s="400">
        <v>10</v>
      </c>
      <c r="M22" s="400">
        <v>10</v>
      </c>
      <c r="N22" s="401" t="s">
        <v>23</v>
      </c>
      <c r="O22" s="401" t="s">
        <v>26</v>
      </c>
      <c r="P22" s="401" t="s">
        <v>26</v>
      </c>
      <c r="Q22" s="401" t="s">
        <v>26</v>
      </c>
      <c r="R22" s="401" t="s">
        <v>26</v>
      </c>
      <c r="S22" s="401" t="s">
        <v>94</v>
      </c>
      <c r="T22" s="401" t="s">
        <v>26</v>
      </c>
      <c r="U22" s="401" t="s">
        <v>23</v>
      </c>
      <c r="V22" s="402" t="s">
        <v>26</v>
      </c>
      <c r="W22" s="403"/>
    </row>
    <row r="23" spans="1:23" s="25" customFormat="1" ht="45" hidden="1" x14ac:dyDescent="0.2">
      <c r="A23" s="284" t="s">
        <v>17</v>
      </c>
      <c r="B23" s="397" t="s">
        <v>2</v>
      </c>
      <c r="C23" s="397" t="s">
        <v>321</v>
      </c>
      <c r="D23" s="397" t="s">
        <v>21</v>
      </c>
      <c r="E23" s="397" t="s">
        <v>334</v>
      </c>
      <c r="F23" s="397" t="s">
        <v>337</v>
      </c>
      <c r="G23" s="397" t="s">
        <v>338</v>
      </c>
      <c r="H23" s="398" t="s">
        <v>330</v>
      </c>
      <c r="I23" s="398" t="s">
        <v>109</v>
      </c>
      <c r="J23" s="725"/>
      <c r="K23" s="400">
        <v>766</v>
      </c>
      <c r="L23" s="400">
        <v>10</v>
      </c>
      <c r="M23" s="400">
        <v>10</v>
      </c>
      <c r="N23" s="401" t="s">
        <v>23</v>
      </c>
      <c r="O23" s="401" t="s">
        <v>26</v>
      </c>
      <c r="P23" s="401" t="s">
        <v>26</v>
      </c>
      <c r="Q23" s="401" t="s">
        <v>26</v>
      </c>
      <c r="R23" s="401" t="s">
        <v>26</v>
      </c>
      <c r="S23" s="401" t="s">
        <v>94</v>
      </c>
      <c r="T23" s="401" t="s">
        <v>26</v>
      </c>
      <c r="U23" s="401" t="s">
        <v>23</v>
      </c>
      <c r="V23" s="402" t="s">
        <v>26</v>
      </c>
      <c r="W23" s="403"/>
    </row>
    <row r="24" spans="1:23" s="25" customFormat="1" ht="45" hidden="1" x14ac:dyDescent="0.2">
      <c r="A24" s="284" t="s">
        <v>17</v>
      </c>
      <c r="B24" s="397" t="s">
        <v>2</v>
      </c>
      <c r="C24" s="397" t="s">
        <v>321</v>
      </c>
      <c r="D24" s="397" t="s">
        <v>21</v>
      </c>
      <c r="E24" s="397" t="s">
        <v>334</v>
      </c>
      <c r="F24" s="397" t="s">
        <v>337</v>
      </c>
      <c r="G24" s="397" t="s">
        <v>338</v>
      </c>
      <c r="H24" s="398" t="s">
        <v>331</v>
      </c>
      <c r="I24" s="398"/>
      <c r="J24" s="724" t="s">
        <v>329</v>
      </c>
      <c r="K24" s="400">
        <v>766</v>
      </c>
      <c r="L24" s="400">
        <v>10</v>
      </c>
      <c r="M24" s="400">
        <v>10</v>
      </c>
      <c r="N24" s="401" t="s">
        <v>23</v>
      </c>
      <c r="O24" s="401" t="s">
        <v>26</v>
      </c>
      <c r="P24" s="401" t="s">
        <v>26</v>
      </c>
      <c r="Q24" s="401" t="s">
        <v>26</v>
      </c>
      <c r="R24" s="401" t="s">
        <v>26</v>
      </c>
      <c r="S24" s="401" t="s">
        <v>94</v>
      </c>
      <c r="T24" s="401" t="s">
        <v>26</v>
      </c>
      <c r="U24" s="401" t="s">
        <v>23</v>
      </c>
      <c r="V24" s="402" t="s">
        <v>26</v>
      </c>
      <c r="W24" s="403"/>
    </row>
    <row r="25" spans="1:23" s="25" customFormat="1" ht="45" hidden="1" x14ac:dyDescent="0.2">
      <c r="A25" s="284" t="s">
        <v>17</v>
      </c>
      <c r="B25" s="397" t="s">
        <v>2</v>
      </c>
      <c r="C25" s="397" t="s">
        <v>321</v>
      </c>
      <c r="D25" s="397" t="s">
        <v>21</v>
      </c>
      <c r="E25" s="397" t="s">
        <v>334</v>
      </c>
      <c r="F25" s="397" t="s">
        <v>337</v>
      </c>
      <c r="G25" s="397" t="s">
        <v>338</v>
      </c>
      <c r="H25" s="398" t="s">
        <v>332</v>
      </c>
      <c r="I25" s="398"/>
      <c r="J25" s="726"/>
      <c r="K25" s="400">
        <v>766</v>
      </c>
      <c r="L25" s="400">
        <v>10</v>
      </c>
      <c r="M25" s="400">
        <v>10</v>
      </c>
      <c r="N25" s="401" t="s">
        <v>23</v>
      </c>
      <c r="O25" s="401" t="s">
        <v>26</v>
      </c>
      <c r="P25" s="401" t="s">
        <v>26</v>
      </c>
      <c r="Q25" s="401" t="s">
        <v>26</v>
      </c>
      <c r="R25" s="401" t="s">
        <v>26</v>
      </c>
      <c r="S25" s="401" t="s">
        <v>94</v>
      </c>
      <c r="T25" s="401" t="s">
        <v>26</v>
      </c>
      <c r="U25" s="401" t="s">
        <v>23</v>
      </c>
      <c r="V25" s="402" t="s">
        <v>26</v>
      </c>
      <c r="W25" s="403"/>
    </row>
    <row r="26" spans="1:23" s="25" customFormat="1" ht="45" hidden="1" x14ac:dyDescent="0.2">
      <c r="A26" s="284" t="s">
        <v>17</v>
      </c>
      <c r="B26" s="397" t="s">
        <v>2</v>
      </c>
      <c r="C26" s="397" t="s">
        <v>321</v>
      </c>
      <c r="D26" s="397" t="s">
        <v>21</v>
      </c>
      <c r="E26" s="397" t="s">
        <v>334</v>
      </c>
      <c r="F26" s="397" t="s">
        <v>337</v>
      </c>
      <c r="G26" s="397" t="s">
        <v>338</v>
      </c>
      <c r="H26" s="398" t="s">
        <v>333</v>
      </c>
      <c r="I26" s="398"/>
      <c r="J26" s="725"/>
      <c r="K26" s="400">
        <v>766</v>
      </c>
      <c r="L26" s="400">
        <v>10</v>
      </c>
      <c r="M26" s="400">
        <v>10</v>
      </c>
      <c r="N26" s="401" t="s">
        <v>23</v>
      </c>
      <c r="O26" s="401" t="s">
        <v>26</v>
      </c>
      <c r="P26" s="401" t="s">
        <v>26</v>
      </c>
      <c r="Q26" s="401" t="s">
        <v>26</v>
      </c>
      <c r="R26" s="401" t="s">
        <v>26</v>
      </c>
      <c r="S26" s="401" t="s">
        <v>94</v>
      </c>
      <c r="T26" s="401" t="s">
        <v>26</v>
      </c>
      <c r="U26" s="401" t="s">
        <v>23</v>
      </c>
      <c r="V26" s="402" t="s">
        <v>26</v>
      </c>
      <c r="W26" s="403"/>
    </row>
    <row r="27" spans="1:23" s="25" customFormat="1" ht="33.75" hidden="1" x14ac:dyDescent="0.2">
      <c r="A27" s="284" t="s">
        <v>17</v>
      </c>
      <c r="B27" s="397" t="s">
        <v>2</v>
      </c>
      <c r="C27" s="397" t="s">
        <v>321</v>
      </c>
      <c r="D27" s="397" t="s">
        <v>21</v>
      </c>
      <c r="E27" s="397" t="s">
        <v>339</v>
      </c>
      <c r="F27" s="404" t="s">
        <v>323</v>
      </c>
      <c r="G27" s="404" t="s">
        <v>340</v>
      </c>
      <c r="H27" s="398" t="s">
        <v>325</v>
      </c>
      <c r="I27" s="398" t="s">
        <v>109</v>
      </c>
      <c r="J27" s="405"/>
      <c r="K27" s="400">
        <v>116</v>
      </c>
      <c r="L27" s="400">
        <v>8</v>
      </c>
      <c r="M27" s="400">
        <v>8</v>
      </c>
      <c r="N27" s="401" t="s">
        <v>23</v>
      </c>
      <c r="O27" s="401" t="s">
        <v>26</v>
      </c>
      <c r="P27" s="401" t="s">
        <v>26</v>
      </c>
      <c r="Q27" s="401" t="s">
        <v>26</v>
      </c>
      <c r="R27" s="401" t="s">
        <v>26</v>
      </c>
      <c r="S27" s="401" t="s">
        <v>94</v>
      </c>
      <c r="T27" s="401" t="s">
        <v>26</v>
      </c>
      <c r="U27" s="401" t="s">
        <v>23</v>
      </c>
      <c r="V27" s="402" t="s">
        <v>26</v>
      </c>
      <c r="W27" s="403"/>
    </row>
    <row r="28" spans="1:23" s="25" customFormat="1" ht="30.6" hidden="1" customHeight="1" x14ac:dyDescent="0.2">
      <c r="A28" s="284" t="s">
        <v>17</v>
      </c>
      <c r="B28" s="397" t="s">
        <v>2</v>
      </c>
      <c r="C28" s="397" t="s">
        <v>321</v>
      </c>
      <c r="D28" s="397" t="s">
        <v>21</v>
      </c>
      <c r="E28" s="397" t="s">
        <v>339</v>
      </c>
      <c r="F28" s="404" t="s">
        <v>323</v>
      </c>
      <c r="G28" s="404" t="s">
        <v>340</v>
      </c>
      <c r="H28" s="398" t="s">
        <v>327</v>
      </c>
      <c r="I28" s="398"/>
      <c r="J28" s="727" t="s">
        <v>329</v>
      </c>
      <c r="K28" s="400">
        <v>116</v>
      </c>
      <c r="L28" s="400">
        <v>8</v>
      </c>
      <c r="M28" s="400">
        <v>8</v>
      </c>
      <c r="N28" s="401" t="s">
        <v>23</v>
      </c>
      <c r="O28" s="401" t="s">
        <v>26</v>
      </c>
      <c r="P28" s="401" t="s">
        <v>26</v>
      </c>
      <c r="Q28" s="401" t="s">
        <v>26</v>
      </c>
      <c r="R28" s="401" t="s">
        <v>26</v>
      </c>
      <c r="S28" s="401" t="s">
        <v>94</v>
      </c>
      <c r="T28" s="401" t="s">
        <v>26</v>
      </c>
      <c r="U28" s="401" t="s">
        <v>23</v>
      </c>
      <c r="V28" s="402" t="s">
        <v>26</v>
      </c>
      <c r="W28" s="403"/>
    </row>
    <row r="29" spans="1:23" s="25" customFormat="1" ht="33.75" hidden="1" x14ac:dyDescent="0.2">
      <c r="A29" s="284" t="s">
        <v>17</v>
      </c>
      <c r="B29" s="397" t="s">
        <v>2</v>
      </c>
      <c r="C29" s="397" t="s">
        <v>321</v>
      </c>
      <c r="D29" s="397" t="s">
        <v>21</v>
      </c>
      <c r="E29" s="397" t="s">
        <v>339</v>
      </c>
      <c r="F29" s="404" t="s">
        <v>323</v>
      </c>
      <c r="G29" s="404" t="s">
        <v>340</v>
      </c>
      <c r="H29" s="398" t="s">
        <v>328</v>
      </c>
      <c r="I29" s="398"/>
      <c r="J29" s="728"/>
      <c r="K29" s="400">
        <v>116</v>
      </c>
      <c r="L29" s="400">
        <v>8</v>
      </c>
      <c r="M29" s="400">
        <v>8</v>
      </c>
      <c r="N29" s="401" t="s">
        <v>23</v>
      </c>
      <c r="O29" s="401" t="s">
        <v>26</v>
      </c>
      <c r="P29" s="401" t="s">
        <v>26</v>
      </c>
      <c r="Q29" s="401" t="s">
        <v>26</v>
      </c>
      <c r="R29" s="401" t="s">
        <v>26</v>
      </c>
      <c r="S29" s="401" t="s">
        <v>94</v>
      </c>
      <c r="T29" s="401" t="s">
        <v>26</v>
      </c>
      <c r="U29" s="401" t="s">
        <v>23</v>
      </c>
      <c r="V29" s="402" t="s">
        <v>26</v>
      </c>
      <c r="W29" s="403"/>
    </row>
    <row r="30" spans="1:23" s="25" customFormat="1" ht="33.75" hidden="1" x14ac:dyDescent="0.2">
      <c r="A30" s="284" t="s">
        <v>17</v>
      </c>
      <c r="B30" s="397" t="s">
        <v>2</v>
      </c>
      <c r="C30" s="397" t="s">
        <v>321</v>
      </c>
      <c r="D30" s="397" t="s">
        <v>21</v>
      </c>
      <c r="E30" s="397" t="s">
        <v>339</v>
      </c>
      <c r="F30" s="404" t="s">
        <v>323</v>
      </c>
      <c r="G30" s="404" t="s">
        <v>340</v>
      </c>
      <c r="H30" s="398" t="s">
        <v>330</v>
      </c>
      <c r="I30" s="398"/>
      <c r="J30" s="728"/>
      <c r="K30" s="400">
        <v>116</v>
      </c>
      <c r="L30" s="400">
        <v>8</v>
      </c>
      <c r="M30" s="400">
        <v>8</v>
      </c>
      <c r="N30" s="401" t="s">
        <v>23</v>
      </c>
      <c r="O30" s="401" t="s">
        <v>26</v>
      </c>
      <c r="P30" s="401" t="s">
        <v>26</v>
      </c>
      <c r="Q30" s="401" t="s">
        <v>26</v>
      </c>
      <c r="R30" s="401" t="s">
        <v>26</v>
      </c>
      <c r="S30" s="401" t="s">
        <v>94</v>
      </c>
      <c r="T30" s="401" t="s">
        <v>26</v>
      </c>
      <c r="U30" s="401" t="s">
        <v>23</v>
      </c>
      <c r="V30" s="402" t="s">
        <v>26</v>
      </c>
      <c r="W30" s="403"/>
    </row>
    <row r="31" spans="1:23" s="25" customFormat="1" ht="33.75" hidden="1" x14ac:dyDescent="0.2">
      <c r="A31" s="284" t="s">
        <v>17</v>
      </c>
      <c r="B31" s="397" t="s">
        <v>2</v>
      </c>
      <c r="C31" s="397" t="s">
        <v>321</v>
      </c>
      <c r="D31" s="397" t="s">
        <v>21</v>
      </c>
      <c r="E31" s="397" t="s">
        <v>339</v>
      </c>
      <c r="F31" s="404" t="s">
        <v>323</v>
      </c>
      <c r="G31" s="404" t="s">
        <v>340</v>
      </c>
      <c r="H31" s="398" t="s">
        <v>331</v>
      </c>
      <c r="I31" s="398"/>
      <c r="J31" s="728"/>
      <c r="K31" s="400">
        <v>116</v>
      </c>
      <c r="L31" s="400">
        <v>8</v>
      </c>
      <c r="M31" s="400">
        <v>8</v>
      </c>
      <c r="N31" s="401" t="s">
        <v>23</v>
      </c>
      <c r="O31" s="401" t="s">
        <v>26</v>
      </c>
      <c r="P31" s="401" t="s">
        <v>26</v>
      </c>
      <c r="Q31" s="401" t="s">
        <v>26</v>
      </c>
      <c r="R31" s="401" t="s">
        <v>26</v>
      </c>
      <c r="S31" s="401" t="s">
        <v>94</v>
      </c>
      <c r="T31" s="401" t="s">
        <v>26</v>
      </c>
      <c r="U31" s="401" t="s">
        <v>23</v>
      </c>
      <c r="V31" s="402" t="s">
        <v>26</v>
      </c>
      <c r="W31" s="403"/>
    </row>
    <row r="32" spans="1:23" s="25" customFormat="1" ht="33.75" hidden="1" x14ac:dyDescent="0.2">
      <c r="A32" s="284" t="s">
        <v>17</v>
      </c>
      <c r="B32" s="397" t="s">
        <v>2</v>
      </c>
      <c r="C32" s="397" t="s">
        <v>321</v>
      </c>
      <c r="D32" s="397" t="s">
        <v>21</v>
      </c>
      <c r="E32" s="397" t="s">
        <v>339</v>
      </c>
      <c r="F32" s="404" t="s">
        <v>323</v>
      </c>
      <c r="G32" s="404" t="s">
        <v>340</v>
      </c>
      <c r="H32" s="398" t="s">
        <v>332</v>
      </c>
      <c r="I32" s="398"/>
      <c r="J32" s="728"/>
      <c r="K32" s="400">
        <v>116</v>
      </c>
      <c r="L32" s="400">
        <v>8</v>
      </c>
      <c r="M32" s="400">
        <v>8</v>
      </c>
      <c r="N32" s="401" t="s">
        <v>23</v>
      </c>
      <c r="O32" s="401" t="s">
        <v>26</v>
      </c>
      <c r="P32" s="401" t="s">
        <v>26</v>
      </c>
      <c r="Q32" s="401" t="s">
        <v>26</v>
      </c>
      <c r="R32" s="401" t="s">
        <v>26</v>
      </c>
      <c r="S32" s="401" t="s">
        <v>94</v>
      </c>
      <c r="T32" s="401" t="s">
        <v>26</v>
      </c>
      <c r="U32" s="401" t="s">
        <v>23</v>
      </c>
      <c r="V32" s="402" t="s">
        <v>26</v>
      </c>
      <c r="W32" s="403"/>
    </row>
    <row r="33" spans="1:23" s="25" customFormat="1" ht="33.75" hidden="1" x14ac:dyDescent="0.2">
      <c r="A33" s="284" t="s">
        <v>17</v>
      </c>
      <c r="B33" s="397" t="s">
        <v>2</v>
      </c>
      <c r="C33" s="397" t="s">
        <v>321</v>
      </c>
      <c r="D33" s="397" t="s">
        <v>21</v>
      </c>
      <c r="E33" s="397" t="s">
        <v>339</v>
      </c>
      <c r="F33" s="404" t="s">
        <v>323</v>
      </c>
      <c r="G33" s="404" t="s">
        <v>340</v>
      </c>
      <c r="H33" s="398" t="s">
        <v>333</v>
      </c>
      <c r="I33" s="398"/>
      <c r="J33" s="729"/>
      <c r="K33" s="400">
        <v>116</v>
      </c>
      <c r="L33" s="400">
        <v>8</v>
      </c>
      <c r="M33" s="400">
        <v>8</v>
      </c>
      <c r="N33" s="401" t="s">
        <v>23</v>
      </c>
      <c r="O33" s="401" t="s">
        <v>26</v>
      </c>
      <c r="P33" s="401" t="s">
        <v>26</v>
      </c>
      <c r="Q33" s="401" t="s">
        <v>26</v>
      </c>
      <c r="R33" s="401" t="s">
        <v>26</v>
      </c>
      <c r="S33" s="401" t="s">
        <v>94</v>
      </c>
      <c r="T33" s="401" t="s">
        <v>26</v>
      </c>
      <c r="U33" s="401" t="s">
        <v>23</v>
      </c>
      <c r="V33" s="402" t="s">
        <v>26</v>
      </c>
      <c r="W33" s="403"/>
    </row>
    <row r="34" spans="1:23" s="25" customFormat="1" ht="33.75" hidden="1" x14ac:dyDescent="0.2">
      <c r="A34" s="284" t="s">
        <v>17</v>
      </c>
      <c r="B34" s="397" t="s">
        <v>2</v>
      </c>
      <c r="C34" s="397" t="s">
        <v>321</v>
      </c>
      <c r="D34" s="397" t="s">
        <v>21</v>
      </c>
      <c r="E34" s="397" t="s">
        <v>339</v>
      </c>
      <c r="F34" s="404" t="s">
        <v>323</v>
      </c>
      <c r="G34" s="404" t="s">
        <v>341</v>
      </c>
      <c r="H34" s="398" t="s">
        <v>325</v>
      </c>
      <c r="I34" s="398" t="s">
        <v>109</v>
      </c>
      <c r="J34" s="405"/>
      <c r="K34" s="400">
        <v>285</v>
      </c>
      <c r="L34" s="400">
        <v>16</v>
      </c>
      <c r="M34" s="400">
        <v>16</v>
      </c>
      <c r="N34" s="401" t="s">
        <v>23</v>
      </c>
      <c r="O34" s="401" t="s">
        <v>26</v>
      </c>
      <c r="P34" s="401" t="s">
        <v>26</v>
      </c>
      <c r="Q34" s="401" t="s">
        <v>26</v>
      </c>
      <c r="R34" s="401" t="s">
        <v>26</v>
      </c>
      <c r="S34" s="401" t="s">
        <v>94</v>
      </c>
      <c r="T34" s="401" t="s">
        <v>26</v>
      </c>
      <c r="U34" s="401" t="s">
        <v>23</v>
      </c>
      <c r="V34" s="402" t="s">
        <v>26</v>
      </c>
      <c r="W34" s="403"/>
    </row>
    <row r="35" spans="1:23" s="25" customFormat="1" ht="30.6" hidden="1" customHeight="1" x14ac:dyDescent="0.2">
      <c r="A35" s="284" t="s">
        <v>17</v>
      </c>
      <c r="B35" s="397" t="s">
        <v>2</v>
      </c>
      <c r="C35" s="397" t="s">
        <v>321</v>
      </c>
      <c r="D35" s="397" t="s">
        <v>21</v>
      </c>
      <c r="E35" s="397" t="s">
        <v>339</v>
      </c>
      <c r="F35" s="404" t="s">
        <v>323</v>
      </c>
      <c r="G35" s="404" t="s">
        <v>341</v>
      </c>
      <c r="H35" s="398" t="s">
        <v>327</v>
      </c>
      <c r="I35" s="398"/>
      <c r="J35" s="727" t="s">
        <v>329</v>
      </c>
      <c r="K35" s="400">
        <v>285</v>
      </c>
      <c r="L35" s="400">
        <v>16</v>
      </c>
      <c r="M35" s="400">
        <v>16</v>
      </c>
      <c r="N35" s="401" t="s">
        <v>23</v>
      </c>
      <c r="O35" s="401" t="s">
        <v>26</v>
      </c>
      <c r="P35" s="401" t="s">
        <v>26</v>
      </c>
      <c r="Q35" s="401" t="s">
        <v>26</v>
      </c>
      <c r="R35" s="401" t="s">
        <v>26</v>
      </c>
      <c r="S35" s="401" t="s">
        <v>94</v>
      </c>
      <c r="T35" s="401" t="s">
        <v>26</v>
      </c>
      <c r="U35" s="401" t="s">
        <v>23</v>
      </c>
      <c r="V35" s="402" t="s">
        <v>26</v>
      </c>
      <c r="W35" s="403"/>
    </row>
    <row r="36" spans="1:23" s="25" customFormat="1" ht="33.75" hidden="1" x14ac:dyDescent="0.2">
      <c r="A36" s="284" t="s">
        <v>17</v>
      </c>
      <c r="B36" s="397" t="s">
        <v>2</v>
      </c>
      <c r="C36" s="397" t="s">
        <v>321</v>
      </c>
      <c r="D36" s="397" t="s">
        <v>21</v>
      </c>
      <c r="E36" s="397" t="s">
        <v>339</v>
      </c>
      <c r="F36" s="404" t="s">
        <v>323</v>
      </c>
      <c r="G36" s="404" t="s">
        <v>341</v>
      </c>
      <c r="H36" s="398" t="s">
        <v>328</v>
      </c>
      <c r="I36" s="398"/>
      <c r="J36" s="728"/>
      <c r="K36" s="400">
        <v>285</v>
      </c>
      <c r="L36" s="400">
        <v>16</v>
      </c>
      <c r="M36" s="400">
        <v>16</v>
      </c>
      <c r="N36" s="401" t="s">
        <v>23</v>
      </c>
      <c r="O36" s="401" t="s">
        <v>26</v>
      </c>
      <c r="P36" s="401" t="s">
        <v>26</v>
      </c>
      <c r="Q36" s="401" t="s">
        <v>26</v>
      </c>
      <c r="R36" s="401" t="s">
        <v>26</v>
      </c>
      <c r="S36" s="401" t="s">
        <v>94</v>
      </c>
      <c r="T36" s="401" t="s">
        <v>26</v>
      </c>
      <c r="U36" s="401" t="s">
        <v>23</v>
      </c>
      <c r="V36" s="402" t="s">
        <v>26</v>
      </c>
      <c r="W36" s="403"/>
    </row>
    <row r="37" spans="1:23" s="25" customFormat="1" ht="33.75" hidden="1" x14ac:dyDescent="0.2">
      <c r="A37" s="284" t="s">
        <v>17</v>
      </c>
      <c r="B37" s="397" t="s">
        <v>2</v>
      </c>
      <c r="C37" s="397" t="s">
        <v>321</v>
      </c>
      <c r="D37" s="397" t="s">
        <v>21</v>
      </c>
      <c r="E37" s="397" t="s">
        <v>339</v>
      </c>
      <c r="F37" s="404" t="s">
        <v>323</v>
      </c>
      <c r="G37" s="404" t="s">
        <v>341</v>
      </c>
      <c r="H37" s="398" t="s">
        <v>330</v>
      </c>
      <c r="I37" s="398"/>
      <c r="J37" s="728"/>
      <c r="K37" s="400">
        <v>285</v>
      </c>
      <c r="L37" s="400">
        <v>16</v>
      </c>
      <c r="M37" s="400">
        <v>16</v>
      </c>
      <c r="N37" s="401" t="s">
        <v>23</v>
      </c>
      <c r="O37" s="401" t="s">
        <v>26</v>
      </c>
      <c r="P37" s="401" t="s">
        <v>26</v>
      </c>
      <c r="Q37" s="401" t="s">
        <v>26</v>
      </c>
      <c r="R37" s="401" t="s">
        <v>26</v>
      </c>
      <c r="S37" s="401" t="s">
        <v>94</v>
      </c>
      <c r="T37" s="401" t="s">
        <v>26</v>
      </c>
      <c r="U37" s="401" t="s">
        <v>23</v>
      </c>
      <c r="V37" s="402" t="s">
        <v>26</v>
      </c>
      <c r="W37" s="403"/>
    </row>
    <row r="38" spans="1:23" s="25" customFormat="1" ht="33.75" hidden="1" x14ac:dyDescent="0.2">
      <c r="A38" s="284" t="s">
        <v>17</v>
      </c>
      <c r="B38" s="397" t="s">
        <v>2</v>
      </c>
      <c r="C38" s="397" t="s">
        <v>321</v>
      </c>
      <c r="D38" s="397" t="s">
        <v>21</v>
      </c>
      <c r="E38" s="397" t="s">
        <v>339</v>
      </c>
      <c r="F38" s="404" t="s">
        <v>323</v>
      </c>
      <c r="G38" s="404" t="s">
        <v>341</v>
      </c>
      <c r="H38" s="398" t="s">
        <v>331</v>
      </c>
      <c r="I38" s="398"/>
      <c r="J38" s="728"/>
      <c r="K38" s="400">
        <v>285</v>
      </c>
      <c r="L38" s="400">
        <v>16</v>
      </c>
      <c r="M38" s="400">
        <v>16</v>
      </c>
      <c r="N38" s="401" t="s">
        <v>23</v>
      </c>
      <c r="O38" s="401" t="s">
        <v>26</v>
      </c>
      <c r="P38" s="401" t="s">
        <v>26</v>
      </c>
      <c r="Q38" s="401" t="s">
        <v>26</v>
      </c>
      <c r="R38" s="401" t="s">
        <v>26</v>
      </c>
      <c r="S38" s="401" t="s">
        <v>94</v>
      </c>
      <c r="T38" s="401" t="s">
        <v>26</v>
      </c>
      <c r="U38" s="401" t="s">
        <v>23</v>
      </c>
      <c r="V38" s="402" t="s">
        <v>26</v>
      </c>
      <c r="W38" s="403"/>
    </row>
    <row r="39" spans="1:23" s="25" customFormat="1" ht="33.75" hidden="1" x14ac:dyDescent="0.2">
      <c r="A39" s="284" t="s">
        <v>17</v>
      </c>
      <c r="B39" s="397" t="s">
        <v>2</v>
      </c>
      <c r="C39" s="397" t="s">
        <v>321</v>
      </c>
      <c r="D39" s="397" t="s">
        <v>21</v>
      </c>
      <c r="E39" s="397" t="s">
        <v>339</v>
      </c>
      <c r="F39" s="404" t="s">
        <v>323</v>
      </c>
      <c r="G39" s="404" t="s">
        <v>341</v>
      </c>
      <c r="H39" s="398" t="s">
        <v>332</v>
      </c>
      <c r="I39" s="398"/>
      <c r="J39" s="728"/>
      <c r="K39" s="400">
        <v>285</v>
      </c>
      <c r="L39" s="400">
        <v>16</v>
      </c>
      <c r="M39" s="400">
        <v>16</v>
      </c>
      <c r="N39" s="401" t="s">
        <v>23</v>
      </c>
      <c r="O39" s="401" t="s">
        <v>26</v>
      </c>
      <c r="P39" s="401" t="s">
        <v>26</v>
      </c>
      <c r="Q39" s="401" t="s">
        <v>26</v>
      </c>
      <c r="R39" s="401" t="s">
        <v>26</v>
      </c>
      <c r="S39" s="401" t="s">
        <v>94</v>
      </c>
      <c r="T39" s="401" t="s">
        <v>26</v>
      </c>
      <c r="U39" s="401" t="s">
        <v>23</v>
      </c>
      <c r="V39" s="402" t="s">
        <v>26</v>
      </c>
      <c r="W39" s="403"/>
    </row>
    <row r="40" spans="1:23" s="25" customFormat="1" ht="33.75" hidden="1" x14ac:dyDescent="0.2">
      <c r="A40" s="284" t="s">
        <v>17</v>
      </c>
      <c r="B40" s="397" t="s">
        <v>2</v>
      </c>
      <c r="C40" s="397" t="s">
        <v>321</v>
      </c>
      <c r="D40" s="397" t="s">
        <v>21</v>
      </c>
      <c r="E40" s="397" t="s">
        <v>339</v>
      </c>
      <c r="F40" s="404" t="s">
        <v>323</v>
      </c>
      <c r="G40" s="404" t="s">
        <v>341</v>
      </c>
      <c r="H40" s="398" t="s">
        <v>333</v>
      </c>
      <c r="I40" s="398"/>
      <c r="J40" s="729"/>
      <c r="K40" s="400">
        <v>285</v>
      </c>
      <c r="L40" s="400">
        <v>16</v>
      </c>
      <c r="M40" s="400">
        <v>16</v>
      </c>
      <c r="N40" s="401" t="s">
        <v>23</v>
      </c>
      <c r="O40" s="401" t="s">
        <v>26</v>
      </c>
      <c r="P40" s="401" t="s">
        <v>26</v>
      </c>
      <c r="Q40" s="401" t="s">
        <v>26</v>
      </c>
      <c r="R40" s="401" t="s">
        <v>26</v>
      </c>
      <c r="S40" s="401" t="s">
        <v>94</v>
      </c>
      <c r="T40" s="401" t="s">
        <v>26</v>
      </c>
      <c r="U40" s="401" t="s">
        <v>23</v>
      </c>
      <c r="V40" s="402" t="s">
        <v>26</v>
      </c>
      <c r="W40" s="403"/>
    </row>
    <row r="41" spans="1:23" s="25" customFormat="1" ht="30.6" hidden="1" customHeight="1" x14ac:dyDescent="0.2">
      <c r="A41" s="284" t="s">
        <v>17</v>
      </c>
      <c r="B41" s="397" t="s">
        <v>2</v>
      </c>
      <c r="C41" s="397" t="s">
        <v>321</v>
      </c>
      <c r="D41" s="397" t="s">
        <v>21</v>
      </c>
      <c r="E41" s="397" t="s">
        <v>339</v>
      </c>
      <c r="F41" s="404" t="s">
        <v>342</v>
      </c>
      <c r="G41" s="404" t="s">
        <v>343</v>
      </c>
      <c r="H41" s="398" t="s">
        <v>325</v>
      </c>
      <c r="I41" s="398" t="s">
        <v>109</v>
      </c>
      <c r="J41" s="720" t="s">
        <v>344</v>
      </c>
      <c r="K41" s="400">
        <v>116</v>
      </c>
      <c r="L41" s="400">
        <v>0</v>
      </c>
      <c r="M41" s="400">
        <v>0</v>
      </c>
      <c r="N41" s="401" t="s">
        <v>23</v>
      </c>
      <c r="O41" s="401" t="s">
        <v>26</v>
      </c>
      <c r="P41" s="401" t="s">
        <v>26</v>
      </c>
      <c r="Q41" s="401" t="s">
        <v>26</v>
      </c>
      <c r="R41" s="401" t="s">
        <v>26</v>
      </c>
      <c r="S41" s="401" t="s">
        <v>94</v>
      </c>
      <c r="T41" s="401" t="s">
        <v>26</v>
      </c>
      <c r="U41" s="401" t="s">
        <v>23</v>
      </c>
      <c r="V41" s="402" t="s">
        <v>26</v>
      </c>
      <c r="W41" s="403"/>
    </row>
    <row r="42" spans="1:23" s="25" customFormat="1" ht="33.75" hidden="1" x14ac:dyDescent="0.2">
      <c r="A42" s="284" t="s">
        <v>17</v>
      </c>
      <c r="B42" s="397" t="s">
        <v>2</v>
      </c>
      <c r="C42" s="397" t="s">
        <v>321</v>
      </c>
      <c r="D42" s="397" t="s">
        <v>21</v>
      </c>
      <c r="E42" s="397" t="s">
        <v>339</v>
      </c>
      <c r="F42" s="404" t="s">
        <v>342</v>
      </c>
      <c r="G42" s="404" t="s">
        <v>343</v>
      </c>
      <c r="H42" s="398" t="s">
        <v>327</v>
      </c>
      <c r="I42" s="398" t="s">
        <v>109</v>
      </c>
      <c r="J42" s="720"/>
      <c r="K42" s="400">
        <v>116</v>
      </c>
      <c r="L42" s="400">
        <v>0</v>
      </c>
      <c r="M42" s="400">
        <v>0</v>
      </c>
      <c r="N42" s="401" t="s">
        <v>23</v>
      </c>
      <c r="O42" s="401" t="s">
        <v>26</v>
      </c>
      <c r="P42" s="401" t="s">
        <v>26</v>
      </c>
      <c r="Q42" s="401" t="s">
        <v>26</v>
      </c>
      <c r="R42" s="401" t="s">
        <v>26</v>
      </c>
      <c r="S42" s="401" t="s">
        <v>94</v>
      </c>
      <c r="T42" s="401" t="s">
        <v>26</v>
      </c>
      <c r="U42" s="401" t="s">
        <v>23</v>
      </c>
      <c r="V42" s="402" t="s">
        <v>26</v>
      </c>
      <c r="W42" s="403"/>
    </row>
    <row r="43" spans="1:23" s="25" customFormat="1" ht="33.75" hidden="1" x14ac:dyDescent="0.2">
      <c r="A43" s="284" t="s">
        <v>17</v>
      </c>
      <c r="B43" s="397" t="s">
        <v>2</v>
      </c>
      <c r="C43" s="397" t="s">
        <v>321</v>
      </c>
      <c r="D43" s="397" t="s">
        <v>21</v>
      </c>
      <c r="E43" s="397" t="s">
        <v>339</v>
      </c>
      <c r="F43" s="404" t="s">
        <v>342</v>
      </c>
      <c r="G43" s="404" t="s">
        <v>343</v>
      </c>
      <c r="H43" s="398" t="s">
        <v>328</v>
      </c>
      <c r="I43" s="398" t="s">
        <v>109</v>
      </c>
      <c r="J43" s="720"/>
      <c r="K43" s="400">
        <v>116</v>
      </c>
      <c r="L43" s="400">
        <v>0</v>
      </c>
      <c r="M43" s="400">
        <v>0</v>
      </c>
      <c r="N43" s="401" t="s">
        <v>23</v>
      </c>
      <c r="O43" s="401" t="s">
        <v>26</v>
      </c>
      <c r="P43" s="401" t="s">
        <v>26</v>
      </c>
      <c r="Q43" s="401" t="s">
        <v>26</v>
      </c>
      <c r="R43" s="401" t="s">
        <v>26</v>
      </c>
      <c r="S43" s="401" t="s">
        <v>94</v>
      </c>
      <c r="T43" s="401" t="s">
        <v>26</v>
      </c>
      <c r="U43" s="401" t="s">
        <v>23</v>
      </c>
      <c r="V43" s="402" t="s">
        <v>26</v>
      </c>
      <c r="W43" s="403"/>
    </row>
    <row r="44" spans="1:23" s="25" customFormat="1" ht="33.75" hidden="1" x14ac:dyDescent="0.2">
      <c r="A44" s="284" t="s">
        <v>17</v>
      </c>
      <c r="B44" s="397" t="s">
        <v>2</v>
      </c>
      <c r="C44" s="397" t="s">
        <v>321</v>
      </c>
      <c r="D44" s="397" t="s">
        <v>21</v>
      </c>
      <c r="E44" s="397" t="s">
        <v>339</v>
      </c>
      <c r="F44" s="404" t="s">
        <v>342</v>
      </c>
      <c r="G44" s="404" t="s">
        <v>343</v>
      </c>
      <c r="H44" s="398" t="s">
        <v>330</v>
      </c>
      <c r="I44" s="398" t="s">
        <v>109</v>
      </c>
      <c r="J44" s="720"/>
      <c r="K44" s="400">
        <v>116</v>
      </c>
      <c r="L44" s="400">
        <v>0</v>
      </c>
      <c r="M44" s="400">
        <v>0</v>
      </c>
      <c r="N44" s="401" t="s">
        <v>23</v>
      </c>
      <c r="O44" s="401" t="s">
        <v>26</v>
      </c>
      <c r="P44" s="401" t="s">
        <v>26</v>
      </c>
      <c r="Q44" s="401" t="s">
        <v>26</v>
      </c>
      <c r="R44" s="401" t="s">
        <v>26</v>
      </c>
      <c r="S44" s="401" t="s">
        <v>94</v>
      </c>
      <c r="T44" s="401" t="s">
        <v>26</v>
      </c>
      <c r="U44" s="401" t="s">
        <v>23</v>
      </c>
      <c r="V44" s="402" t="s">
        <v>26</v>
      </c>
      <c r="W44" s="403"/>
    </row>
    <row r="45" spans="1:23" s="25" customFormat="1" ht="33.75" hidden="1" x14ac:dyDescent="0.2">
      <c r="A45" s="284" t="s">
        <v>17</v>
      </c>
      <c r="B45" s="397" t="s">
        <v>2</v>
      </c>
      <c r="C45" s="397" t="s">
        <v>321</v>
      </c>
      <c r="D45" s="397" t="s">
        <v>21</v>
      </c>
      <c r="E45" s="397" t="s">
        <v>339</v>
      </c>
      <c r="F45" s="404" t="s">
        <v>342</v>
      </c>
      <c r="G45" s="404" t="s">
        <v>343</v>
      </c>
      <c r="H45" s="398" t="s">
        <v>331</v>
      </c>
      <c r="I45" s="398"/>
      <c r="J45" s="720"/>
      <c r="K45" s="400">
        <v>116</v>
      </c>
      <c r="L45" s="400">
        <v>0</v>
      </c>
      <c r="M45" s="400">
        <v>0</v>
      </c>
      <c r="N45" s="401" t="s">
        <v>23</v>
      </c>
      <c r="O45" s="401" t="s">
        <v>26</v>
      </c>
      <c r="P45" s="401" t="s">
        <v>26</v>
      </c>
      <c r="Q45" s="401" t="s">
        <v>26</v>
      </c>
      <c r="R45" s="401" t="s">
        <v>26</v>
      </c>
      <c r="S45" s="401" t="s">
        <v>94</v>
      </c>
      <c r="T45" s="401" t="s">
        <v>26</v>
      </c>
      <c r="U45" s="401" t="s">
        <v>23</v>
      </c>
      <c r="V45" s="402" t="s">
        <v>26</v>
      </c>
      <c r="W45" s="403"/>
    </row>
    <row r="46" spans="1:23" s="25" customFormat="1" ht="33.75" hidden="1" x14ac:dyDescent="0.2">
      <c r="A46" s="284" t="s">
        <v>17</v>
      </c>
      <c r="B46" s="397" t="s">
        <v>2</v>
      </c>
      <c r="C46" s="397" t="s">
        <v>321</v>
      </c>
      <c r="D46" s="397" t="s">
        <v>21</v>
      </c>
      <c r="E46" s="397" t="s">
        <v>339</v>
      </c>
      <c r="F46" s="404" t="s">
        <v>342</v>
      </c>
      <c r="G46" s="404" t="s">
        <v>343</v>
      </c>
      <c r="H46" s="398" t="s">
        <v>332</v>
      </c>
      <c r="I46" s="398"/>
      <c r="J46" s="720"/>
      <c r="K46" s="400">
        <v>116</v>
      </c>
      <c r="L46" s="400">
        <v>0</v>
      </c>
      <c r="M46" s="400">
        <v>0</v>
      </c>
      <c r="N46" s="401" t="s">
        <v>23</v>
      </c>
      <c r="O46" s="401" t="s">
        <v>26</v>
      </c>
      <c r="P46" s="401" t="s">
        <v>26</v>
      </c>
      <c r="Q46" s="401" t="s">
        <v>26</v>
      </c>
      <c r="R46" s="401" t="s">
        <v>26</v>
      </c>
      <c r="S46" s="401" t="s">
        <v>94</v>
      </c>
      <c r="T46" s="401" t="s">
        <v>26</v>
      </c>
      <c r="U46" s="401" t="s">
        <v>23</v>
      </c>
      <c r="V46" s="402" t="s">
        <v>26</v>
      </c>
      <c r="W46" s="403"/>
    </row>
    <row r="47" spans="1:23" s="25" customFormat="1" ht="33.75" hidden="1" x14ac:dyDescent="0.2">
      <c r="A47" s="284" t="s">
        <v>17</v>
      </c>
      <c r="B47" s="397" t="s">
        <v>2</v>
      </c>
      <c r="C47" s="397" t="s">
        <v>321</v>
      </c>
      <c r="D47" s="397" t="s">
        <v>21</v>
      </c>
      <c r="E47" s="397" t="s">
        <v>339</v>
      </c>
      <c r="F47" s="404" t="s">
        <v>342</v>
      </c>
      <c r="G47" s="404" t="s">
        <v>343</v>
      </c>
      <c r="H47" s="398" t="s">
        <v>333</v>
      </c>
      <c r="I47" s="398"/>
      <c r="J47" s="720"/>
      <c r="K47" s="400">
        <v>116</v>
      </c>
      <c r="L47" s="400">
        <v>0</v>
      </c>
      <c r="M47" s="400">
        <v>0</v>
      </c>
      <c r="N47" s="401" t="s">
        <v>23</v>
      </c>
      <c r="O47" s="401" t="s">
        <v>26</v>
      </c>
      <c r="P47" s="401" t="s">
        <v>26</v>
      </c>
      <c r="Q47" s="401" t="s">
        <v>26</v>
      </c>
      <c r="R47" s="401" t="s">
        <v>26</v>
      </c>
      <c r="S47" s="401" t="s">
        <v>94</v>
      </c>
      <c r="T47" s="401" t="s">
        <v>26</v>
      </c>
      <c r="U47" s="401" t="s">
        <v>23</v>
      </c>
      <c r="V47" s="402" t="s">
        <v>26</v>
      </c>
      <c r="W47" s="403"/>
    </row>
    <row r="48" spans="1:23" s="25" customFormat="1" ht="30.6" hidden="1" customHeight="1" x14ac:dyDescent="0.2">
      <c r="A48" s="284" t="s">
        <v>17</v>
      </c>
      <c r="B48" s="397" t="s">
        <v>2</v>
      </c>
      <c r="C48" s="397" t="s">
        <v>321</v>
      </c>
      <c r="D48" s="397" t="s">
        <v>21</v>
      </c>
      <c r="E48" s="397" t="s">
        <v>339</v>
      </c>
      <c r="F48" s="404" t="s">
        <v>342</v>
      </c>
      <c r="G48" s="404" t="s">
        <v>345</v>
      </c>
      <c r="H48" s="398" t="s">
        <v>325</v>
      </c>
      <c r="I48" s="398" t="s">
        <v>109</v>
      </c>
      <c r="J48" s="720" t="s">
        <v>344</v>
      </c>
      <c r="K48" s="400">
        <v>105</v>
      </c>
      <c r="L48" s="400">
        <v>0</v>
      </c>
      <c r="M48" s="400">
        <v>0</v>
      </c>
      <c r="N48" s="401" t="s">
        <v>23</v>
      </c>
      <c r="O48" s="401" t="s">
        <v>26</v>
      </c>
      <c r="P48" s="401" t="s">
        <v>26</v>
      </c>
      <c r="Q48" s="401" t="s">
        <v>26</v>
      </c>
      <c r="R48" s="401" t="s">
        <v>26</v>
      </c>
      <c r="S48" s="401" t="s">
        <v>94</v>
      </c>
      <c r="T48" s="401" t="s">
        <v>26</v>
      </c>
      <c r="U48" s="401" t="s">
        <v>23</v>
      </c>
      <c r="V48" s="402" t="s">
        <v>26</v>
      </c>
      <c r="W48" s="403"/>
    </row>
    <row r="49" spans="1:23" s="25" customFormat="1" ht="33.75" hidden="1" x14ac:dyDescent="0.2">
      <c r="A49" s="284" t="s">
        <v>17</v>
      </c>
      <c r="B49" s="397" t="s">
        <v>2</v>
      </c>
      <c r="C49" s="397" t="s">
        <v>321</v>
      </c>
      <c r="D49" s="397" t="s">
        <v>21</v>
      </c>
      <c r="E49" s="397" t="s">
        <v>339</v>
      </c>
      <c r="F49" s="404" t="s">
        <v>342</v>
      </c>
      <c r="G49" s="404" t="s">
        <v>345</v>
      </c>
      <c r="H49" s="398" t="s">
        <v>327</v>
      </c>
      <c r="I49" s="398" t="s">
        <v>109</v>
      </c>
      <c r="J49" s="720"/>
      <c r="K49" s="400">
        <v>105</v>
      </c>
      <c r="L49" s="400">
        <v>0</v>
      </c>
      <c r="M49" s="400">
        <v>0</v>
      </c>
      <c r="N49" s="401" t="s">
        <v>23</v>
      </c>
      <c r="O49" s="401" t="s">
        <v>26</v>
      </c>
      <c r="P49" s="401" t="s">
        <v>26</v>
      </c>
      <c r="Q49" s="401" t="s">
        <v>26</v>
      </c>
      <c r="R49" s="401" t="s">
        <v>26</v>
      </c>
      <c r="S49" s="401" t="s">
        <v>94</v>
      </c>
      <c r="T49" s="401" t="s">
        <v>26</v>
      </c>
      <c r="U49" s="401" t="s">
        <v>23</v>
      </c>
      <c r="V49" s="402" t="s">
        <v>26</v>
      </c>
      <c r="W49" s="403"/>
    </row>
    <row r="50" spans="1:23" s="25" customFormat="1" ht="33.75" hidden="1" x14ac:dyDescent="0.2">
      <c r="A50" s="284" t="s">
        <v>17</v>
      </c>
      <c r="B50" s="397" t="s">
        <v>2</v>
      </c>
      <c r="C50" s="397" t="s">
        <v>321</v>
      </c>
      <c r="D50" s="397" t="s">
        <v>21</v>
      </c>
      <c r="E50" s="397" t="s">
        <v>339</v>
      </c>
      <c r="F50" s="404" t="s">
        <v>342</v>
      </c>
      <c r="G50" s="404" t="s">
        <v>345</v>
      </c>
      <c r="H50" s="398" t="s">
        <v>328</v>
      </c>
      <c r="I50" s="398" t="s">
        <v>109</v>
      </c>
      <c r="J50" s="720"/>
      <c r="K50" s="400">
        <v>105</v>
      </c>
      <c r="L50" s="400">
        <v>0</v>
      </c>
      <c r="M50" s="400">
        <v>0</v>
      </c>
      <c r="N50" s="401" t="s">
        <v>23</v>
      </c>
      <c r="O50" s="401" t="s">
        <v>26</v>
      </c>
      <c r="P50" s="401" t="s">
        <v>26</v>
      </c>
      <c r="Q50" s="401" t="s">
        <v>26</v>
      </c>
      <c r="R50" s="401" t="s">
        <v>26</v>
      </c>
      <c r="S50" s="401" t="s">
        <v>94</v>
      </c>
      <c r="T50" s="401" t="s">
        <v>26</v>
      </c>
      <c r="U50" s="401" t="s">
        <v>23</v>
      </c>
      <c r="V50" s="402" t="s">
        <v>26</v>
      </c>
      <c r="W50" s="403"/>
    </row>
    <row r="51" spans="1:23" s="25" customFormat="1" ht="33.75" hidden="1" x14ac:dyDescent="0.2">
      <c r="A51" s="284" t="s">
        <v>17</v>
      </c>
      <c r="B51" s="397" t="s">
        <v>2</v>
      </c>
      <c r="C51" s="397" t="s">
        <v>321</v>
      </c>
      <c r="D51" s="397" t="s">
        <v>21</v>
      </c>
      <c r="E51" s="397" t="s">
        <v>339</v>
      </c>
      <c r="F51" s="404" t="s">
        <v>342</v>
      </c>
      <c r="G51" s="404" t="s">
        <v>345</v>
      </c>
      <c r="H51" s="398" t="s">
        <v>330</v>
      </c>
      <c r="I51" s="398" t="s">
        <v>109</v>
      </c>
      <c r="J51" s="720"/>
      <c r="K51" s="400">
        <v>105</v>
      </c>
      <c r="L51" s="400">
        <v>0</v>
      </c>
      <c r="M51" s="400">
        <v>0</v>
      </c>
      <c r="N51" s="401" t="s">
        <v>23</v>
      </c>
      <c r="O51" s="401" t="s">
        <v>26</v>
      </c>
      <c r="P51" s="401" t="s">
        <v>26</v>
      </c>
      <c r="Q51" s="401" t="s">
        <v>26</v>
      </c>
      <c r="R51" s="401" t="s">
        <v>26</v>
      </c>
      <c r="S51" s="401" t="s">
        <v>94</v>
      </c>
      <c r="T51" s="401" t="s">
        <v>26</v>
      </c>
      <c r="U51" s="401" t="s">
        <v>23</v>
      </c>
      <c r="V51" s="402" t="s">
        <v>26</v>
      </c>
      <c r="W51" s="403"/>
    </row>
    <row r="52" spans="1:23" s="25" customFormat="1" ht="33.75" hidden="1" x14ac:dyDescent="0.2">
      <c r="A52" s="284" t="s">
        <v>17</v>
      </c>
      <c r="B52" s="397" t="s">
        <v>2</v>
      </c>
      <c r="C52" s="397" t="s">
        <v>321</v>
      </c>
      <c r="D52" s="397" t="s">
        <v>21</v>
      </c>
      <c r="E52" s="397" t="s">
        <v>339</v>
      </c>
      <c r="F52" s="404" t="s">
        <v>342</v>
      </c>
      <c r="G52" s="404" t="s">
        <v>345</v>
      </c>
      <c r="H52" s="398" t="s">
        <v>331</v>
      </c>
      <c r="I52" s="398"/>
      <c r="J52" s="720"/>
      <c r="K52" s="400">
        <v>105</v>
      </c>
      <c r="L52" s="400">
        <v>0</v>
      </c>
      <c r="M52" s="400">
        <v>0</v>
      </c>
      <c r="N52" s="401" t="s">
        <v>23</v>
      </c>
      <c r="O52" s="401" t="s">
        <v>26</v>
      </c>
      <c r="P52" s="401" t="s">
        <v>26</v>
      </c>
      <c r="Q52" s="401" t="s">
        <v>26</v>
      </c>
      <c r="R52" s="401" t="s">
        <v>26</v>
      </c>
      <c r="S52" s="401" t="s">
        <v>94</v>
      </c>
      <c r="T52" s="401" t="s">
        <v>26</v>
      </c>
      <c r="U52" s="401" t="s">
        <v>23</v>
      </c>
      <c r="V52" s="402" t="s">
        <v>26</v>
      </c>
      <c r="W52" s="403"/>
    </row>
    <row r="53" spans="1:23" s="25" customFormat="1" ht="33.75" hidden="1" x14ac:dyDescent="0.2">
      <c r="A53" s="284" t="s">
        <v>17</v>
      </c>
      <c r="B53" s="397" t="s">
        <v>2</v>
      </c>
      <c r="C53" s="397" t="s">
        <v>321</v>
      </c>
      <c r="D53" s="397" t="s">
        <v>21</v>
      </c>
      <c r="E53" s="397" t="s">
        <v>339</v>
      </c>
      <c r="F53" s="404" t="s">
        <v>342</v>
      </c>
      <c r="G53" s="404" t="s">
        <v>345</v>
      </c>
      <c r="H53" s="398" t="s">
        <v>332</v>
      </c>
      <c r="I53" s="398"/>
      <c r="J53" s="720"/>
      <c r="K53" s="400">
        <v>105</v>
      </c>
      <c r="L53" s="400">
        <v>0</v>
      </c>
      <c r="M53" s="400">
        <v>0</v>
      </c>
      <c r="N53" s="401" t="s">
        <v>23</v>
      </c>
      <c r="O53" s="401" t="s">
        <v>26</v>
      </c>
      <c r="P53" s="401" t="s">
        <v>26</v>
      </c>
      <c r="Q53" s="401" t="s">
        <v>26</v>
      </c>
      <c r="R53" s="401" t="s">
        <v>26</v>
      </c>
      <c r="S53" s="401" t="s">
        <v>94</v>
      </c>
      <c r="T53" s="401" t="s">
        <v>26</v>
      </c>
      <c r="U53" s="401" t="s">
        <v>23</v>
      </c>
      <c r="V53" s="402" t="s">
        <v>26</v>
      </c>
      <c r="W53" s="403"/>
    </row>
    <row r="54" spans="1:23" s="25" customFormat="1" ht="33.75" hidden="1" x14ac:dyDescent="0.2">
      <c r="A54" s="284" t="s">
        <v>17</v>
      </c>
      <c r="B54" s="397" t="s">
        <v>2</v>
      </c>
      <c r="C54" s="397" t="s">
        <v>321</v>
      </c>
      <c r="D54" s="397" t="s">
        <v>21</v>
      </c>
      <c r="E54" s="397" t="s">
        <v>339</v>
      </c>
      <c r="F54" s="404" t="s">
        <v>342</v>
      </c>
      <c r="G54" s="404" t="s">
        <v>345</v>
      </c>
      <c r="H54" s="398" t="s">
        <v>333</v>
      </c>
      <c r="I54" s="398"/>
      <c r="J54" s="720"/>
      <c r="K54" s="400">
        <v>105</v>
      </c>
      <c r="L54" s="400">
        <v>0</v>
      </c>
      <c r="M54" s="400">
        <v>0</v>
      </c>
      <c r="N54" s="401" t="s">
        <v>23</v>
      </c>
      <c r="O54" s="401" t="s">
        <v>26</v>
      </c>
      <c r="P54" s="401" t="s">
        <v>26</v>
      </c>
      <c r="Q54" s="401" t="s">
        <v>26</v>
      </c>
      <c r="R54" s="401" t="s">
        <v>26</v>
      </c>
      <c r="S54" s="401" t="s">
        <v>94</v>
      </c>
      <c r="T54" s="401" t="s">
        <v>26</v>
      </c>
      <c r="U54" s="401" t="s">
        <v>23</v>
      </c>
      <c r="V54" s="402" t="s">
        <v>26</v>
      </c>
      <c r="W54" s="403"/>
    </row>
    <row r="55" spans="1:23" s="25" customFormat="1" ht="30.6" hidden="1" customHeight="1" x14ac:dyDescent="0.2">
      <c r="A55" s="284" t="s">
        <v>17</v>
      </c>
      <c r="B55" s="397" t="s">
        <v>2</v>
      </c>
      <c r="C55" s="397" t="s">
        <v>321</v>
      </c>
      <c r="D55" s="397" t="s">
        <v>21</v>
      </c>
      <c r="E55" s="397" t="s">
        <v>339</v>
      </c>
      <c r="F55" s="404" t="s">
        <v>342</v>
      </c>
      <c r="G55" s="404" t="s">
        <v>346</v>
      </c>
      <c r="H55" s="398" t="s">
        <v>325</v>
      </c>
      <c r="I55" s="398" t="s">
        <v>109</v>
      </c>
      <c r="J55" s="720" t="s">
        <v>344</v>
      </c>
      <c r="K55" s="400">
        <v>168</v>
      </c>
      <c r="L55" s="400">
        <v>10</v>
      </c>
      <c r="M55" s="400">
        <v>0</v>
      </c>
      <c r="N55" s="401" t="s">
        <v>23</v>
      </c>
      <c r="O55" s="401" t="s">
        <v>26</v>
      </c>
      <c r="P55" s="401" t="s">
        <v>26</v>
      </c>
      <c r="Q55" s="401" t="s">
        <v>26</v>
      </c>
      <c r="R55" s="401" t="s">
        <v>26</v>
      </c>
      <c r="S55" s="401" t="s">
        <v>94</v>
      </c>
      <c r="T55" s="401" t="s">
        <v>26</v>
      </c>
      <c r="U55" s="401" t="s">
        <v>23</v>
      </c>
      <c r="V55" s="402" t="s">
        <v>26</v>
      </c>
      <c r="W55" s="403"/>
    </row>
    <row r="56" spans="1:23" s="25" customFormat="1" ht="33.75" hidden="1" x14ac:dyDescent="0.2">
      <c r="A56" s="284" t="s">
        <v>17</v>
      </c>
      <c r="B56" s="397" t="s">
        <v>2</v>
      </c>
      <c r="C56" s="397" t="s">
        <v>321</v>
      </c>
      <c r="D56" s="397" t="s">
        <v>21</v>
      </c>
      <c r="E56" s="397" t="s">
        <v>339</v>
      </c>
      <c r="F56" s="404" t="s">
        <v>342</v>
      </c>
      <c r="G56" s="404" t="s">
        <v>346</v>
      </c>
      <c r="H56" s="398" t="s">
        <v>327</v>
      </c>
      <c r="I56" s="398" t="s">
        <v>109</v>
      </c>
      <c r="J56" s="720"/>
      <c r="K56" s="400">
        <v>168</v>
      </c>
      <c r="L56" s="400">
        <v>10</v>
      </c>
      <c r="M56" s="400">
        <v>0</v>
      </c>
      <c r="N56" s="401" t="s">
        <v>23</v>
      </c>
      <c r="O56" s="401" t="s">
        <v>26</v>
      </c>
      <c r="P56" s="401" t="s">
        <v>26</v>
      </c>
      <c r="Q56" s="401" t="s">
        <v>26</v>
      </c>
      <c r="R56" s="401" t="s">
        <v>26</v>
      </c>
      <c r="S56" s="401" t="s">
        <v>94</v>
      </c>
      <c r="T56" s="401" t="s">
        <v>26</v>
      </c>
      <c r="U56" s="401" t="s">
        <v>23</v>
      </c>
      <c r="V56" s="402" t="s">
        <v>26</v>
      </c>
      <c r="W56" s="403"/>
    </row>
    <row r="57" spans="1:23" s="25" customFormat="1" ht="33.75" hidden="1" x14ac:dyDescent="0.2">
      <c r="A57" s="284" t="s">
        <v>17</v>
      </c>
      <c r="B57" s="397" t="s">
        <v>2</v>
      </c>
      <c r="C57" s="397" t="s">
        <v>321</v>
      </c>
      <c r="D57" s="397" t="s">
        <v>21</v>
      </c>
      <c r="E57" s="397" t="s">
        <v>339</v>
      </c>
      <c r="F57" s="404" t="s">
        <v>342</v>
      </c>
      <c r="G57" s="404" t="s">
        <v>346</v>
      </c>
      <c r="H57" s="398" t="s">
        <v>328</v>
      </c>
      <c r="I57" s="398" t="s">
        <v>109</v>
      </c>
      <c r="J57" s="720"/>
      <c r="K57" s="400">
        <v>168</v>
      </c>
      <c r="L57" s="400">
        <v>10</v>
      </c>
      <c r="M57" s="400">
        <v>0</v>
      </c>
      <c r="N57" s="401" t="s">
        <v>23</v>
      </c>
      <c r="O57" s="401" t="s">
        <v>26</v>
      </c>
      <c r="P57" s="401" t="s">
        <v>26</v>
      </c>
      <c r="Q57" s="401" t="s">
        <v>26</v>
      </c>
      <c r="R57" s="401" t="s">
        <v>26</v>
      </c>
      <c r="S57" s="401" t="s">
        <v>94</v>
      </c>
      <c r="T57" s="401" t="s">
        <v>26</v>
      </c>
      <c r="U57" s="401" t="s">
        <v>23</v>
      </c>
      <c r="V57" s="402" t="s">
        <v>26</v>
      </c>
      <c r="W57" s="403"/>
    </row>
    <row r="58" spans="1:23" s="25" customFormat="1" ht="33.75" hidden="1" x14ac:dyDescent="0.2">
      <c r="A58" s="284" t="s">
        <v>17</v>
      </c>
      <c r="B58" s="397" t="s">
        <v>2</v>
      </c>
      <c r="C58" s="397" t="s">
        <v>321</v>
      </c>
      <c r="D58" s="397" t="s">
        <v>21</v>
      </c>
      <c r="E58" s="397" t="s">
        <v>339</v>
      </c>
      <c r="F58" s="404" t="s">
        <v>342</v>
      </c>
      <c r="G58" s="404" t="s">
        <v>346</v>
      </c>
      <c r="H58" s="398" t="s">
        <v>330</v>
      </c>
      <c r="I58" s="398" t="s">
        <v>109</v>
      </c>
      <c r="J58" s="720"/>
      <c r="K58" s="400">
        <v>168</v>
      </c>
      <c r="L58" s="400">
        <v>10</v>
      </c>
      <c r="M58" s="400">
        <v>0</v>
      </c>
      <c r="N58" s="401" t="s">
        <v>23</v>
      </c>
      <c r="O58" s="401" t="s">
        <v>26</v>
      </c>
      <c r="P58" s="401" t="s">
        <v>26</v>
      </c>
      <c r="Q58" s="401" t="s">
        <v>26</v>
      </c>
      <c r="R58" s="401" t="s">
        <v>26</v>
      </c>
      <c r="S58" s="401" t="s">
        <v>94</v>
      </c>
      <c r="T58" s="401" t="s">
        <v>26</v>
      </c>
      <c r="U58" s="401" t="s">
        <v>23</v>
      </c>
      <c r="V58" s="402" t="s">
        <v>26</v>
      </c>
      <c r="W58" s="403"/>
    </row>
    <row r="59" spans="1:23" s="25" customFormat="1" ht="33.75" hidden="1" x14ac:dyDescent="0.2">
      <c r="A59" s="284" t="s">
        <v>17</v>
      </c>
      <c r="B59" s="397" t="s">
        <v>2</v>
      </c>
      <c r="C59" s="397" t="s">
        <v>321</v>
      </c>
      <c r="D59" s="397" t="s">
        <v>21</v>
      </c>
      <c r="E59" s="397" t="s">
        <v>339</v>
      </c>
      <c r="F59" s="404" t="s">
        <v>342</v>
      </c>
      <c r="G59" s="404" t="s">
        <v>346</v>
      </c>
      <c r="H59" s="398" t="s">
        <v>331</v>
      </c>
      <c r="I59" s="398"/>
      <c r="J59" s="720"/>
      <c r="K59" s="400">
        <v>168</v>
      </c>
      <c r="L59" s="400">
        <v>10</v>
      </c>
      <c r="M59" s="400">
        <v>0</v>
      </c>
      <c r="N59" s="401" t="s">
        <v>23</v>
      </c>
      <c r="O59" s="401" t="s">
        <v>26</v>
      </c>
      <c r="P59" s="401" t="s">
        <v>26</v>
      </c>
      <c r="Q59" s="401" t="s">
        <v>26</v>
      </c>
      <c r="R59" s="401" t="s">
        <v>26</v>
      </c>
      <c r="S59" s="401" t="s">
        <v>94</v>
      </c>
      <c r="T59" s="401" t="s">
        <v>26</v>
      </c>
      <c r="U59" s="401" t="s">
        <v>23</v>
      </c>
      <c r="V59" s="402" t="s">
        <v>26</v>
      </c>
      <c r="W59" s="403"/>
    </row>
    <row r="60" spans="1:23" s="25" customFormat="1" ht="33.75" hidden="1" x14ac:dyDescent="0.2">
      <c r="A60" s="284" t="s">
        <v>17</v>
      </c>
      <c r="B60" s="397" t="s">
        <v>2</v>
      </c>
      <c r="C60" s="397" t="s">
        <v>321</v>
      </c>
      <c r="D60" s="397" t="s">
        <v>21</v>
      </c>
      <c r="E60" s="397" t="s">
        <v>339</v>
      </c>
      <c r="F60" s="404" t="s">
        <v>342</v>
      </c>
      <c r="G60" s="404" t="s">
        <v>346</v>
      </c>
      <c r="H60" s="398" t="s">
        <v>332</v>
      </c>
      <c r="I60" s="398"/>
      <c r="J60" s="720"/>
      <c r="K60" s="400">
        <v>168</v>
      </c>
      <c r="L60" s="400">
        <v>10</v>
      </c>
      <c r="M60" s="400">
        <v>0</v>
      </c>
      <c r="N60" s="401" t="s">
        <v>23</v>
      </c>
      <c r="O60" s="401" t="s">
        <v>26</v>
      </c>
      <c r="P60" s="401" t="s">
        <v>26</v>
      </c>
      <c r="Q60" s="401" t="s">
        <v>26</v>
      </c>
      <c r="R60" s="401" t="s">
        <v>26</v>
      </c>
      <c r="S60" s="401" t="s">
        <v>94</v>
      </c>
      <c r="T60" s="401" t="s">
        <v>26</v>
      </c>
      <c r="U60" s="401" t="s">
        <v>23</v>
      </c>
      <c r="V60" s="402" t="s">
        <v>26</v>
      </c>
      <c r="W60" s="403"/>
    </row>
    <row r="61" spans="1:23" s="25" customFormat="1" ht="33.75" hidden="1" x14ac:dyDescent="0.2">
      <c r="A61" s="284" t="s">
        <v>17</v>
      </c>
      <c r="B61" s="397" t="s">
        <v>2</v>
      </c>
      <c r="C61" s="397" t="s">
        <v>321</v>
      </c>
      <c r="D61" s="397" t="s">
        <v>21</v>
      </c>
      <c r="E61" s="397" t="s">
        <v>339</v>
      </c>
      <c r="F61" s="404" t="s">
        <v>342</v>
      </c>
      <c r="G61" s="404" t="s">
        <v>346</v>
      </c>
      <c r="H61" s="398" t="s">
        <v>333</v>
      </c>
      <c r="I61" s="398"/>
      <c r="J61" s="720"/>
      <c r="K61" s="400">
        <v>168</v>
      </c>
      <c r="L61" s="400">
        <v>10</v>
      </c>
      <c r="M61" s="400">
        <v>0</v>
      </c>
      <c r="N61" s="401" t="s">
        <v>23</v>
      </c>
      <c r="O61" s="401" t="s">
        <v>26</v>
      </c>
      <c r="P61" s="401" t="s">
        <v>26</v>
      </c>
      <c r="Q61" s="401" t="s">
        <v>26</v>
      </c>
      <c r="R61" s="401" t="s">
        <v>26</v>
      </c>
      <c r="S61" s="401" t="s">
        <v>94</v>
      </c>
      <c r="T61" s="401" t="s">
        <v>26</v>
      </c>
      <c r="U61" s="401" t="s">
        <v>23</v>
      </c>
      <c r="V61" s="402" t="s">
        <v>26</v>
      </c>
      <c r="W61" s="403"/>
    </row>
    <row r="62" spans="1:23" s="25" customFormat="1" ht="51" hidden="1" customHeight="1" x14ac:dyDescent="0.2">
      <c r="A62" s="284" t="s">
        <v>17</v>
      </c>
      <c r="B62" s="397" t="s">
        <v>2</v>
      </c>
      <c r="C62" s="397" t="s">
        <v>347</v>
      </c>
      <c r="D62" s="397" t="s">
        <v>21</v>
      </c>
      <c r="E62" s="397" t="s">
        <v>47</v>
      </c>
      <c r="F62" s="397" t="s">
        <v>348</v>
      </c>
      <c r="G62" s="397" t="s">
        <v>349</v>
      </c>
      <c r="H62" s="398" t="s">
        <v>325</v>
      </c>
      <c r="I62" s="398" t="s">
        <v>109</v>
      </c>
      <c r="J62" s="720" t="s">
        <v>344</v>
      </c>
      <c r="K62" s="400">
        <v>8</v>
      </c>
      <c r="L62" s="400">
        <v>2</v>
      </c>
      <c r="M62" s="400">
        <v>2</v>
      </c>
      <c r="N62" s="401" t="s">
        <v>23</v>
      </c>
      <c r="O62" s="401" t="s">
        <v>26</v>
      </c>
      <c r="P62" s="401" t="s">
        <v>26</v>
      </c>
      <c r="Q62" s="401" t="s">
        <v>26</v>
      </c>
      <c r="R62" s="401" t="s">
        <v>26</v>
      </c>
      <c r="S62" s="401" t="s">
        <v>94</v>
      </c>
      <c r="T62" s="401" t="s">
        <v>26</v>
      </c>
      <c r="U62" s="401" t="s">
        <v>23</v>
      </c>
      <c r="V62" s="402" t="s">
        <v>26</v>
      </c>
      <c r="W62" s="403"/>
    </row>
    <row r="63" spans="1:23" s="25" customFormat="1" ht="56.25" hidden="1" x14ac:dyDescent="0.2">
      <c r="A63" s="284" t="s">
        <v>17</v>
      </c>
      <c r="B63" s="397" t="s">
        <v>2</v>
      </c>
      <c r="C63" s="397" t="s">
        <v>347</v>
      </c>
      <c r="D63" s="397" t="s">
        <v>21</v>
      </c>
      <c r="E63" s="397" t="s">
        <v>47</v>
      </c>
      <c r="F63" s="397" t="s">
        <v>348</v>
      </c>
      <c r="G63" s="397" t="s">
        <v>349</v>
      </c>
      <c r="H63" s="398" t="s">
        <v>327</v>
      </c>
      <c r="I63" s="398" t="s">
        <v>109</v>
      </c>
      <c r="J63" s="720"/>
      <c r="K63" s="400">
        <v>8</v>
      </c>
      <c r="L63" s="400">
        <v>2</v>
      </c>
      <c r="M63" s="400">
        <v>2</v>
      </c>
      <c r="N63" s="401" t="s">
        <v>23</v>
      </c>
      <c r="O63" s="401" t="s">
        <v>26</v>
      </c>
      <c r="P63" s="401" t="s">
        <v>26</v>
      </c>
      <c r="Q63" s="401" t="s">
        <v>26</v>
      </c>
      <c r="R63" s="401" t="s">
        <v>26</v>
      </c>
      <c r="S63" s="401" t="s">
        <v>94</v>
      </c>
      <c r="T63" s="401" t="s">
        <v>26</v>
      </c>
      <c r="U63" s="401" t="s">
        <v>23</v>
      </c>
      <c r="V63" s="402" t="s">
        <v>26</v>
      </c>
      <c r="W63" s="403"/>
    </row>
    <row r="64" spans="1:23" s="25" customFormat="1" ht="56.25" hidden="1" x14ac:dyDescent="0.2">
      <c r="A64" s="284" t="s">
        <v>17</v>
      </c>
      <c r="B64" s="397" t="s">
        <v>2</v>
      </c>
      <c r="C64" s="397" t="s">
        <v>347</v>
      </c>
      <c r="D64" s="397" t="s">
        <v>21</v>
      </c>
      <c r="E64" s="397" t="s">
        <v>47</v>
      </c>
      <c r="F64" s="397" t="s">
        <v>348</v>
      </c>
      <c r="G64" s="397" t="s">
        <v>349</v>
      </c>
      <c r="H64" s="398" t="s">
        <v>328</v>
      </c>
      <c r="I64" s="398" t="s">
        <v>109</v>
      </c>
      <c r="J64" s="720"/>
      <c r="K64" s="400">
        <v>8</v>
      </c>
      <c r="L64" s="400">
        <v>2</v>
      </c>
      <c r="M64" s="400">
        <v>2</v>
      </c>
      <c r="N64" s="401" t="s">
        <v>23</v>
      </c>
      <c r="O64" s="401" t="s">
        <v>26</v>
      </c>
      <c r="P64" s="401" t="s">
        <v>26</v>
      </c>
      <c r="Q64" s="401" t="s">
        <v>26</v>
      </c>
      <c r="R64" s="401" t="s">
        <v>26</v>
      </c>
      <c r="S64" s="401" t="s">
        <v>94</v>
      </c>
      <c r="T64" s="401" t="s">
        <v>26</v>
      </c>
      <c r="U64" s="401" t="s">
        <v>23</v>
      </c>
      <c r="V64" s="402" t="s">
        <v>26</v>
      </c>
      <c r="W64" s="403"/>
    </row>
    <row r="65" spans="1:23" s="25" customFormat="1" ht="56.25" hidden="1" x14ac:dyDescent="0.2">
      <c r="A65" s="284" t="s">
        <v>17</v>
      </c>
      <c r="B65" s="397" t="s">
        <v>2</v>
      </c>
      <c r="C65" s="397" t="s">
        <v>347</v>
      </c>
      <c r="D65" s="397" t="s">
        <v>21</v>
      </c>
      <c r="E65" s="397" t="s">
        <v>47</v>
      </c>
      <c r="F65" s="397" t="s">
        <v>348</v>
      </c>
      <c r="G65" s="397" t="s">
        <v>349</v>
      </c>
      <c r="H65" s="398" t="s">
        <v>330</v>
      </c>
      <c r="I65" s="398" t="s">
        <v>109</v>
      </c>
      <c r="J65" s="720"/>
      <c r="K65" s="400">
        <v>8</v>
      </c>
      <c r="L65" s="400">
        <v>2</v>
      </c>
      <c r="M65" s="400">
        <v>2</v>
      </c>
      <c r="N65" s="401" t="s">
        <v>23</v>
      </c>
      <c r="O65" s="401" t="s">
        <v>26</v>
      </c>
      <c r="P65" s="401" t="s">
        <v>26</v>
      </c>
      <c r="Q65" s="401" t="s">
        <v>26</v>
      </c>
      <c r="R65" s="401" t="s">
        <v>26</v>
      </c>
      <c r="S65" s="401" t="s">
        <v>94</v>
      </c>
      <c r="T65" s="401" t="s">
        <v>26</v>
      </c>
      <c r="U65" s="401" t="s">
        <v>23</v>
      </c>
      <c r="V65" s="402" t="s">
        <v>26</v>
      </c>
      <c r="W65" s="403"/>
    </row>
    <row r="66" spans="1:23" s="25" customFormat="1" ht="56.25" hidden="1" x14ac:dyDescent="0.2">
      <c r="A66" s="284" t="s">
        <v>17</v>
      </c>
      <c r="B66" s="397" t="s">
        <v>2</v>
      </c>
      <c r="C66" s="397" t="s">
        <v>347</v>
      </c>
      <c r="D66" s="397" t="s">
        <v>21</v>
      </c>
      <c r="E66" s="397" t="s">
        <v>47</v>
      </c>
      <c r="F66" s="397" t="s">
        <v>348</v>
      </c>
      <c r="G66" s="397" t="s">
        <v>349</v>
      </c>
      <c r="H66" s="398" t="s">
        <v>331</v>
      </c>
      <c r="I66" s="398" t="s">
        <v>109</v>
      </c>
      <c r="J66" s="720"/>
      <c r="K66" s="400">
        <v>8</v>
      </c>
      <c r="L66" s="400">
        <v>2</v>
      </c>
      <c r="M66" s="400">
        <v>2</v>
      </c>
      <c r="N66" s="401" t="s">
        <v>23</v>
      </c>
      <c r="O66" s="401" t="s">
        <v>26</v>
      </c>
      <c r="P66" s="401" t="s">
        <v>26</v>
      </c>
      <c r="Q66" s="401" t="s">
        <v>26</v>
      </c>
      <c r="R66" s="401" t="s">
        <v>26</v>
      </c>
      <c r="S66" s="401" t="s">
        <v>94</v>
      </c>
      <c r="T66" s="401" t="s">
        <v>26</v>
      </c>
      <c r="U66" s="401" t="s">
        <v>23</v>
      </c>
      <c r="V66" s="402" t="s">
        <v>26</v>
      </c>
      <c r="W66" s="403"/>
    </row>
    <row r="67" spans="1:23" s="25" customFormat="1" ht="56.25" hidden="1" x14ac:dyDescent="0.2">
      <c r="A67" s="284" t="s">
        <v>17</v>
      </c>
      <c r="B67" s="397" t="s">
        <v>2</v>
      </c>
      <c r="C67" s="397" t="s">
        <v>347</v>
      </c>
      <c r="D67" s="397" t="s">
        <v>21</v>
      </c>
      <c r="E67" s="397" t="s">
        <v>47</v>
      </c>
      <c r="F67" s="397" t="s">
        <v>348</v>
      </c>
      <c r="G67" s="397" t="s">
        <v>349</v>
      </c>
      <c r="H67" s="398" t="s">
        <v>332</v>
      </c>
      <c r="I67" s="398" t="s">
        <v>109</v>
      </c>
      <c r="J67" s="720"/>
      <c r="K67" s="400">
        <v>8</v>
      </c>
      <c r="L67" s="400">
        <v>2</v>
      </c>
      <c r="M67" s="400">
        <v>2</v>
      </c>
      <c r="N67" s="401" t="s">
        <v>23</v>
      </c>
      <c r="O67" s="401" t="s">
        <v>26</v>
      </c>
      <c r="P67" s="401" t="s">
        <v>26</v>
      </c>
      <c r="Q67" s="401" t="s">
        <v>26</v>
      </c>
      <c r="R67" s="401" t="s">
        <v>26</v>
      </c>
      <c r="S67" s="401" t="s">
        <v>94</v>
      </c>
      <c r="T67" s="401" t="s">
        <v>26</v>
      </c>
      <c r="U67" s="401" t="s">
        <v>23</v>
      </c>
      <c r="V67" s="402" t="s">
        <v>26</v>
      </c>
      <c r="W67" s="403"/>
    </row>
    <row r="68" spans="1:23" s="25" customFormat="1" ht="56.25" hidden="1" x14ac:dyDescent="0.2">
      <c r="A68" s="284" t="s">
        <v>17</v>
      </c>
      <c r="B68" s="397" t="s">
        <v>2</v>
      </c>
      <c r="C68" s="397" t="s">
        <v>347</v>
      </c>
      <c r="D68" s="397" t="s">
        <v>21</v>
      </c>
      <c r="E68" s="397" t="s">
        <v>47</v>
      </c>
      <c r="F68" s="397" t="s">
        <v>348</v>
      </c>
      <c r="G68" s="397" t="s">
        <v>349</v>
      </c>
      <c r="H68" s="398" t="s">
        <v>333</v>
      </c>
      <c r="I68" s="398" t="s">
        <v>109</v>
      </c>
      <c r="J68" s="720"/>
      <c r="K68" s="400">
        <v>8</v>
      </c>
      <c r="L68" s="400">
        <v>2</v>
      </c>
      <c r="M68" s="400">
        <v>2</v>
      </c>
      <c r="N68" s="401" t="s">
        <v>23</v>
      </c>
      <c r="O68" s="401" t="s">
        <v>26</v>
      </c>
      <c r="P68" s="401" t="s">
        <v>26</v>
      </c>
      <c r="Q68" s="401" t="s">
        <v>26</v>
      </c>
      <c r="R68" s="401" t="s">
        <v>26</v>
      </c>
      <c r="S68" s="401" t="s">
        <v>94</v>
      </c>
      <c r="T68" s="401" t="s">
        <v>26</v>
      </c>
      <c r="U68" s="401" t="s">
        <v>23</v>
      </c>
      <c r="V68" s="402" t="s">
        <v>26</v>
      </c>
      <c r="W68" s="403"/>
    </row>
    <row r="69" spans="1:23" s="25" customFormat="1" ht="51" hidden="1" customHeight="1" x14ac:dyDescent="0.2">
      <c r="A69" s="284" t="s">
        <v>17</v>
      </c>
      <c r="B69" s="397" t="s">
        <v>2</v>
      </c>
      <c r="C69" s="397" t="s">
        <v>347</v>
      </c>
      <c r="D69" s="397" t="s">
        <v>21</v>
      </c>
      <c r="E69" s="397" t="s">
        <v>47</v>
      </c>
      <c r="F69" s="406" t="s">
        <v>350</v>
      </c>
      <c r="G69" s="397" t="s">
        <v>351</v>
      </c>
      <c r="H69" s="398" t="s">
        <v>325</v>
      </c>
      <c r="I69" s="398" t="s">
        <v>109</v>
      </c>
      <c r="J69" s="720" t="s">
        <v>344</v>
      </c>
      <c r="K69" s="400">
        <v>4</v>
      </c>
      <c r="L69" s="400">
        <v>1</v>
      </c>
      <c r="M69" s="400">
        <v>1</v>
      </c>
      <c r="N69" s="401" t="s">
        <v>23</v>
      </c>
      <c r="O69" s="401" t="s">
        <v>26</v>
      </c>
      <c r="P69" s="401" t="s">
        <v>26</v>
      </c>
      <c r="Q69" s="401" t="s">
        <v>26</v>
      </c>
      <c r="R69" s="401" t="s">
        <v>26</v>
      </c>
      <c r="S69" s="401" t="s">
        <v>94</v>
      </c>
      <c r="T69" s="401" t="s">
        <v>26</v>
      </c>
      <c r="U69" s="401" t="s">
        <v>23</v>
      </c>
      <c r="V69" s="402" t="s">
        <v>26</v>
      </c>
      <c r="W69" s="403"/>
    </row>
    <row r="70" spans="1:23" s="25" customFormat="1" ht="56.25" hidden="1" x14ac:dyDescent="0.2">
      <c r="A70" s="284" t="s">
        <v>17</v>
      </c>
      <c r="B70" s="397" t="s">
        <v>2</v>
      </c>
      <c r="C70" s="397" t="s">
        <v>347</v>
      </c>
      <c r="D70" s="397" t="s">
        <v>21</v>
      </c>
      <c r="E70" s="397" t="s">
        <v>47</v>
      </c>
      <c r="F70" s="406" t="s">
        <v>350</v>
      </c>
      <c r="G70" s="397" t="s">
        <v>351</v>
      </c>
      <c r="H70" s="398" t="s">
        <v>327</v>
      </c>
      <c r="I70" s="398" t="s">
        <v>109</v>
      </c>
      <c r="J70" s="720"/>
      <c r="K70" s="400">
        <v>4</v>
      </c>
      <c r="L70" s="400">
        <v>1</v>
      </c>
      <c r="M70" s="400">
        <v>1</v>
      </c>
      <c r="N70" s="401" t="s">
        <v>23</v>
      </c>
      <c r="O70" s="401" t="s">
        <v>26</v>
      </c>
      <c r="P70" s="401" t="s">
        <v>26</v>
      </c>
      <c r="Q70" s="401" t="s">
        <v>26</v>
      </c>
      <c r="R70" s="401" t="s">
        <v>26</v>
      </c>
      <c r="S70" s="401" t="s">
        <v>94</v>
      </c>
      <c r="T70" s="401" t="s">
        <v>26</v>
      </c>
      <c r="U70" s="401" t="s">
        <v>23</v>
      </c>
      <c r="V70" s="402" t="s">
        <v>26</v>
      </c>
      <c r="W70" s="403"/>
    </row>
    <row r="71" spans="1:23" s="25" customFormat="1" ht="56.25" hidden="1" x14ac:dyDescent="0.2">
      <c r="A71" s="284" t="s">
        <v>17</v>
      </c>
      <c r="B71" s="397" t="s">
        <v>2</v>
      </c>
      <c r="C71" s="397" t="s">
        <v>347</v>
      </c>
      <c r="D71" s="397" t="s">
        <v>21</v>
      </c>
      <c r="E71" s="397" t="s">
        <v>47</v>
      </c>
      <c r="F71" s="406" t="s">
        <v>350</v>
      </c>
      <c r="G71" s="397" t="s">
        <v>351</v>
      </c>
      <c r="H71" s="398" t="s">
        <v>328</v>
      </c>
      <c r="I71" s="398" t="s">
        <v>109</v>
      </c>
      <c r="J71" s="720"/>
      <c r="K71" s="400">
        <v>4</v>
      </c>
      <c r="L71" s="400">
        <v>1</v>
      </c>
      <c r="M71" s="400">
        <v>1</v>
      </c>
      <c r="N71" s="401" t="s">
        <v>23</v>
      </c>
      <c r="O71" s="401" t="s">
        <v>26</v>
      </c>
      <c r="P71" s="401" t="s">
        <v>26</v>
      </c>
      <c r="Q71" s="401" t="s">
        <v>26</v>
      </c>
      <c r="R71" s="401" t="s">
        <v>26</v>
      </c>
      <c r="S71" s="401" t="s">
        <v>94</v>
      </c>
      <c r="T71" s="401" t="s">
        <v>26</v>
      </c>
      <c r="U71" s="401" t="s">
        <v>23</v>
      </c>
      <c r="V71" s="402" t="s">
        <v>26</v>
      </c>
      <c r="W71" s="403"/>
    </row>
    <row r="72" spans="1:23" s="25" customFormat="1" ht="56.25" hidden="1" x14ac:dyDescent="0.2">
      <c r="A72" s="284" t="s">
        <v>17</v>
      </c>
      <c r="B72" s="397" t="s">
        <v>2</v>
      </c>
      <c r="C72" s="397" t="s">
        <v>347</v>
      </c>
      <c r="D72" s="397" t="s">
        <v>21</v>
      </c>
      <c r="E72" s="397" t="s">
        <v>47</v>
      </c>
      <c r="F72" s="406" t="s">
        <v>350</v>
      </c>
      <c r="G72" s="397" t="s">
        <v>351</v>
      </c>
      <c r="H72" s="398" t="s">
        <v>330</v>
      </c>
      <c r="I72" s="398" t="s">
        <v>109</v>
      </c>
      <c r="J72" s="720"/>
      <c r="K72" s="400">
        <v>4</v>
      </c>
      <c r="L72" s="400">
        <v>1</v>
      </c>
      <c r="M72" s="400">
        <v>1</v>
      </c>
      <c r="N72" s="401" t="s">
        <v>23</v>
      </c>
      <c r="O72" s="401" t="s">
        <v>26</v>
      </c>
      <c r="P72" s="401" t="s">
        <v>26</v>
      </c>
      <c r="Q72" s="401" t="s">
        <v>26</v>
      </c>
      <c r="R72" s="401" t="s">
        <v>26</v>
      </c>
      <c r="S72" s="401" t="s">
        <v>94</v>
      </c>
      <c r="T72" s="401" t="s">
        <v>26</v>
      </c>
      <c r="U72" s="401" t="s">
        <v>23</v>
      </c>
      <c r="V72" s="402" t="s">
        <v>26</v>
      </c>
      <c r="W72" s="403"/>
    </row>
    <row r="73" spans="1:23" s="25" customFormat="1" ht="56.25" hidden="1" x14ac:dyDescent="0.2">
      <c r="A73" s="284" t="s">
        <v>17</v>
      </c>
      <c r="B73" s="397" t="s">
        <v>2</v>
      </c>
      <c r="C73" s="397" t="s">
        <v>347</v>
      </c>
      <c r="D73" s="397" t="s">
        <v>21</v>
      </c>
      <c r="E73" s="397" t="s">
        <v>47</v>
      </c>
      <c r="F73" s="406" t="s">
        <v>350</v>
      </c>
      <c r="G73" s="397" t="s">
        <v>351</v>
      </c>
      <c r="H73" s="398" t="s">
        <v>331</v>
      </c>
      <c r="I73" s="398" t="s">
        <v>109</v>
      </c>
      <c r="J73" s="720"/>
      <c r="K73" s="400">
        <v>4</v>
      </c>
      <c r="L73" s="400">
        <v>1</v>
      </c>
      <c r="M73" s="400">
        <v>1</v>
      </c>
      <c r="N73" s="401" t="s">
        <v>23</v>
      </c>
      <c r="O73" s="401" t="s">
        <v>26</v>
      </c>
      <c r="P73" s="401" t="s">
        <v>26</v>
      </c>
      <c r="Q73" s="401" t="s">
        <v>26</v>
      </c>
      <c r="R73" s="401" t="s">
        <v>26</v>
      </c>
      <c r="S73" s="401" t="s">
        <v>94</v>
      </c>
      <c r="T73" s="401" t="s">
        <v>26</v>
      </c>
      <c r="U73" s="401" t="s">
        <v>23</v>
      </c>
      <c r="V73" s="402" t="s">
        <v>26</v>
      </c>
      <c r="W73" s="403"/>
    </row>
    <row r="74" spans="1:23" s="25" customFormat="1" ht="56.25" hidden="1" x14ac:dyDescent="0.2">
      <c r="A74" s="284" t="s">
        <v>17</v>
      </c>
      <c r="B74" s="397" t="s">
        <v>2</v>
      </c>
      <c r="C74" s="397" t="s">
        <v>347</v>
      </c>
      <c r="D74" s="397" t="s">
        <v>21</v>
      </c>
      <c r="E74" s="397" t="s">
        <v>47</v>
      </c>
      <c r="F74" s="406" t="s">
        <v>350</v>
      </c>
      <c r="G74" s="397" t="s">
        <v>351</v>
      </c>
      <c r="H74" s="398" t="s">
        <v>332</v>
      </c>
      <c r="I74" s="398" t="s">
        <v>109</v>
      </c>
      <c r="J74" s="720"/>
      <c r="K74" s="400">
        <v>4</v>
      </c>
      <c r="L74" s="400">
        <v>1</v>
      </c>
      <c r="M74" s="400">
        <v>1</v>
      </c>
      <c r="N74" s="401" t="s">
        <v>23</v>
      </c>
      <c r="O74" s="401" t="s">
        <v>26</v>
      </c>
      <c r="P74" s="401" t="s">
        <v>26</v>
      </c>
      <c r="Q74" s="401" t="s">
        <v>26</v>
      </c>
      <c r="R74" s="401" t="s">
        <v>26</v>
      </c>
      <c r="S74" s="401" t="s">
        <v>94</v>
      </c>
      <c r="T74" s="401" t="s">
        <v>26</v>
      </c>
      <c r="U74" s="401" t="s">
        <v>23</v>
      </c>
      <c r="V74" s="402" t="s">
        <v>26</v>
      </c>
      <c r="W74" s="403"/>
    </row>
    <row r="75" spans="1:23" s="25" customFormat="1" ht="56.25" hidden="1" x14ac:dyDescent="0.2">
      <c r="A75" s="284" t="s">
        <v>17</v>
      </c>
      <c r="B75" s="397" t="s">
        <v>2</v>
      </c>
      <c r="C75" s="397" t="s">
        <v>347</v>
      </c>
      <c r="D75" s="397" t="s">
        <v>21</v>
      </c>
      <c r="E75" s="397" t="s">
        <v>47</v>
      </c>
      <c r="F75" s="406" t="s">
        <v>350</v>
      </c>
      <c r="G75" s="397" t="s">
        <v>351</v>
      </c>
      <c r="H75" s="398" t="s">
        <v>333</v>
      </c>
      <c r="I75" s="398" t="s">
        <v>109</v>
      </c>
      <c r="J75" s="720"/>
      <c r="K75" s="400">
        <v>4</v>
      </c>
      <c r="L75" s="400">
        <v>1</v>
      </c>
      <c r="M75" s="400">
        <v>1</v>
      </c>
      <c r="N75" s="401" t="s">
        <v>23</v>
      </c>
      <c r="O75" s="401" t="s">
        <v>26</v>
      </c>
      <c r="P75" s="401" t="s">
        <v>26</v>
      </c>
      <c r="Q75" s="401" t="s">
        <v>26</v>
      </c>
      <c r="R75" s="401" t="s">
        <v>26</v>
      </c>
      <c r="S75" s="401" t="s">
        <v>94</v>
      </c>
      <c r="T75" s="401" t="s">
        <v>26</v>
      </c>
      <c r="U75" s="401" t="s">
        <v>23</v>
      </c>
      <c r="V75" s="402" t="s">
        <v>26</v>
      </c>
      <c r="W75" s="403"/>
    </row>
    <row r="76" spans="1:23" s="25" customFormat="1" ht="81.599999999999994" hidden="1" customHeight="1" x14ac:dyDescent="0.2">
      <c r="A76" s="284" t="s">
        <v>17</v>
      </c>
      <c r="B76" s="397" t="s">
        <v>2</v>
      </c>
      <c r="C76" s="397" t="s">
        <v>352</v>
      </c>
      <c r="D76" s="397" t="s">
        <v>21</v>
      </c>
      <c r="E76" s="397" t="s">
        <v>60</v>
      </c>
      <c r="F76" s="397" t="s">
        <v>353</v>
      </c>
      <c r="G76" s="397" t="s">
        <v>354</v>
      </c>
      <c r="H76" s="398" t="s">
        <v>325</v>
      </c>
      <c r="I76" s="398" t="s">
        <v>109</v>
      </c>
      <c r="J76" s="720" t="s">
        <v>344</v>
      </c>
      <c r="K76" s="400">
        <v>6</v>
      </c>
      <c r="L76" s="400">
        <v>1</v>
      </c>
      <c r="M76" s="400">
        <v>1</v>
      </c>
      <c r="N76" s="401" t="s">
        <v>23</v>
      </c>
      <c r="O76" s="401" t="s">
        <v>23</v>
      </c>
      <c r="P76" s="401" t="s">
        <v>26</v>
      </c>
      <c r="Q76" s="401" t="s">
        <v>26</v>
      </c>
      <c r="R76" s="401" t="s">
        <v>26</v>
      </c>
      <c r="S76" s="401" t="s">
        <v>94</v>
      </c>
      <c r="T76" s="401" t="s">
        <v>26</v>
      </c>
      <c r="U76" s="401" t="s">
        <v>23</v>
      </c>
      <c r="V76" s="402" t="s">
        <v>26</v>
      </c>
      <c r="W76" s="403"/>
    </row>
    <row r="77" spans="1:23" s="25" customFormat="1" ht="90" hidden="1" x14ac:dyDescent="0.2">
      <c r="A77" s="284" t="s">
        <v>17</v>
      </c>
      <c r="B77" s="397" t="s">
        <v>2</v>
      </c>
      <c r="C77" s="397" t="s">
        <v>352</v>
      </c>
      <c r="D77" s="397" t="s">
        <v>21</v>
      </c>
      <c r="E77" s="397" t="s">
        <v>60</v>
      </c>
      <c r="F77" s="397" t="s">
        <v>353</v>
      </c>
      <c r="G77" s="397" t="s">
        <v>354</v>
      </c>
      <c r="H77" s="398" t="s">
        <v>327</v>
      </c>
      <c r="I77" s="398" t="s">
        <v>109</v>
      </c>
      <c r="J77" s="720"/>
      <c r="K77" s="400">
        <v>6</v>
      </c>
      <c r="L77" s="400">
        <v>1</v>
      </c>
      <c r="M77" s="400">
        <v>1</v>
      </c>
      <c r="N77" s="401" t="s">
        <v>23</v>
      </c>
      <c r="O77" s="401" t="s">
        <v>23</v>
      </c>
      <c r="P77" s="401" t="s">
        <v>26</v>
      </c>
      <c r="Q77" s="401" t="s">
        <v>26</v>
      </c>
      <c r="R77" s="401" t="s">
        <v>26</v>
      </c>
      <c r="S77" s="401" t="s">
        <v>94</v>
      </c>
      <c r="T77" s="401" t="s">
        <v>26</v>
      </c>
      <c r="U77" s="401" t="s">
        <v>23</v>
      </c>
      <c r="V77" s="402" t="s">
        <v>26</v>
      </c>
      <c r="W77" s="403"/>
    </row>
    <row r="78" spans="1:23" s="25" customFormat="1" ht="90" hidden="1" x14ac:dyDescent="0.2">
      <c r="A78" s="284" t="s">
        <v>17</v>
      </c>
      <c r="B78" s="397" t="s">
        <v>2</v>
      </c>
      <c r="C78" s="397" t="s">
        <v>352</v>
      </c>
      <c r="D78" s="397" t="s">
        <v>21</v>
      </c>
      <c r="E78" s="397" t="s">
        <v>60</v>
      </c>
      <c r="F78" s="397" t="s">
        <v>353</v>
      </c>
      <c r="G78" s="397" t="s">
        <v>354</v>
      </c>
      <c r="H78" s="398" t="s">
        <v>328</v>
      </c>
      <c r="I78" s="398" t="s">
        <v>109</v>
      </c>
      <c r="J78" s="720"/>
      <c r="K78" s="400">
        <v>6</v>
      </c>
      <c r="L78" s="400">
        <v>1</v>
      </c>
      <c r="M78" s="400">
        <v>1</v>
      </c>
      <c r="N78" s="401" t="s">
        <v>23</v>
      </c>
      <c r="O78" s="401" t="s">
        <v>23</v>
      </c>
      <c r="P78" s="401" t="s">
        <v>26</v>
      </c>
      <c r="Q78" s="401" t="s">
        <v>26</v>
      </c>
      <c r="R78" s="401" t="s">
        <v>26</v>
      </c>
      <c r="S78" s="401" t="s">
        <v>94</v>
      </c>
      <c r="T78" s="401" t="s">
        <v>26</v>
      </c>
      <c r="U78" s="401" t="s">
        <v>23</v>
      </c>
      <c r="V78" s="402" t="s">
        <v>26</v>
      </c>
      <c r="W78" s="403"/>
    </row>
    <row r="79" spans="1:23" s="25" customFormat="1" ht="90" hidden="1" x14ac:dyDescent="0.2">
      <c r="A79" s="284" t="s">
        <v>17</v>
      </c>
      <c r="B79" s="397" t="s">
        <v>2</v>
      </c>
      <c r="C79" s="397" t="s">
        <v>352</v>
      </c>
      <c r="D79" s="397" t="s">
        <v>21</v>
      </c>
      <c r="E79" s="397" t="s">
        <v>60</v>
      </c>
      <c r="F79" s="397" t="s">
        <v>353</v>
      </c>
      <c r="G79" s="397" t="s">
        <v>354</v>
      </c>
      <c r="H79" s="398" t="s">
        <v>330</v>
      </c>
      <c r="I79" s="398" t="s">
        <v>109</v>
      </c>
      <c r="J79" s="720"/>
      <c r="K79" s="400">
        <v>6</v>
      </c>
      <c r="L79" s="400">
        <v>1</v>
      </c>
      <c r="M79" s="400">
        <v>1</v>
      </c>
      <c r="N79" s="401" t="s">
        <v>23</v>
      </c>
      <c r="O79" s="401" t="s">
        <v>23</v>
      </c>
      <c r="P79" s="401" t="s">
        <v>26</v>
      </c>
      <c r="Q79" s="401" t="s">
        <v>26</v>
      </c>
      <c r="R79" s="401" t="s">
        <v>26</v>
      </c>
      <c r="S79" s="401" t="s">
        <v>94</v>
      </c>
      <c r="T79" s="401" t="s">
        <v>26</v>
      </c>
      <c r="U79" s="401" t="s">
        <v>23</v>
      </c>
      <c r="V79" s="402" t="s">
        <v>26</v>
      </c>
      <c r="W79" s="403"/>
    </row>
    <row r="80" spans="1:23" s="25" customFormat="1" ht="90" hidden="1" x14ac:dyDescent="0.2">
      <c r="A80" s="284" t="s">
        <v>17</v>
      </c>
      <c r="B80" s="397" t="s">
        <v>2</v>
      </c>
      <c r="C80" s="397" t="s">
        <v>352</v>
      </c>
      <c r="D80" s="397" t="s">
        <v>21</v>
      </c>
      <c r="E80" s="397" t="s">
        <v>60</v>
      </c>
      <c r="F80" s="397" t="s">
        <v>353</v>
      </c>
      <c r="G80" s="397" t="s">
        <v>354</v>
      </c>
      <c r="H80" s="398" t="s">
        <v>331</v>
      </c>
      <c r="I80" s="398" t="s">
        <v>109</v>
      </c>
      <c r="J80" s="720"/>
      <c r="K80" s="400">
        <v>6</v>
      </c>
      <c r="L80" s="400">
        <v>1</v>
      </c>
      <c r="M80" s="400">
        <v>1</v>
      </c>
      <c r="N80" s="401" t="s">
        <v>23</v>
      </c>
      <c r="O80" s="401" t="s">
        <v>23</v>
      </c>
      <c r="P80" s="401" t="s">
        <v>26</v>
      </c>
      <c r="Q80" s="401" t="s">
        <v>26</v>
      </c>
      <c r="R80" s="401" t="s">
        <v>26</v>
      </c>
      <c r="S80" s="401" t="s">
        <v>94</v>
      </c>
      <c r="T80" s="401" t="s">
        <v>26</v>
      </c>
      <c r="U80" s="401" t="s">
        <v>23</v>
      </c>
      <c r="V80" s="402" t="s">
        <v>26</v>
      </c>
      <c r="W80" s="403"/>
    </row>
    <row r="81" spans="1:23" s="25" customFormat="1" ht="90" hidden="1" x14ac:dyDescent="0.2">
      <c r="A81" s="284" t="s">
        <v>17</v>
      </c>
      <c r="B81" s="397" t="s">
        <v>2</v>
      </c>
      <c r="C81" s="397" t="s">
        <v>352</v>
      </c>
      <c r="D81" s="397" t="s">
        <v>21</v>
      </c>
      <c r="E81" s="397" t="s">
        <v>60</v>
      </c>
      <c r="F81" s="397" t="s">
        <v>353</v>
      </c>
      <c r="G81" s="397" t="s">
        <v>354</v>
      </c>
      <c r="H81" s="398" t="s">
        <v>332</v>
      </c>
      <c r="I81" s="398" t="s">
        <v>109</v>
      </c>
      <c r="J81" s="720"/>
      <c r="K81" s="400">
        <v>6</v>
      </c>
      <c r="L81" s="400">
        <v>1</v>
      </c>
      <c r="M81" s="400">
        <v>1</v>
      </c>
      <c r="N81" s="401" t="s">
        <v>23</v>
      </c>
      <c r="O81" s="401" t="s">
        <v>23</v>
      </c>
      <c r="P81" s="401" t="s">
        <v>26</v>
      </c>
      <c r="Q81" s="401" t="s">
        <v>26</v>
      </c>
      <c r="R81" s="401" t="s">
        <v>26</v>
      </c>
      <c r="S81" s="401" t="s">
        <v>94</v>
      </c>
      <c r="T81" s="401" t="s">
        <v>26</v>
      </c>
      <c r="U81" s="401" t="s">
        <v>23</v>
      </c>
      <c r="V81" s="402" t="s">
        <v>26</v>
      </c>
      <c r="W81" s="403"/>
    </row>
    <row r="82" spans="1:23" s="25" customFormat="1" ht="90" hidden="1" x14ac:dyDescent="0.2">
      <c r="A82" s="284" t="s">
        <v>17</v>
      </c>
      <c r="B82" s="397" t="s">
        <v>2</v>
      </c>
      <c r="C82" s="397" t="s">
        <v>352</v>
      </c>
      <c r="D82" s="397" t="s">
        <v>21</v>
      </c>
      <c r="E82" s="397" t="s">
        <v>60</v>
      </c>
      <c r="F82" s="397" t="s">
        <v>353</v>
      </c>
      <c r="G82" s="397" t="s">
        <v>354</v>
      </c>
      <c r="H82" s="398" t="s">
        <v>333</v>
      </c>
      <c r="I82" s="398" t="s">
        <v>109</v>
      </c>
      <c r="J82" s="720"/>
      <c r="K82" s="400">
        <v>6</v>
      </c>
      <c r="L82" s="400">
        <v>1</v>
      </c>
      <c r="M82" s="400">
        <v>1</v>
      </c>
      <c r="N82" s="401" t="s">
        <v>23</v>
      </c>
      <c r="O82" s="401" t="s">
        <v>23</v>
      </c>
      <c r="P82" s="401" t="s">
        <v>26</v>
      </c>
      <c r="Q82" s="401" t="s">
        <v>26</v>
      </c>
      <c r="R82" s="401" t="s">
        <v>26</v>
      </c>
      <c r="S82" s="401" t="s">
        <v>94</v>
      </c>
      <c r="T82" s="401" t="s">
        <v>26</v>
      </c>
      <c r="U82" s="401" t="s">
        <v>23</v>
      </c>
      <c r="V82" s="402" t="s">
        <v>26</v>
      </c>
      <c r="W82" s="403"/>
    </row>
    <row r="83" spans="1:23" s="25" customFormat="1" ht="112.5" hidden="1" x14ac:dyDescent="0.2">
      <c r="A83" s="284" t="s">
        <v>17</v>
      </c>
      <c r="B83" s="397" t="s">
        <v>2</v>
      </c>
      <c r="C83" s="404" t="s">
        <v>70</v>
      </c>
      <c r="D83" s="407" t="s">
        <v>71</v>
      </c>
      <c r="E83" s="407" t="s">
        <v>355</v>
      </c>
      <c r="F83" s="404" t="s">
        <v>356</v>
      </c>
      <c r="G83" s="408" t="s">
        <v>357</v>
      </c>
      <c r="H83" s="398" t="s">
        <v>325</v>
      </c>
      <c r="I83" s="398" t="s">
        <v>109</v>
      </c>
      <c r="J83" s="720" t="s">
        <v>358</v>
      </c>
      <c r="K83" s="400">
        <v>20</v>
      </c>
      <c r="L83" s="400">
        <v>0</v>
      </c>
      <c r="M83" s="400">
        <v>0</v>
      </c>
      <c r="N83" s="401" t="s">
        <v>23</v>
      </c>
      <c r="O83" s="401" t="s">
        <v>26</v>
      </c>
      <c r="P83" s="401" t="s">
        <v>94</v>
      </c>
      <c r="Q83" s="401" t="s">
        <v>94</v>
      </c>
      <c r="R83" s="401" t="s">
        <v>94</v>
      </c>
      <c r="S83" s="401" t="s">
        <v>94</v>
      </c>
      <c r="T83" s="401" t="s">
        <v>94</v>
      </c>
      <c r="U83" s="401" t="s">
        <v>94</v>
      </c>
      <c r="V83" s="402" t="s">
        <v>94</v>
      </c>
      <c r="W83" s="409" t="s">
        <v>359</v>
      </c>
    </row>
    <row r="84" spans="1:23" s="25" customFormat="1" ht="112.5" hidden="1" x14ac:dyDescent="0.2">
      <c r="A84" s="284" t="s">
        <v>17</v>
      </c>
      <c r="B84" s="397" t="s">
        <v>2</v>
      </c>
      <c r="C84" s="404" t="s">
        <v>70</v>
      </c>
      <c r="D84" s="407" t="s">
        <v>71</v>
      </c>
      <c r="E84" s="407" t="s">
        <v>355</v>
      </c>
      <c r="F84" s="404" t="s">
        <v>356</v>
      </c>
      <c r="G84" s="408" t="s">
        <v>357</v>
      </c>
      <c r="H84" s="398" t="s">
        <v>327</v>
      </c>
      <c r="I84" s="398" t="s">
        <v>109</v>
      </c>
      <c r="J84" s="720"/>
      <c r="K84" s="400">
        <v>20</v>
      </c>
      <c r="L84" s="400">
        <v>0</v>
      </c>
      <c r="M84" s="400">
        <v>0</v>
      </c>
      <c r="N84" s="401" t="s">
        <v>23</v>
      </c>
      <c r="O84" s="401" t="s">
        <v>26</v>
      </c>
      <c r="P84" s="401" t="s">
        <v>94</v>
      </c>
      <c r="Q84" s="401" t="s">
        <v>94</v>
      </c>
      <c r="R84" s="401" t="s">
        <v>94</v>
      </c>
      <c r="S84" s="401" t="s">
        <v>94</v>
      </c>
      <c r="T84" s="401" t="s">
        <v>94</v>
      </c>
      <c r="U84" s="401" t="s">
        <v>94</v>
      </c>
      <c r="V84" s="402" t="s">
        <v>94</v>
      </c>
      <c r="W84" s="409" t="s">
        <v>359</v>
      </c>
    </row>
    <row r="85" spans="1:23" s="25" customFormat="1" ht="112.5" x14ac:dyDescent="0.2">
      <c r="A85" s="284" t="s">
        <v>17</v>
      </c>
      <c r="B85" s="397" t="s">
        <v>2</v>
      </c>
      <c r="C85" s="404" t="s">
        <v>70</v>
      </c>
      <c r="D85" s="407" t="s">
        <v>71</v>
      </c>
      <c r="E85" s="407" t="s">
        <v>355</v>
      </c>
      <c r="F85" s="404" t="s">
        <v>356</v>
      </c>
      <c r="G85" s="408" t="s">
        <v>357</v>
      </c>
      <c r="H85" s="398" t="s">
        <v>328</v>
      </c>
      <c r="I85" s="398" t="s">
        <v>109</v>
      </c>
      <c r="J85" s="720"/>
      <c r="K85" s="400">
        <v>20</v>
      </c>
      <c r="L85" s="670">
        <v>0</v>
      </c>
      <c r="M85" s="400">
        <v>0</v>
      </c>
      <c r="N85" s="401" t="s">
        <v>23</v>
      </c>
      <c r="O85" s="401" t="s">
        <v>26</v>
      </c>
      <c r="P85" s="401" t="s">
        <v>94</v>
      </c>
      <c r="Q85" s="401" t="s">
        <v>94</v>
      </c>
      <c r="R85" s="401" t="s">
        <v>94</v>
      </c>
      <c r="S85" s="401" t="s">
        <v>94</v>
      </c>
      <c r="T85" s="401" t="s">
        <v>94</v>
      </c>
      <c r="U85" s="401" t="s">
        <v>94</v>
      </c>
      <c r="V85" s="402" t="s">
        <v>94</v>
      </c>
      <c r="W85" s="409" t="s">
        <v>359</v>
      </c>
    </row>
    <row r="86" spans="1:23" s="25" customFormat="1" ht="112.5" x14ac:dyDescent="0.2">
      <c r="A86" s="284" t="s">
        <v>17</v>
      </c>
      <c r="B86" s="397" t="s">
        <v>2</v>
      </c>
      <c r="C86" s="404" t="s">
        <v>70</v>
      </c>
      <c r="D86" s="407" t="s">
        <v>71</v>
      </c>
      <c r="E86" s="407" t="s">
        <v>355</v>
      </c>
      <c r="F86" s="404" t="s">
        <v>356</v>
      </c>
      <c r="G86" s="408" t="s">
        <v>357</v>
      </c>
      <c r="H86" s="398" t="s">
        <v>330</v>
      </c>
      <c r="I86" s="398" t="s">
        <v>109</v>
      </c>
      <c r="J86" s="720"/>
      <c r="K86" s="400">
        <v>20</v>
      </c>
      <c r="L86" s="670">
        <v>0</v>
      </c>
      <c r="M86" s="400">
        <v>0</v>
      </c>
      <c r="N86" s="401" t="s">
        <v>23</v>
      </c>
      <c r="O86" s="401" t="s">
        <v>26</v>
      </c>
      <c r="P86" s="401" t="s">
        <v>94</v>
      </c>
      <c r="Q86" s="401" t="s">
        <v>94</v>
      </c>
      <c r="R86" s="401" t="s">
        <v>94</v>
      </c>
      <c r="S86" s="401" t="s">
        <v>94</v>
      </c>
      <c r="T86" s="401" t="s">
        <v>94</v>
      </c>
      <c r="U86" s="401" t="s">
        <v>94</v>
      </c>
      <c r="V86" s="402" t="s">
        <v>94</v>
      </c>
      <c r="W86" s="409" t="s">
        <v>359</v>
      </c>
    </row>
    <row r="87" spans="1:23" s="25" customFormat="1" ht="112.5" x14ac:dyDescent="0.2">
      <c r="A87" s="284" t="s">
        <v>17</v>
      </c>
      <c r="B87" s="397" t="s">
        <v>2</v>
      </c>
      <c r="C87" s="404" t="s">
        <v>70</v>
      </c>
      <c r="D87" s="407" t="s">
        <v>71</v>
      </c>
      <c r="E87" s="407" t="s">
        <v>355</v>
      </c>
      <c r="F87" s="404" t="s">
        <v>356</v>
      </c>
      <c r="G87" s="408" t="s">
        <v>357</v>
      </c>
      <c r="H87" s="398" t="s">
        <v>331</v>
      </c>
      <c r="I87" s="398" t="s">
        <v>109</v>
      </c>
      <c r="J87" s="720"/>
      <c r="K87" s="400">
        <v>20</v>
      </c>
      <c r="L87" s="670">
        <v>0</v>
      </c>
      <c r="M87" s="400">
        <v>0</v>
      </c>
      <c r="N87" s="401" t="s">
        <v>23</v>
      </c>
      <c r="O87" s="401" t="s">
        <v>26</v>
      </c>
      <c r="P87" s="401" t="s">
        <v>94</v>
      </c>
      <c r="Q87" s="401" t="s">
        <v>94</v>
      </c>
      <c r="R87" s="401" t="s">
        <v>94</v>
      </c>
      <c r="S87" s="401" t="s">
        <v>94</v>
      </c>
      <c r="T87" s="401" t="s">
        <v>94</v>
      </c>
      <c r="U87" s="401" t="s">
        <v>94</v>
      </c>
      <c r="V87" s="402" t="s">
        <v>94</v>
      </c>
      <c r="W87" s="409" t="s">
        <v>359</v>
      </c>
    </row>
    <row r="88" spans="1:23" s="25" customFormat="1" ht="112.5" x14ac:dyDescent="0.2">
      <c r="A88" s="284" t="s">
        <v>17</v>
      </c>
      <c r="B88" s="397" t="s">
        <v>2</v>
      </c>
      <c r="C88" s="404" t="s">
        <v>70</v>
      </c>
      <c r="D88" s="407" t="s">
        <v>71</v>
      </c>
      <c r="E88" s="407" t="s">
        <v>355</v>
      </c>
      <c r="F88" s="404" t="s">
        <v>356</v>
      </c>
      <c r="G88" s="408" t="s">
        <v>357</v>
      </c>
      <c r="H88" s="398" t="s">
        <v>332</v>
      </c>
      <c r="I88" s="398" t="s">
        <v>109</v>
      </c>
      <c r="J88" s="720"/>
      <c r="K88" s="400">
        <v>20</v>
      </c>
      <c r="L88" s="670">
        <v>0</v>
      </c>
      <c r="M88" s="400">
        <v>0</v>
      </c>
      <c r="N88" s="401" t="s">
        <v>23</v>
      </c>
      <c r="O88" s="401" t="s">
        <v>26</v>
      </c>
      <c r="P88" s="401" t="s">
        <v>94</v>
      </c>
      <c r="Q88" s="401" t="s">
        <v>94</v>
      </c>
      <c r="R88" s="401" t="s">
        <v>94</v>
      </c>
      <c r="S88" s="401" t="s">
        <v>94</v>
      </c>
      <c r="T88" s="401" t="s">
        <v>94</v>
      </c>
      <c r="U88" s="401" t="s">
        <v>94</v>
      </c>
      <c r="V88" s="402" t="s">
        <v>94</v>
      </c>
      <c r="W88" s="409" t="s">
        <v>359</v>
      </c>
    </row>
    <row r="89" spans="1:23" s="25" customFormat="1" ht="112.5" x14ac:dyDescent="0.2">
      <c r="A89" s="284" t="s">
        <v>17</v>
      </c>
      <c r="B89" s="397" t="s">
        <v>2</v>
      </c>
      <c r="C89" s="404" t="s">
        <v>70</v>
      </c>
      <c r="D89" s="407" t="s">
        <v>71</v>
      </c>
      <c r="E89" s="407" t="s">
        <v>355</v>
      </c>
      <c r="F89" s="404" t="s">
        <v>356</v>
      </c>
      <c r="G89" s="408" t="s">
        <v>357</v>
      </c>
      <c r="H89" s="398" t="s">
        <v>333</v>
      </c>
      <c r="I89" s="398" t="s">
        <v>109</v>
      </c>
      <c r="J89" s="720"/>
      <c r="K89" s="400">
        <v>20</v>
      </c>
      <c r="L89" s="670">
        <v>0</v>
      </c>
      <c r="M89" s="400">
        <v>0</v>
      </c>
      <c r="N89" s="401" t="s">
        <v>23</v>
      </c>
      <c r="O89" s="401" t="s">
        <v>26</v>
      </c>
      <c r="P89" s="401" t="s">
        <v>94</v>
      </c>
      <c r="Q89" s="401" t="s">
        <v>94</v>
      </c>
      <c r="R89" s="401" t="s">
        <v>94</v>
      </c>
      <c r="S89" s="401" t="s">
        <v>94</v>
      </c>
      <c r="T89" s="401" t="s">
        <v>94</v>
      </c>
      <c r="U89" s="401" t="s">
        <v>94</v>
      </c>
      <c r="V89" s="402" t="s">
        <v>94</v>
      </c>
      <c r="W89" s="409" t="s">
        <v>359</v>
      </c>
    </row>
    <row r="90" spans="1:23" s="25" customFormat="1" ht="112.5" hidden="1" x14ac:dyDescent="0.2">
      <c r="A90" s="284" t="s">
        <v>17</v>
      </c>
      <c r="B90" s="397" t="s">
        <v>2</v>
      </c>
      <c r="C90" s="404" t="s">
        <v>70</v>
      </c>
      <c r="D90" s="407" t="s">
        <v>71</v>
      </c>
      <c r="E90" s="407" t="s">
        <v>360</v>
      </c>
      <c r="F90" s="404" t="s">
        <v>361</v>
      </c>
      <c r="G90" s="408" t="s">
        <v>362</v>
      </c>
      <c r="H90" s="398" t="s">
        <v>325</v>
      </c>
      <c r="I90" s="398" t="s">
        <v>109</v>
      </c>
      <c r="J90" s="720" t="s">
        <v>358</v>
      </c>
      <c r="K90" s="400">
        <v>2</v>
      </c>
      <c r="L90" s="400">
        <v>0</v>
      </c>
      <c r="M90" s="400">
        <v>0</v>
      </c>
      <c r="N90" s="401" t="s">
        <v>23</v>
      </c>
      <c r="O90" s="401" t="s">
        <v>26</v>
      </c>
      <c r="P90" s="401" t="s">
        <v>94</v>
      </c>
      <c r="Q90" s="401" t="s">
        <v>94</v>
      </c>
      <c r="R90" s="401" t="s">
        <v>94</v>
      </c>
      <c r="S90" s="401" t="s">
        <v>94</v>
      </c>
      <c r="T90" s="401" t="s">
        <v>94</v>
      </c>
      <c r="U90" s="401" t="s">
        <v>94</v>
      </c>
      <c r="V90" s="402" t="s">
        <v>94</v>
      </c>
      <c r="W90" s="409" t="s">
        <v>359</v>
      </c>
    </row>
    <row r="91" spans="1:23" s="25" customFormat="1" ht="112.5" hidden="1" x14ac:dyDescent="0.2">
      <c r="A91" s="284" t="s">
        <v>17</v>
      </c>
      <c r="B91" s="397" t="s">
        <v>2</v>
      </c>
      <c r="C91" s="404" t="s">
        <v>70</v>
      </c>
      <c r="D91" s="407" t="s">
        <v>90</v>
      </c>
      <c r="E91" s="407" t="s">
        <v>360</v>
      </c>
      <c r="F91" s="404" t="s">
        <v>361</v>
      </c>
      <c r="G91" s="408" t="s">
        <v>362</v>
      </c>
      <c r="H91" s="398" t="s">
        <v>327</v>
      </c>
      <c r="I91" s="398" t="s">
        <v>109</v>
      </c>
      <c r="J91" s="720"/>
      <c r="K91" s="400">
        <v>2</v>
      </c>
      <c r="L91" s="400">
        <v>0</v>
      </c>
      <c r="M91" s="400">
        <v>0</v>
      </c>
      <c r="N91" s="401" t="s">
        <v>23</v>
      </c>
      <c r="O91" s="401" t="s">
        <v>23</v>
      </c>
      <c r="P91" s="401" t="s">
        <v>94</v>
      </c>
      <c r="Q91" s="401" t="s">
        <v>94</v>
      </c>
      <c r="R91" s="401" t="s">
        <v>94</v>
      </c>
      <c r="S91" s="401" t="s">
        <v>94</v>
      </c>
      <c r="T91" s="401" t="s">
        <v>94</v>
      </c>
      <c r="U91" s="401" t="s">
        <v>94</v>
      </c>
      <c r="V91" s="402" t="s">
        <v>94</v>
      </c>
      <c r="W91" s="409" t="s">
        <v>359</v>
      </c>
    </row>
    <row r="92" spans="1:23" s="25" customFormat="1" ht="112.5" hidden="1" x14ac:dyDescent="0.2">
      <c r="A92" s="284" t="s">
        <v>17</v>
      </c>
      <c r="B92" s="397" t="s">
        <v>2</v>
      </c>
      <c r="C92" s="404" t="s">
        <v>70</v>
      </c>
      <c r="D92" s="407" t="s">
        <v>90</v>
      </c>
      <c r="E92" s="407" t="s">
        <v>360</v>
      </c>
      <c r="F92" s="404" t="s">
        <v>361</v>
      </c>
      <c r="G92" s="408" t="s">
        <v>362</v>
      </c>
      <c r="H92" s="398" t="s">
        <v>328</v>
      </c>
      <c r="I92" s="398" t="s">
        <v>109</v>
      </c>
      <c r="J92" s="720"/>
      <c r="K92" s="400">
        <v>2</v>
      </c>
      <c r="L92" s="400">
        <v>0</v>
      </c>
      <c r="M92" s="400">
        <v>0</v>
      </c>
      <c r="N92" s="401" t="s">
        <v>23</v>
      </c>
      <c r="O92" s="401" t="s">
        <v>23</v>
      </c>
      <c r="P92" s="401" t="s">
        <v>94</v>
      </c>
      <c r="Q92" s="401" t="s">
        <v>94</v>
      </c>
      <c r="R92" s="401" t="s">
        <v>94</v>
      </c>
      <c r="S92" s="401" t="s">
        <v>94</v>
      </c>
      <c r="T92" s="401" t="s">
        <v>94</v>
      </c>
      <c r="U92" s="401" t="s">
        <v>94</v>
      </c>
      <c r="V92" s="402" t="s">
        <v>94</v>
      </c>
      <c r="W92" s="409" t="s">
        <v>359</v>
      </c>
    </row>
    <row r="93" spans="1:23" s="25" customFormat="1" ht="112.5" hidden="1" x14ac:dyDescent="0.2">
      <c r="A93" s="284" t="s">
        <v>17</v>
      </c>
      <c r="B93" s="397" t="s">
        <v>2</v>
      </c>
      <c r="C93" s="404" t="s">
        <v>70</v>
      </c>
      <c r="D93" s="407" t="s">
        <v>90</v>
      </c>
      <c r="E93" s="407" t="s">
        <v>360</v>
      </c>
      <c r="F93" s="404" t="s">
        <v>361</v>
      </c>
      <c r="G93" s="408" t="s">
        <v>362</v>
      </c>
      <c r="H93" s="398" t="s">
        <v>330</v>
      </c>
      <c r="I93" s="398" t="s">
        <v>109</v>
      </c>
      <c r="J93" s="720"/>
      <c r="K93" s="400">
        <v>2</v>
      </c>
      <c r="L93" s="400">
        <v>0</v>
      </c>
      <c r="M93" s="400">
        <v>0</v>
      </c>
      <c r="N93" s="401" t="s">
        <v>23</v>
      </c>
      <c r="O93" s="401" t="s">
        <v>23</v>
      </c>
      <c r="P93" s="401" t="s">
        <v>94</v>
      </c>
      <c r="Q93" s="401" t="s">
        <v>94</v>
      </c>
      <c r="R93" s="401" t="s">
        <v>94</v>
      </c>
      <c r="S93" s="401" t="s">
        <v>94</v>
      </c>
      <c r="T93" s="401" t="s">
        <v>94</v>
      </c>
      <c r="U93" s="401" t="s">
        <v>94</v>
      </c>
      <c r="V93" s="402" t="s">
        <v>94</v>
      </c>
      <c r="W93" s="409" t="s">
        <v>359</v>
      </c>
    </row>
    <row r="94" spans="1:23" s="25" customFormat="1" ht="112.5" hidden="1" x14ac:dyDescent="0.2">
      <c r="A94" s="284" t="s">
        <v>17</v>
      </c>
      <c r="B94" s="397" t="s">
        <v>2</v>
      </c>
      <c r="C94" s="404" t="s">
        <v>70</v>
      </c>
      <c r="D94" s="407" t="s">
        <v>90</v>
      </c>
      <c r="E94" s="407" t="s">
        <v>360</v>
      </c>
      <c r="F94" s="404" t="s">
        <v>361</v>
      </c>
      <c r="G94" s="408" t="s">
        <v>362</v>
      </c>
      <c r="H94" s="398" t="s">
        <v>331</v>
      </c>
      <c r="I94" s="398" t="s">
        <v>109</v>
      </c>
      <c r="J94" s="720"/>
      <c r="K94" s="400">
        <v>2</v>
      </c>
      <c r="L94" s="400">
        <v>0</v>
      </c>
      <c r="M94" s="400">
        <v>0</v>
      </c>
      <c r="N94" s="401" t="s">
        <v>23</v>
      </c>
      <c r="O94" s="401" t="s">
        <v>23</v>
      </c>
      <c r="P94" s="401" t="s">
        <v>94</v>
      </c>
      <c r="Q94" s="401" t="s">
        <v>94</v>
      </c>
      <c r="R94" s="401" t="s">
        <v>94</v>
      </c>
      <c r="S94" s="401" t="s">
        <v>94</v>
      </c>
      <c r="T94" s="401" t="s">
        <v>94</v>
      </c>
      <c r="U94" s="401" t="s">
        <v>94</v>
      </c>
      <c r="V94" s="402" t="s">
        <v>94</v>
      </c>
      <c r="W94" s="409" t="s">
        <v>359</v>
      </c>
    </row>
    <row r="95" spans="1:23" s="25" customFormat="1" ht="112.5" hidden="1" x14ac:dyDescent="0.2">
      <c r="A95" s="284" t="s">
        <v>17</v>
      </c>
      <c r="B95" s="397" t="s">
        <v>2</v>
      </c>
      <c r="C95" s="404" t="s">
        <v>70</v>
      </c>
      <c r="D95" s="407" t="s">
        <v>90</v>
      </c>
      <c r="E95" s="407" t="s">
        <v>360</v>
      </c>
      <c r="F95" s="404" t="s">
        <v>361</v>
      </c>
      <c r="G95" s="408" t="s">
        <v>362</v>
      </c>
      <c r="H95" s="398" t="s">
        <v>332</v>
      </c>
      <c r="I95" s="398" t="s">
        <v>109</v>
      </c>
      <c r="J95" s="720"/>
      <c r="K95" s="400">
        <v>2</v>
      </c>
      <c r="L95" s="400">
        <v>0</v>
      </c>
      <c r="M95" s="400">
        <v>0</v>
      </c>
      <c r="N95" s="401" t="s">
        <v>23</v>
      </c>
      <c r="O95" s="401" t="s">
        <v>23</v>
      </c>
      <c r="P95" s="401" t="s">
        <v>94</v>
      </c>
      <c r="Q95" s="401" t="s">
        <v>94</v>
      </c>
      <c r="R95" s="401" t="s">
        <v>94</v>
      </c>
      <c r="S95" s="401" t="s">
        <v>94</v>
      </c>
      <c r="T95" s="401" t="s">
        <v>94</v>
      </c>
      <c r="U95" s="401" t="s">
        <v>94</v>
      </c>
      <c r="V95" s="402" t="s">
        <v>94</v>
      </c>
      <c r="W95" s="409" t="s">
        <v>359</v>
      </c>
    </row>
    <row r="96" spans="1:23" s="25" customFormat="1" ht="112.5" hidden="1" x14ac:dyDescent="0.2">
      <c r="A96" s="284" t="s">
        <v>17</v>
      </c>
      <c r="B96" s="397" t="s">
        <v>2</v>
      </c>
      <c r="C96" s="404" t="s">
        <v>70</v>
      </c>
      <c r="D96" s="407" t="s">
        <v>90</v>
      </c>
      <c r="E96" s="407" t="s">
        <v>360</v>
      </c>
      <c r="F96" s="404" t="s">
        <v>361</v>
      </c>
      <c r="G96" s="408" t="s">
        <v>362</v>
      </c>
      <c r="H96" s="398" t="s">
        <v>333</v>
      </c>
      <c r="I96" s="398" t="s">
        <v>109</v>
      </c>
      <c r="J96" s="720"/>
      <c r="K96" s="400">
        <v>2</v>
      </c>
      <c r="L96" s="400">
        <v>0</v>
      </c>
      <c r="M96" s="400">
        <v>0</v>
      </c>
      <c r="N96" s="401" t="s">
        <v>23</v>
      </c>
      <c r="O96" s="401" t="s">
        <v>23</v>
      </c>
      <c r="P96" s="401" t="s">
        <v>94</v>
      </c>
      <c r="Q96" s="401" t="s">
        <v>94</v>
      </c>
      <c r="R96" s="401" t="s">
        <v>94</v>
      </c>
      <c r="S96" s="401" t="s">
        <v>94</v>
      </c>
      <c r="T96" s="401" t="s">
        <v>94</v>
      </c>
      <c r="U96" s="401" t="s">
        <v>94</v>
      </c>
      <c r="V96" s="402" t="s">
        <v>94</v>
      </c>
      <c r="W96" s="409" t="s">
        <v>359</v>
      </c>
    </row>
  </sheetData>
  <autoFilter ref="A5:W96" xr:uid="{68CB865C-815A-43A3-8897-C4F16156CD69}">
    <filterColumn colId="6">
      <filters>
        <filter val="CECAF-PEL-S"/>
        <filter val="SPRFMO-PEL-S"/>
      </filters>
    </filterColumn>
    <filterColumn colId="11">
      <filters>
        <filter val="2"/>
      </filters>
    </filterColumn>
  </autoFilter>
  <mergeCells count="19">
    <mergeCell ref="J90:J96"/>
    <mergeCell ref="J48:J54"/>
    <mergeCell ref="J55:J61"/>
    <mergeCell ref="J62:J68"/>
    <mergeCell ref="J69:J75"/>
    <mergeCell ref="J76:J82"/>
    <mergeCell ref="J83:J89"/>
    <mergeCell ref="J41:J47"/>
    <mergeCell ref="P4:T4"/>
    <mergeCell ref="J6:J7"/>
    <mergeCell ref="J10:J12"/>
    <mergeCell ref="J13:J14"/>
    <mergeCell ref="J15:J16"/>
    <mergeCell ref="J17:J19"/>
    <mergeCell ref="J20:J21"/>
    <mergeCell ref="J22:J23"/>
    <mergeCell ref="J24:J26"/>
    <mergeCell ref="J28:J33"/>
    <mergeCell ref="J35:J4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7"/>
  <sheetViews>
    <sheetView workbookViewId="0">
      <selection activeCell="L5" sqref="L5"/>
    </sheetView>
  </sheetViews>
  <sheetFormatPr defaultRowHeight="15" x14ac:dyDescent="0.25"/>
  <cols>
    <col min="4" max="4" width="15.28515625" customWidth="1"/>
    <col min="7" max="7" width="10.5703125" customWidth="1"/>
    <col min="8" max="8" width="11.42578125" customWidth="1"/>
    <col min="9" max="9" width="11" customWidth="1"/>
    <col min="10" max="10" width="11.140625" customWidth="1"/>
    <col min="11" max="11" width="12.42578125" customWidth="1"/>
    <col min="12" max="12" width="11.28515625" customWidth="1"/>
    <col min="13" max="13" width="10.140625" customWidth="1"/>
  </cols>
  <sheetData>
    <row r="1" spans="1:13" ht="15.75" thickBot="1" x14ac:dyDescent="0.3">
      <c r="A1" s="2" t="s">
        <v>363</v>
      </c>
      <c r="B1" s="410"/>
      <c r="C1" s="410"/>
      <c r="D1" s="411"/>
      <c r="E1" s="45"/>
      <c r="F1" s="45"/>
      <c r="G1" s="45"/>
      <c r="H1" s="45"/>
      <c r="I1" s="45"/>
      <c r="J1" s="45"/>
      <c r="K1" s="45"/>
      <c r="L1" s="45"/>
      <c r="M1" s="45"/>
    </row>
    <row r="2" spans="1:13" x14ac:dyDescent="0.25">
      <c r="A2" s="22"/>
      <c r="B2" s="22"/>
      <c r="C2" s="22"/>
      <c r="D2" s="22"/>
      <c r="E2" s="22"/>
      <c r="F2" s="22"/>
      <c r="G2" s="22"/>
      <c r="H2" s="22"/>
      <c r="I2" s="22"/>
      <c r="J2" s="22"/>
      <c r="K2" s="22"/>
      <c r="L2" s="412" t="s">
        <v>1</v>
      </c>
      <c r="M2" s="413" t="s">
        <v>2</v>
      </c>
    </row>
    <row r="3" spans="1:13" x14ac:dyDescent="0.25">
      <c r="A3" s="22"/>
      <c r="B3" s="22"/>
      <c r="C3" s="22"/>
      <c r="D3" s="22"/>
      <c r="E3" s="22"/>
      <c r="F3" s="22"/>
      <c r="G3" s="22"/>
      <c r="H3" s="22"/>
      <c r="I3" s="22"/>
      <c r="J3" s="11"/>
      <c r="K3" s="11"/>
      <c r="L3" s="414" t="s">
        <v>3</v>
      </c>
      <c r="M3" s="187">
        <v>2021</v>
      </c>
    </row>
    <row r="4" spans="1:13" ht="57" thickBot="1" x14ac:dyDescent="0.3">
      <c r="A4" s="415" t="s">
        <v>4</v>
      </c>
      <c r="B4" s="416" t="s">
        <v>364</v>
      </c>
      <c r="C4" s="416" t="s">
        <v>365</v>
      </c>
      <c r="D4" s="416" t="s">
        <v>366</v>
      </c>
      <c r="E4" s="416" t="s">
        <v>367</v>
      </c>
      <c r="F4" s="416" t="s">
        <v>368</v>
      </c>
      <c r="G4" s="416" t="s">
        <v>15</v>
      </c>
      <c r="H4" s="417" t="s">
        <v>369</v>
      </c>
      <c r="I4" s="417" t="s">
        <v>370</v>
      </c>
      <c r="J4" s="417" t="s">
        <v>371</v>
      </c>
      <c r="K4" s="417" t="s">
        <v>372</v>
      </c>
      <c r="L4" s="46" t="s">
        <v>373</v>
      </c>
      <c r="M4" s="417" t="s">
        <v>374</v>
      </c>
    </row>
    <row r="5" spans="1:13" ht="51" x14ac:dyDescent="0.25">
      <c r="A5" s="418" t="s">
        <v>17</v>
      </c>
      <c r="B5" s="419" t="s">
        <v>375</v>
      </c>
      <c r="C5" s="419" t="s">
        <v>376</v>
      </c>
      <c r="D5" s="420" t="s">
        <v>377</v>
      </c>
      <c r="E5" s="419" t="s">
        <v>378</v>
      </c>
      <c r="F5" s="419" t="s">
        <v>23</v>
      </c>
      <c r="G5" s="421"/>
      <c r="H5" s="401" t="s">
        <v>23</v>
      </c>
      <c r="I5" s="79" t="s">
        <v>379</v>
      </c>
      <c r="J5" s="422" t="s">
        <v>23</v>
      </c>
      <c r="K5" s="422" t="s">
        <v>23</v>
      </c>
      <c r="L5" s="423" t="str">
        <f t="shared" ref="L5:L8" si="0">IF(OR(H5="Y",H5=""),"","x")</f>
        <v/>
      </c>
      <c r="M5" s="424"/>
    </row>
    <row r="6" spans="1:13" ht="25.5" x14ac:dyDescent="0.25">
      <c r="A6" s="425" t="s">
        <v>17</v>
      </c>
      <c r="B6" s="426" t="s">
        <v>375</v>
      </c>
      <c r="C6" s="426" t="s">
        <v>376</v>
      </c>
      <c r="D6" s="323" t="s">
        <v>380</v>
      </c>
      <c r="E6" s="426" t="s">
        <v>108</v>
      </c>
      <c r="F6" s="426" t="s">
        <v>26</v>
      </c>
      <c r="G6" s="427"/>
      <c r="H6" s="401" t="s">
        <v>23</v>
      </c>
      <c r="I6" s="79" t="s">
        <v>379</v>
      </c>
      <c r="J6" s="422" t="s">
        <v>23</v>
      </c>
      <c r="K6" s="422" t="s">
        <v>23</v>
      </c>
      <c r="L6" s="423" t="str">
        <f t="shared" si="0"/>
        <v/>
      </c>
      <c r="M6" s="424"/>
    </row>
    <row r="7" spans="1:13" x14ac:dyDescent="0.25">
      <c r="A7" s="425" t="s">
        <v>17</v>
      </c>
      <c r="B7" s="426" t="s">
        <v>375</v>
      </c>
      <c r="C7" s="426" t="s">
        <v>376</v>
      </c>
      <c r="D7" s="426" t="s">
        <v>381</v>
      </c>
      <c r="E7" s="426" t="s">
        <v>108</v>
      </c>
      <c r="F7" s="426" t="s">
        <v>26</v>
      </c>
      <c r="G7" s="428"/>
      <c r="H7" s="401" t="s">
        <v>23</v>
      </c>
      <c r="I7" s="79" t="s">
        <v>379</v>
      </c>
      <c r="J7" s="422" t="s">
        <v>23</v>
      </c>
      <c r="K7" s="422" t="s">
        <v>23</v>
      </c>
      <c r="L7" s="423" t="str">
        <f t="shared" si="0"/>
        <v/>
      </c>
      <c r="M7" s="424"/>
    </row>
    <row r="8" spans="1:13" ht="51" x14ac:dyDescent="0.25">
      <c r="A8" s="425" t="s">
        <v>17</v>
      </c>
      <c r="B8" s="426" t="s">
        <v>375</v>
      </c>
      <c r="C8" s="426" t="s">
        <v>382</v>
      </c>
      <c r="D8" s="323" t="s">
        <v>377</v>
      </c>
      <c r="E8" s="426" t="s">
        <v>378</v>
      </c>
      <c r="F8" s="426" t="s">
        <v>23</v>
      </c>
      <c r="G8" s="427"/>
      <c r="H8" s="401" t="s">
        <v>23</v>
      </c>
      <c r="I8" s="79" t="s">
        <v>379</v>
      </c>
      <c r="J8" s="422" t="s">
        <v>23</v>
      </c>
      <c r="K8" s="422" t="s">
        <v>23</v>
      </c>
      <c r="L8" s="423" t="str">
        <f t="shared" si="0"/>
        <v/>
      </c>
      <c r="M8" s="424"/>
    </row>
    <row r="9" spans="1:13" ht="25.5" x14ac:dyDescent="0.25">
      <c r="A9" s="425" t="s">
        <v>17</v>
      </c>
      <c r="B9" s="426" t="s">
        <v>375</v>
      </c>
      <c r="C9" s="426" t="s">
        <v>382</v>
      </c>
      <c r="D9" s="323" t="s">
        <v>380</v>
      </c>
      <c r="E9" s="426" t="s">
        <v>108</v>
      </c>
      <c r="F9" s="426" t="s">
        <v>26</v>
      </c>
      <c r="G9" s="427"/>
      <c r="H9" s="401" t="s">
        <v>23</v>
      </c>
      <c r="I9" s="79" t="s">
        <v>379</v>
      </c>
      <c r="J9" s="422" t="s">
        <v>23</v>
      </c>
      <c r="K9" s="422" t="s">
        <v>23</v>
      </c>
      <c r="L9" s="423" t="str">
        <f t="shared" ref="L9:L17" si="1">IF(OR(H9="Y",H9=""),"","x")</f>
        <v/>
      </c>
      <c r="M9" s="424"/>
    </row>
    <row r="10" spans="1:13" x14ac:dyDescent="0.25">
      <c r="A10" s="425" t="s">
        <v>17</v>
      </c>
      <c r="B10" s="426" t="s">
        <v>375</v>
      </c>
      <c r="C10" s="426" t="s">
        <v>382</v>
      </c>
      <c r="D10" s="426" t="s">
        <v>381</v>
      </c>
      <c r="E10" s="426" t="s">
        <v>108</v>
      </c>
      <c r="F10" s="426" t="s">
        <v>26</v>
      </c>
      <c r="G10" s="428"/>
      <c r="H10" s="401" t="s">
        <v>23</v>
      </c>
      <c r="I10" s="79" t="s">
        <v>379</v>
      </c>
      <c r="J10" s="422" t="s">
        <v>23</v>
      </c>
      <c r="K10" s="422" t="s">
        <v>23</v>
      </c>
      <c r="L10" s="423" t="str">
        <f t="shared" si="1"/>
        <v/>
      </c>
      <c r="M10" s="424"/>
    </row>
    <row r="11" spans="1:13" ht="53.45" customHeight="1" x14ac:dyDescent="0.25">
      <c r="A11" s="425" t="s">
        <v>17</v>
      </c>
      <c r="B11" s="426" t="s">
        <v>383</v>
      </c>
      <c r="C11" s="426" t="s">
        <v>384</v>
      </c>
      <c r="D11" s="323" t="s">
        <v>385</v>
      </c>
      <c r="E11" s="426" t="s">
        <v>378</v>
      </c>
      <c r="F11" s="426" t="s">
        <v>23</v>
      </c>
      <c r="G11" s="427"/>
      <c r="H11" s="401" t="s">
        <v>26</v>
      </c>
      <c r="I11" s="79" t="s">
        <v>94</v>
      </c>
      <c r="J11" s="422" t="s">
        <v>26</v>
      </c>
      <c r="K11" s="422" t="s">
        <v>26</v>
      </c>
      <c r="L11" s="423" t="str">
        <f t="shared" si="1"/>
        <v>x</v>
      </c>
      <c r="M11" s="730" t="s">
        <v>386</v>
      </c>
    </row>
    <row r="12" spans="1:13" x14ac:dyDescent="0.25">
      <c r="A12" s="425" t="s">
        <v>17</v>
      </c>
      <c r="B12" s="426" t="s">
        <v>383</v>
      </c>
      <c r="C12" s="426" t="s">
        <v>384</v>
      </c>
      <c r="D12" s="426" t="s">
        <v>381</v>
      </c>
      <c r="E12" s="426" t="s">
        <v>108</v>
      </c>
      <c r="F12" s="426" t="s">
        <v>26</v>
      </c>
      <c r="G12" s="427"/>
      <c r="H12" s="401" t="s">
        <v>26</v>
      </c>
      <c r="I12" s="79" t="s">
        <v>94</v>
      </c>
      <c r="J12" s="422" t="s">
        <v>26</v>
      </c>
      <c r="K12" s="422" t="s">
        <v>26</v>
      </c>
      <c r="L12" s="423" t="str">
        <f t="shared" si="1"/>
        <v>x</v>
      </c>
      <c r="M12" s="731"/>
    </row>
    <row r="13" spans="1:13" ht="76.5" x14ac:dyDescent="0.25">
      <c r="A13" s="425" t="s">
        <v>17</v>
      </c>
      <c r="B13" s="323" t="s">
        <v>387</v>
      </c>
      <c r="C13" s="426" t="s">
        <v>388</v>
      </c>
      <c r="D13" s="323" t="s">
        <v>389</v>
      </c>
      <c r="E13" s="426" t="s">
        <v>378</v>
      </c>
      <c r="F13" s="426" t="s">
        <v>23</v>
      </c>
      <c r="G13" s="427"/>
      <c r="H13" s="401" t="s">
        <v>23</v>
      </c>
      <c r="I13" s="79" t="s">
        <v>390</v>
      </c>
      <c r="J13" s="422" t="s">
        <v>23</v>
      </c>
      <c r="K13" s="422" t="s">
        <v>23</v>
      </c>
      <c r="L13" s="423" t="str">
        <f t="shared" si="1"/>
        <v/>
      </c>
      <c r="M13" s="424"/>
    </row>
    <row r="14" spans="1:13" ht="76.5" x14ac:dyDescent="0.25">
      <c r="A14" s="425" t="s">
        <v>17</v>
      </c>
      <c r="B14" s="323" t="s">
        <v>387</v>
      </c>
      <c r="C14" s="426" t="s">
        <v>388</v>
      </c>
      <c r="D14" s="426" t="s">
        <v>381</v>
      </c>
      <c r="E14" s="426" t="s">
        <v>108</v>
      </c>
      <c r="F14" s="426" t="s">
        <v>26</v>
      </c>
      <c r="G14" s="427"/>
      <c r="H14" s="401" t="s">
        <v>23</v>
      </c>
      <c r="I14" s="79" t="s">
        <v>390</v>
      </c>
      <c r="J14" s="422" t="s">
        <v>23</v>
      </c>
      <c r="K14" s="422" t="s">
        <v>23</v>
      </c>
      <c r="L14" s="423" t="str">
        <f t="shared" si="1"/>
        <v/>
      </c>
      <c r="M14" s="424"/>
    </row>
    <row r="15" spans="1:13" ht="102" x14ac:dyDescent="0.25">
      <c r="A15" s="425" t="s">
        <v>17</v>
      </c>
      <c r="B15" s="323" t="s">
        <v>147</v>
      </c>
      <c r="C15" s="426" t="s">
        <v>391</v>
      </c>
      <c r="D15" s="323" t="s">
        <v>392</v>
      </c>
      <c r="E15" s="426" t="s">
        <v>378</v>
      </c>
      <c r="F15" s="426" t="s">
        <v>26</v>
      </c>
      <c r="G15" s="428"/>
      <c r="H15" s="401" t="s">
        <v>23</v>
      </c>
      <c r="I15" s="79" t="s">
        <v>393</v>
      </c>
      <c r="J15" s="422" t="s">
        <v>23</v>
      </c>
      <c r="K15" s="422" t="s">
        <v>23</v>
      </c>
      <c r="L15" s="423" t="str">
        <f t="shared" si="1"/>
        <v/>
      </c>
      <c r="M15" s="424"/>
    </row>
    <row r="16" spans="1:13" ht="102" x14ac:dyDescent="0.25">
      <c r="A16" s="425" t="s">
        <v>17</v>
      </c>
      <c r="B16" s="323" t="s">
        <v>147</v>
      </c>
      <c r="C16" s="426" t="s">
        <v>391</v>
      </c>
      <c r="D16" s="323" t="s">
        <v>394</v>
      </c>
      <c r="E16" s="426" t="s">
        <v>378</v>
      </c>
      <c r="F16" s="426" t="s">
        <v>26</v>
      </c>
      <c r="G16" s="428"/>
      <c r="H16" s="401" t="s">
        <v>23</v>
      </c>
      <c r="I16" s="79" t="s">
        <v>393</v>
      </c>
      <c r="J16" s="422" t="s">
        <v>23</v>
      </c>
      <c r="K16" s="422" t="s">
        <v>23</v>
      </c>
      <c r="L16" s="423" t="str">
        <f t="shared" si="1"/>
        <v/>
      </c>
      <c r="M16" s="424"/>
    </row>
    <row r="17" spans="1:13" ht="102.75" thickBot="1" x14ac:dyDescent="0.3">
      <c r="A17" s="429" t="s">
        <v>17</v>
      </c>
      <c r="B17" s="430" t="s">
        <v>147</v>
      </c>
      <c r="C17" s="431" t="s">
        <v>391</v>
      </c>
      <c r="D17" s="430" t="s">
        <v>395</v>
      </c>
      <c r="E17" s="431" t="s">
        <v>108</v>
      </c>
      <c r="F17" s="431" t="s">
        <v>26</v>
      </c>
      <c r="G17" s="432"/>
      <c r="H17" s="401" t="s">
        <v>23</v>
      </c>
      <c r="I17" s="79" t="s">
        <v>393</v>
      </c>
      <c r="J17" s="422" t="s">
        <v>23</v>
      </c>
      <c r="K17" s="422" t="s">
        <v>23</v>
      </c>
      <c r="L17" s="423" t="str">
        <f t="shared" si="1"/>
        <v/>
      </c>
      <c r="M17" s="424"/>
    </row>
  </sheetData>
  <mergeCells count="1">
    <mergeCell ref="M11:M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9"/>
  <sheetViews>
    <sheetView topLeftCell="G1" workbookViewId="0">
      <selection activeCell="T8" sqref="T8"/>
    </sheetView>
  </sheetViews>
  <sheetFormatPr defaultColWidth="9.140625" defaultRowHeight="12.75" x14ac:dyDescent="0.2"/>
  <cols>
    <col min="1" max="3" width="9.140625" style="22"/>
    <col min="4" max="4" width="11.28515625" style="22" customWidth="1"/>
    <col min="5" max="5" width="11.140625" style="22" customWidth="1"/>
    <col min="6" max="9" width="9.140625" style="22"/>
    <col min="10" max="10" width="11.7109375" style="22" customWidth="1"/>
    <col min="11" max="14" width="9.140625" style="22"/>
    <col min="15" max="15" width="14.5703125" style="22" customWidth="1"/>
    <col min="16" max="16" width="12.5703125" style="22" customWidth="1"/>
    <col min="17" max="17" width="11.140625" style="22" customWidth="1"/>
    <col min="18" max="18" width="12.7109375" style="22" customWidth="1"/>
    <col min="19" max="19" width="13.7109375" style="22" customWidth="1"/>
    <col min="20" max="22" width="9.140625" style="22"/>
    <col min="23" max="23" width="13.140625" style="22" customWidth="1"/>
    <col min="24" max="24" width="16" style="22" customWidth="1"/>
    <col min="25" max="25" width="16.140625" style="22" customWidth="1"/>
    <col min="26" max="26" width="17.28515625" style="22" customWidth="1"/>
    <col min="27" max="27" width="11.7109375" style="22" customWidth="1"/>
    <col min="28" max="16384" width="9.140625" style="22"/>
  </cols>
  <sheetData>
    <row r="1" spans="1:28" ht="13.5" thickBot="1" x14ac:dyDescent="0.25">
      <c r="A1" s="2" t="s">
        <v>396</v>
      </c>
    </row>
    <row r="2" spans="1:28" x14ac:dyDescent="0.2">
      <c r="H2" s="732"/>
      <c r="I2" s="732"/>
      <c r="J2" s="732"/>
      <c r="K2" s="732"/>
      <c r="L2" s="732"/>
      <c r="M2" s="732"/>
      <c r="N2" s="732"/>
      <c r="O2" s="732"/>
      <c r="P2" s="732"/>
      <c r="Q2" s="732"/>
      <c r="R2" s="732"/>
      <c r="S2" s="732"/>
      <c r="T2" s="732"/>
      <c r="U2" s="732"/>
      <c r="V2" s="732"/>
      <c r="W2" s="732"/>
      <c r="X2" s="11"/>
      <c r="Y2" s="11"/>
      <c r="Z2" s="37" t="s">
        <v>1</v>
      </c>
      <c r="AA2" s="413" t="s">
        <v>2</v>
      </c>
    </row>
    <row r="3" spans="1:28" ht="13.5" thickBot="1" x14ac:dyDescent="0.25">
      <c r="A3" s="23"/>
      <c r="B3" s="24"/>
      <c r="C3" s="24"/>
      <c r="D3" s="24"/>
      <c r="E3" s="24"/>
      <c r="F3" s="24"/>
      <c r="G3" s="24"/>
      <c r="H3" s="24"/>
      <c r="I3" s="24"/>
      <c r="J3" s="24"/>
      <c r="K3" s="24"/>
      <c r="L3" s="24"/>
      <c r="M3" s="24"/>
      <c r="N3" s="24"/>
      <c r="O3" s="24"/>
      <c r="P3" s="24"/>
      <c r="Q3" s="24"/>
      <c r="R3" s="733"/>
      <c r="S3" s="733"/>
      <c r="T3" s="733"/>
      <c r="U3" s="11"/>
      <c r="Z3" s="38" t="s">
        <v>3</v>
      </c>
      <c r="AA3" s="39">
        <v>2021</v>
      </c>
    </row>
    <row r="4" spans="1:28" ht="68.25" thickBot="1" x14ac:dyDescent="0.25">
      <c r="A4" s="433" t="s">
        <v>4</v>
      </c>
      <c r="B4" s="434" t="s">
        <v>364</v>
      </c>
      <c r="C4" s="434" t="s">
        <v>365</v>
      </c>
      <c r="D4" s="434" t="s">
        <v>397</v>
      </c>
      <c r="E4" s="434" t="s">
        <v>211</v>
      </c>
      <c r="F4" s="435" t="s">
        <v>398</v>
      </c>
      <c r="G4" s="436" t="s">
        <v>399</v>
      </c>
      <c r="H4" s="42" t="s">
        <v>400</v>
      </c>
      <c r="I4" s="434" t="s">
        <v>401</v>
      </c>
      <c r="J4" s="434" t="s">
        <v>101</v>
      </c>
      <c r="K4" s="437" t="s">
        <v>402</v>
      </c>
      <c r="L4" s="434" t="s">
        <v>403</v>
      </c>
      <c r="M4" s="434" t="s">
        <v>404</v>
      </c>
      <c r="N4" s="434" t="s">
        <v>405</v>
      </c>
      <c r="O4" s="434" t="s">
        <v>406</v>
      </c>
      <c r="P4" s="434" t="s">
        <v>407</v>
      </c>
      <c r="Q4" s="438" t="s">
        <v>15</v>
      </c>
      <c r="R4" s="275" t="s">
        <v>408</v>
      </c>
      <c r="S4" s="275" t="s">
        <v>409</v>
      </c>
      <c r="T4" s="275" t="s">
        <v>410</v>
      </c>
      <c r="U4" s="43" t="s">
        <v>411</v>
      </c>
      <c r="V4" s="275" t="s">
        <v>412</v>
      </c>
      <c r="W4" s="275" t="s">
        <v>413</v>
      </c>
      <c r="X4" s="44" t="s">
        <v>414</v>
      </c>
      <c r="Y4" s="439" t="s">
        <v>415</v>
      </c>
      <c r="Z4" s="439" t="s">
        <v>416</v>
      </c>
      <c r="AA4" s="440" t="s">
        <v>254</v>
      </c>
    </row>
    <row r="5" spans="1:28" ht="51" x14ac:dyDescent="0.2">
      <c r="A5" s="418" t="s">
        <v>17</v>
      </c>
      <c r="B5" s="420" t="s">
        <v>375</v>
      </c>
      <c r="C5" s="419" t="s">
        <v>376</v>
      </c>
      <c r="D5" s="419" t="s">
        <v>23</v>
      </c>
      <c r="E5" s="419" t="s">
        <v>26</v>
      </c>
      <c r="F5" s="419" t="s">
        <v>94</v>
      </c>
      <c r="G5" s="419"/>
      <c r="H5" s="441" t="s">
        <v>417</v>
      </c>
      <c r="I5" s="441" t="s">
        <v>418</v>
      </c>
      <c r="J5" s="420" t="s">
        <v>232</v>
      </c>
      <c r="K5" s="442">
        <v>2</v>
      </c>
      <c r="L5" s="442" t="s">
        <v>419</v>
      </c>
      <c r="M5" s="442">
        <v>6</v>
      </c>
      <c r="N5" s="441" t="s">
        <v>420</v>
      </c>
      <c r="O5" s="441" t="s">
        <v>421</v>
      </c>
      <c r="P5" s="442" t="s">
        <v>379</v>
      </c>
      <c r="Q5" s="34"/>
      <c r="R5" s="35" t="s">
        <v>422</v>
      </c>
      <c r="S5" s="35" t="s">
        <v>94</v>
      </c>
      <c r="T5" s="36">
        <v>2</v>
      </c>
      <c r="U5" s="35">
        <v>6</v>
      </c>
      <c r="V5" s="40" t="s">
        <v>23</v>
      </c>
      <c r="W5" s="40" t="s">
        <v>23</v>
      </c>
      <c r="X5" s="40" t="s">
        <v>23</v>
      </c>
      <c r="Y5" s="41" t="str">
        <f t="shared" ref="Y5:Y7" si="0">IF(((-K5+T5)/K5*100)&gt;50,"x",IF(((-K5+T5)/K5*100)&lt;-10,"x",IF(T5="","","")))</f>
        <v/>
      </c>
      <c r="Z5" s="41" t="str">
        <f>IF(OR(W5="Y",X5="Y"),"","x")</f>
        <v/>
      </c>
      <c r="AA5" s="159"/>
    </row>
    <row r="6" spans="1:28" ht="51" x14ac:dyDescent="0.2">
      <c r="A6" s="425" t="s">
        <v>17</v>
      </c>
      <c r="B6" s="323" t="s">
        <v>375</v>
      </c>
      <c r="C6" s="426" t="s">
        <v>382</v>
      </c>
      <c r="D6" s="426" t="s">
        <v>23</v>
      </c>
      <c r="E6" s="426" t="s">
        <v>26</v>
      </c>
      <c r="F6" s="426" t="s">
        <v>94</v>
      </c>
      <c r="G6" s="426"/>
      <c r="H6" s="443" t="s">
        <v>417</v>
      </c>
      <c r="I6" s="443" t="s">
        <v>423</v>
      </c>
      <c r="J6" s="323" t="s">
        <v>232</v>
      </c>
      <c r="K6" s="444">
        <v>2</v>
      </c>
      <c r="L6" s="444" t="s">
        <v>419</v>
      </c>
      <c r="M6" s="444">
        <v>6</v>
      </c>
      <c r="N6" s="443" t="s">
        <v>424</v>
      </c>
      <c r="O6" s="443" t="s">
        <v>421</v>
      </c>
      <c r="P6" s="444" t="s">
        <v>379</v>
      </c>
      <c r="Q6" s="445"/>
      <c r="R6" s="35" t="s">
        <v>422</v>
      </c>
      <c r="S6" s="35" t="s">
        <v>94</v>
      </c>
      <c r="T6" s="446">
        <v>2</v>
      </c>
      <c r="U6" s="447">
        <v>6</v>
      </c>
      <c r="V6" s="40" t="s">
        <v>23</v>
      </c>
      <c r="W6" s="40" t="s">
        <v>23</v>
      </c>
      <c r="X6" s="40" t="s">
        <v>23</v>
      </c>
      <c r="Y6" s="41" t="str">
        <f t="shared" si="0"/>
        <v/>
      </c>
      <c r="Z6" s="41" t="str">
        <f t="shared" ref="Z6:Z9" si="1">IF(OR(W6="Y",X6="Y"),"","x")</f>
        <v/>
      </c>
      <c r="AA6" s="448"/>
    </row>
    <row r="7" spans="1:28" ht="63.75" x14ac:dyDescent="0.2">
      <c r="A7" s="425" t="s">
        <v>17</v>
      </c>
      <c r="B7" s="323" t="s">
        <v>383</v>
      </c>
      <c r="C7" s="426" t="s">
        <v>384</v>
      </c>
      <c r="D7" s="426" t="s">
        <v>23</v>
      </c>
      <c r="E7" s="426" t="s">
        <v>26</v>
      </c>
      <c r="F7" s="426" t="s">
        <v>94</v>
      </c>
      <c r="G7" s="426"/>
      <c r="H7" s="443" t="s">
        <v>417</v>
      </c>
      <c r="I7" s="449" t="s">
        <v>425</v>
      </c>
      <c r="J7" s="323" t="s">
        <v>232</v>
      </c>
      <c r="K7" s="444">
        <v>2</v>
      </c>
      <c r="L7" s="444" t="s">
        <v>426</v>
      </c>
      <c r="M7" s="444">
        <v>120</v>
      </c>
      <c r="N7" s="443" t="s">
        <v>427</v>
      </c>
      <c r="O7" s="443" t="s">
        <v>421</v>
      </c>
      <c r="P7" s="444" t="s">
        <v>379</v>
      </c>
      <c r="Q7" s="445"/>
      <c r="R7" s="35" t="s">
        <v>94</v>
      </c>
      <c r="S7" s="35" t="s">
        <v>94</v>
      </c>
      <c r="T7" s="446">
        <v>0</v>
      </c>
      <c r="U7" s="447">
        <v>0</v>
      </c>
      <c r="V7" s="40" t="s">
        <v>26</v>
      </c>
      <c r="W7" s="40" t="s">
        <v>428</v>
      </c>
      <c r="X7" s="40" t="s">
        <v>428</v>
      </c>
      <c r="Y7" s="41" t="str">
        <f t="shared" si="0"/>
        <v>x</v>
      </c>
      <c r="Z7" s="41" t="str">
        <f t="shared" si="1"/>
        <v>x</v>
      </c>
      <c r="AA7" s="450" t="s">
        <v>386</v>
      </c>
    </row>
    <row r="8" spans="1:28" ht="76.5" x14ac:dyDescent="0.2">
      <c r="A8" s="425" t="s">
        <v>17</v>
      </c>
      <c r="B8" s="323" t="s">
        <v>387</v>
      </c>
      <c r="C8" s="426" t="s">
        <v>388</v>
      </c>
      <c r="D8" s="426" t="s">
        <v>23</v>
      </c>
      <c r="E8" s="426" t="s">
        <v>26</v>
      </c>
      <c r="F8" s="426" t="s">
        <v>94</v>
      </c>
      <c r="G8" s="426"/>
      <c r="H8" s="443" t="s">
        <v>32</v>
      </c>
      <c r="I8" s="443" t="s">
        <v>429</v>
      </c>
      <c r="J8" s="323" t="s">
        <v>232</v>
      </c>
      <c r="K8" s="444">
        <v>2</v>
      </c>
      <c r="L8" s="323" t="s">
        <v>426</v>
      </c>
      <c r="M8" s="444">
        <v>120</v>
      </c>
      <c r="N8" s="443" t="s">
        <v>430</v>
      </c>
      <c r="O8" s="443" t="s">
        <v>421</v>
      </c>
      <c r="P8" s="444" t="s">
        <v>379</v>
      </c>
      <c r="Q8" s="451"/>
      <c r="R8" s="105" t="s">
        <v>422</v>
      </c>
      <c r="S8" s="105" t="s">
        <v>94</v>
      </c>
      <c r="T8" s="452">
        <v>2</v>
      </c>
      <c r="U8" s="347">
        <v>129</v>
      </c>
      <c r="V8" s="40" t="s">
        <v>23</v>
      </c>
      <c r="W8" s="40" t="s">
        <v>23</v>
      </c>
      <c r="X8" s="40" t="s">
        <v>23</v>
      </c>
      <c r="Y8" s="41" t="str">
        <f t="shared" ref="Y8:Y9" si="2">IF(((-K8+T8)/K8*100)&gt;50,"x",IF(((-K8+T8)/K8*100)&lt;-10,"x",IF(T8="","","")))</f>
        <v/>
      </c>
      <c r="Z8" s="41" t="str">
        <f t="shared" si="1"/>
        <v/>
      </c>
      <c r="AA8" s="450"/>
    </row>
    <row r="9" spans="1:28" ht="102.75" thickBot="1" x14ac:dyDescent="0.25">
      <c r="A9" s="429" t="s">
        <v>17</v>
      </c>
      <c r="B9" s="430" t="s">
        <v>147</v>
      </c>
      <c r="C9" s="431" t="s">
        <v>391</v>
      </c>
      <c r="D9" s="431" t="s">
        <v>26</v>
      </c>
      <c r="E9" s="431" t="s">
        <v>94</v>
      </c>
      <c r="F9" s="431" t="s">
        <v>94</v>
      </c>
      <c r="G9" s="431" t="s">
        <v>17</v>
      </c>
      <c r="H9" s="453" t="s">
        <v>431</v>
      </c>
      <c r="I9" s="453" t="s">
        <v>432</v>
      </c>
      <c r="J9" s="430" t="s">
        <v>232</v>
      </c>
      <c r="K9" s="431">
        <v>42</v>
      </c>
      <c r="L9" s="454" t="s">
        <v>419</v>
      </c>
      <c r="M9" s="431">
        <v>82</v>
      </c>
      <c r="N9" s="453" t="s">
        <v>433</v>
      </c>
      <c r="O9" s="455"/>
      <c r="P9" s="455"/>
      <c r="Q9" s="445"/>
      <c r="R9" s="35" t="s">
        <v>422</v>
      </c>
      <c r="S9" s="35" t="s">
        <v>94</v>
      </c>
      <c r="T9" s="446">
        <v>62</v>
      </c>
      <c r="U9" s="447">
        <f>83+47</f>
        <v>130</v>
      </c>
      <c r="V9" s="40" t="s">
        <v>23</v>
      </c>
      <c r="W9" s="40" t="s">
        <v>94</v>
      </c>
      <c r="X9" s="40" t="s">
        <v>94</v>
      </c>
      <c r="Y9" s="41" t="str">
        <f t="shared" si="2"/>
        <v/>
      </c>
      <c r="Z9" s="41" t="str">
        <f t="shared" si="1"/>
        <v>x</v>
      </c>
      <c r="AA9" s="450" t="s">
        <v>434</v>
      </c>
      <c r="AB9" s="98"/>
    </row>
  </sheetData>
  <mergeCells count="8">
    <mergeCell ref="U2:W2"/>
    <mergeCell ref="R3:T3"/>
    <mergeCell ref="H2:I2"/>
    <mergeCell ref="J2:K2"/>
    <mergeCell ref="L2:M2"/>
    <mergeCell ref="N2:O2"/>
    <mergeCell ref="P2:Q2"/>
    <mergeCell ref="R2:T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90438-9AF6-4770-9895-50A9F823EDE5}">
  <dimension ref="A1:T38"/>
  <sheetViews>
    <sheetView topLeftCell="B4" workbookViewId="0">
      <selection activeCell="N6" sqref="N6"/>
    </sheetView>
  </sheetViews>
  <sheetFormatPr defaultRowHeight="15" x14ac:dyDescent="0.25"/>
  <cols>
    <col min="2" max="2" width="32.5703125" customWidth="1"/>
    <col min="3" max="3" width="12.85546875" customWidth="1"/>
    <col min="6" max="6" width="11.5703125" customWidth="1"/>
    <col min="9" max="9" width="12.5703125" customWidth="1"/>
    <col min="10" max="10" width="12.7109375" customWidth="1"/>
    <col min="11" max="11" width="14.7109375" customWidth="1"/>
    <col min="14" max="14" width="13.85546875" customWidth="1"/>
    <col min="15" max="15" width="9.85546875" customWidth="1"/>
    <col min="16" max="16" width="12.7109375" customWidth="1"/>
    <col min="18" max="18" width="12.28515625" customWidth="1"/>
    <col min="19" max="19" width="10.85546875" customWidth="1"/>
    <col min="20" max="20" width="10.140625" customWidth="1"/>
  </cols>
  <sheetData>
    <row r="1" spans="1:20" ht="15.75" thickBot="1" x14ac:dyDescent="0.3">
      <c r="A1" s="277" t="s">
        <v>435</v>
      </c>
      <c r="B1" s="9"/>
      <c r="C1" s="9"/>
      <c r="D1" s="9"/>
      <c r="E1" s="9"/>
      <c r="F1" s="9"/>
      <c r="G1" s="9"/>
      <c r="H1" s="9"/>
      <c r="I1" s="9"/>
      <c r="J1" s="9"/>
      <c r="K1" s="9"/>
      <c r="L1" s="9"/>
      <c r="M1" s="9"/>
      <c r="N1" s="9"/>
      <c r="O1" s="9"/>
      <c r="P1" s="9"/>
      <c r="Q1" s="9"/>
      <c r="R1" s="9"/>
      <c r="S1" s="9"/>
      <c r="T1" s="9"/>
    </row>
    <row r="2" spans="1:20" x14ac:dyDescent="0.25">
      <c r="A2" s="9"/>
      <c r="B2" s="9"/>
      <c r="C2" s="9"/>
      <c r="D2" s="9"/>
      <c r="E2" s="9"/>
      <c r="F2" s="9"/>
      <c r="G2" s="9"/>
      <c r="H2" s="9"/>
      <c r="I2" s="9"/>
      <c r="J2" s="9"/>
      <c r="K2" s="9"/>
      <c r="L2" s="9"/>
      <c r="M2" s="9"/>
      <c r="N2" s="9"/>
      <c r="O2" s="9"/>
      <c r="P2" s="9"/>
      <c r="Q2" s="9"/>
      <c r="R2" s="9"/>
      <c r="S2" s="217" t="s">
        <v>1</v>
      </c>
      <c r="T2" s="216" t="s">
        <v>2</v>
      </c>
    </row>
    <row r="3" spans="1:20" ht="15.75" thickBot="1" x14ac:dyDescent="0.3">
      <c r="A3" s="180"/>
      <c r="B3" s="180"/>
      <c r="C3" s="180"/>
      <c r="D3" s="180"/>
      <c r="E3" s="180"/>
      <c r="F3" s="180"/>
      <c r="G3" s="180"/>
      <c r="H3" s="180"/>
      <c r="I3" s="180"/>
      <c r="J3" s="180"/>
      <c r="K3" s="9"/>
      <c r="L3" s="9"/>
      <c r="M3" s="9"/>
      <c r="N3" s="9"/>
      <c r="O3" s="9"/>
      <c r="P3" s="9"/>
      <c r="Q3" s="9"/>
      <c r="R3" s="9"/>
      <c r="S3" s="215" t="s">
        <v>3</v>
      </c>
      <c r="T3" s="214">
        <v>2021</v>
      </c>
    </row>
    <row r="4" spans="1:20" ht="90.75" thickBot="1" x14ac:dyDescent="0.3">
      <c r="A4" s="272" t="s">
        <v>4</v>
      </c>
      <c r="B4" s="272" t="s">
        <v>436</v>
      </c>
      <c r="C4" s="276" t="s">
        <v>7</v>
      </c>
      <c r="D4" s="275" t="s">
        <v>437</v>
      </c>
      <c r="E4" s="275" t="s">
        <v>438</v>
      </c>
      <c r="F4" s="274" t="s">
        <v>439</v>
      </c>
      <c r="G4" s="273" t="s">
        <v>440</v>
      </c>
      <c r="H4" s="272" t="s">
        <v>441</v>
      </c>
      <c r="I4" s="272" t="s">
        <v>442</v>
      </c>
      <c r="J4" s="272" t="s">
        <v>443</v>
      </c>
      <c r="K4" s="272" t="s">
        <v>444</v>
      </c>
      <c r="L4" s="272" t="s">
        <v>445</v>
      </c>
      <c r="M4" s="272" t="s">
        <v>446</v>
      </c>
      <c r="N4" s="272" t="s">
        <v>447</v>
      </c>
      <c r="O4" s="272" t="s">
        <v>15</v>
      </c>
      <c r="P4" s="271" t="s">
        <v>448</v>
      </c>
      <c r="Q4" s="271" t="s">
        <v>449</v>
      </c>
      <c r="R4" s="271" t="s">
        <v>450</v>
      </c>
      <c r="S4" s="271" t="s">
        <v>451</v>
      </c>
      <c r="T4" s="271" t="s">
        <v>374</v>
      </c>
    </row>
    <row r="5" spans="1:20" ht="128.25" x14ac:dyDescent="0.25">
      <c r="A5" s="265" t="s">
        <v>17</v>
      </c>
      <c r="B5" s="270" t="s">
        <v>452</v>
      </c>
      <c r="C5" s="265" t="s">
        <v>20</v>
      </c>
      <c r="D5" s="269" t="s">
        <v>453</v>
      </c>
      <c r="E5" s="261" t="s">
        <v>454</v>
      </c>
      <c r="F5" s="263" t="s">
        <v>455</v>
      </c>
      <c r="G5" s="268" t="s">
        <v>456</v>
      </c>
      <c r="H5" s="267" t="s">
        <v>457</v>
      </c>
      <c r="I5" s="267" t="s">
        <v>23</v>
      </c>
      <c r="J5" s="267" t="s">
        <v>458</v>
      </c>
      <c r="K5" s="266" t="s">
        <v>459</v>
      </c>
      <c r="L5" s="267" t="s">
        <v>23</v>
      </c>
      <c r="M5" s="266" t="s">
        <v>460</v>
      </c>
      <c r="N5" s="266" t="s">
        <v>459</v>
      </c>
      <c r="O5" s="734" t="s">
        <v>461</v>
      </c>
      <c r="P5" s="252" t="s">
        <v>281</v>
      </c>
      <c r="Q5" s="252" t="s">
        <v>462</v>
      </c>
      <c r="R5" s="252" t="s">
        <v>463</v>
      </c>
      <c r="S5" s="252" t="s">
        <v>463</v>
      </c>
      <c r="T5" s="450" t="s">
        <v>464</v>
      </c>
    </row>
    <row r="6" spans="1:20" ht="76.5" x14ac:dyDescent="0.25">
      <c r="A6" s="265" t="s">
        <v>17</v>
      </c>
      <c r="B6" s="456" t="s">
        <v>452</v>
      </c>
      <c r="C6" s="457" t="s">
        <v>20</v>
      </c>
      <c r="D6" s="264" t="s">
        <v>453</v>
      </c>
      <c r="E6" s="261" t="s">
        <v>454</v>
      </c>
      <c r="F6" s="458" t="s">
        <v>465</v>
      </c>
      <c r="G6" s="458" t="s">
        <v>466</v>
      </c>
      <c r="H6" s="459" t="s">
        <v>457</v>
      </c>
      <c r="I6" s="459" t="s">
        <v>23</v>
      </c>
      <c r="J6" s="459" t="s">
        <v>458</v>
      </c>
      <c r="K6" s="460" t="s">
        <v>459</v>
      </c>
      <c r="L6" s="460" t="s">
        <v>26</v>
      </c>
      <c r="M6" s="460" t="s">
        <v>467</v>
      </c>
      <c r="N6" s="460" t="s">
        <v>468</v>
      </c>
      <c r="O6" s="735"/>
      <c r="P6" s="252" t="s">
        <v>23</v>
      </c>
      <c r="Q6" s="252" t="s">
        <v>94</v>
      </c>
      <c r="R6" s="252" t="s">
        <v>94</v>
      </c>
      <c r="S6" s="252" t="s">
        <v>94</v>
      </c>
      <c r="T6" s="450"/>
    </row>
    <row r="7" spans="1:20" ht="76.5" x14ac:dyDescent="0.25">
      <c r="A7" s="265" t="s">
        <v>17</v>
      </c>
      <c r="B7" s="456" t="s">
        <v>452</v>
      </c>
      <c r="C7" s="457" t="s">
        <v>20</v>
      </c>
      <c r="D7" s="264" t="s">
        <v>453</v>
      </c>
      <c r="E7" s="261" t="s">
        <v>454</v>
      </c>
      <c r="F7" s="458" t="s">
        <v>469</v>
      </c>
      <c r="G7" s="458" t="s">
        <v>470</v>
      </c>
      <c r="H7" s="459" t="s">
        <v>457</v>
      </c>
      <c r="I7" s="459" t="s">
        <v>23</v>
      </c>
      <c r="J7" s="459" t="s">
        <v>458</v>
      </c>
      <c r="K7" s="460" t="s">
        <v>459</v>
      </c>
      <c r="L7" s="460" t="s">
        <v>26</v>
      </c>
      <c r="M7" s="460" t="s">
        <v>467</v>
      </c>
      <c r="N7" s="460" t="s">
        <v>468</v>
      </c>
      <c r="O7" s="735"/>
      <c r="P7" s="252" t="s">
        <v>23</v>
      </c>
      <c r="Q7" s="252" t="s">
        <v>94</v>
      </c>
      <c r="R7" s="252" t="s">
        <v>94</v>
      </c>
      <c r="S7" s="252" t="s">
        <v>94</v>
      </c>
      <c r="T7" s="450"/>
    </row>
    <row r="8" spans="1:20" ht="76.5" x14ac:dyDescent="0.25">
      <c r="A8" s="265" t="s">
        <v>17</v>
      </c>
      <c r="B8" s="456" t="s">
        <v>452</v>
      </c>
      <c r="C8" s="457" t="s">
        <v>20</v>
      </c>
      <c r="D8" s="264" t="s">
        <v>453</v>
      </c>
      <c r="E8" s="261" t="s">
        <v>454</v>
      </c>
      <c r="F8" s="458" t="s">
        <v>469</v>
      </c>
      <c r="G8" s="458" t="s">
        <v>471</v>
      </c>
      <c r="H8" s="459" t="s">
        <v>457</v>
      </c>
      <c r="I8" s="459" t="s">
        <v>23</v>
      </c>
      <c r="J8" s="459" t="s">
        <v>458</v>
      </c>
      <c r="K8" s="460" t="s">
        <v>459</v>
      </c>
      <c r="L8" s="460" t="s">
        <v>26</v>
      </c>
      <c r="M8" s="460" t="s">
        <v>467</v>
      </c>
      <c r="N8" s="460" t="s">
        <v>468</v>
      </c>
      <c r="O8" s="735"/>
      <c r="P8" s="252" t="s">
        <v>23</v>
      </c>
      <c r="Q8" s="252" t="s">
        <v>94</v>
      </c>
      <c r="R8" s="252" t="s">
        <v>94</v>
      </c>
      <c r="S8" s="252" t="s">
        <v>94</v>
      </c>
      <c r="T8" s="450"/>
    </row>
    <row r="9" spans="1:20" ht="76.5" x14ac:dyDescent="0.25">
      <c r="A9" s="265" t="s">
        <v>17</v>
      </c>
      <c r="B9" s="456" t="s">
        <v>452</v>
      </c>
      <c r="C9" s="457" t="s">
        <v>20</v>
      </c>
      <c r="D9" s="264" t="s">
        <v>453</v>
      </c>
      <c r="E9" s="261" t="s">
        <v>454</v>
      </c>
      <c r="F9" s="458" t="s">
        <v>465</v>
      </c>
      <c r="G9" s="458" t="s">
        <v>471</v>
      </c>
      <c r="H9" s="459" t="s">
        <v>457</v>
      </c>
      <c r="I9" s="459" t="s">
        <v>23</v>
      </c>
      <c r="J9" s="459" t="s">
        <v>458</v>
      </c>
      <c r="K9" s="460" t="s">
        <v>459</v>
      </c>
      <c r="L9" s="460" t="s">
        <v>26</v>
      </c>
      <c r="M9" s="460" t="s">
        <v>467</v>
      </c>
      <c r="N9" s="460" t="s">
        <v>468</v>
      </c>
      <c r="O9" s="735"/>
      <c r="P9" s="252" t="s">
        <v>23</v>
      </c>
      <c r="Q9" s="252" t="s">
        <v>94</v>
      </c>
      <c r="R9" s="252" t="s">
        <v>94</v>
      </c>
      <c r="S9" s="252" t="s">
        <v>94</v>
      </c>
      <c r="T9" s="450"/>
    </row>
    <row r="10" spans="1:20" ht="76.5" x14ac:dyDescent="0.25">
      <c r="A10" s="265" t="s">
        <v>17</v>
      </c>
      <c r="B10" s="456" t="s">
        <v>452</v>
      </c>
      <c r="C10" s="457" t="s">
        <v>20</v>
      </c>
      <c r="D10" s="264" t="s">
        <v>472</v>
      </c>
      <c r="E10" s="261" t="s">
        <v>454</v>
      </c>
      <c r="F10" s="461" t="s">
        <v>473</v>
      </c>
      <c r="G10" s="461" t="s">
        <v>474</v>
      </c>
      <c r="H10" s="459" t="s">
        <v>457</v>
      </c>
      <c r="I10" s="459" t="s">
        <v>23</v>
      </c>
      <c r="J10" s="459" t="s">
        <v>458</v>
      </c>
      <c r="K10" s="460" t="s">
        <v>459</v>
      </c>
      <c r="L10" s="460" t="s">
        <v>26</v>
      </c>
      <c r="M10" s="460" t="s">
        <v>467</v>
      </c>
      <c r="N10" s="460" t="s">
        <v>468</v>
      </c>
      <c r="O10" s="735"/>
      <c r="P10" s="252" t="s">
        <v>23</v>
      </c>
      <c r="Q10" s="252" t="s">
        <v>94</v>
      </c>
      <c r="R10" s="252" t="s">
        <v>94</v>
      </c>
      <c r="S10" s="252" t="s">
        <v>94</v>
      </c>
      <c r="T10" s="450"/>
    </row>
    <row r="11" spans="1:20" ht="153.75" x14ac:dyDescent="0.25">
      <c r="A11" s="265" t="s">
        <v>17</v>
      </c>
      <c r="B11" s="456" t="s">
        <v>452</v>
      </c>
      <c r="C11" s="457" t="s">
        <v>20</v>
      </c>
      <c r="D11" s="264" t="s">
        <v>453</v>
      </c>
      <c r="E11" s="261" t="s">
        <v>454</v>
      </c>
      <c r="F11" s="458" t="s">
        <v>475</v>
      </c>
      <c r="G11" s="462" t="s">
        <v>476</v>
      </c>
      <c r="H11" s="459" t="s">
        <v>94</v>
      </c>
      <c r="I11" s="459" t="s">
        <v>23</v>
      </c>
      <c r="J11" s="459" t="s">
        <v>477</v>
      </c>
      <c r="K11" s="460" t="s">
        <v>459</v>
      </c>
      <c r="L11" s="459" t="s">
        <v>23</v>
      </c>
      <c r="M11" s="460" t="s">
        <v>460</v>
      </c>
      <c r="N11" s="460" t="s">
        <v>459</v>
      </c>
      <c r="O11" s="735"/>
      <c r="P11" s="252" t="s">
        <v>281</v>
      </c>
      <c r="Q11" s="252" t="s">
        <v>462</v>
      </c>
      <c r="R11" s="252" t="s">
        <v>463</v>
      </c>
      <c r="S11" s="252" t="s">
        <v>463</v>
      </c>
      <c r="T11" s="450" t="s">
        <v>478</v>
      </c>
    </row>
    <row r="12" spans="1:20" ht="242.25" x14ac:dyDescent="0.25">
      <c r="A12" s="265" t="s">
        <v>17</v>
      </c>
      <c r="B12" s="456" t="s">
        <v>452</v>
      </c>
      <c r="C12" s="457" t="s">
        <v>20</v>
      </c>
      <c r="D12" s="264" t="s">
        <v>479</v>
      </c>
      <c r="E12" s="463" t="s">
        <v>480</v>
      </c>
      <c r="F12" s="458" t="s">
        <v>455</v>
      </c>
      <c r="G12" s="461" t="s">
        <v>456</v>
      </c>
      <c r="H12" s="459" t="s">
        <v>457</v>
      </c>
      <c r="I12" s="459" t="s">
        <v>281</v>
      </c>
      <c r="J12" s="459" t="s">
        <v>481</v>
      </c>
      <c r="K12" s="460" t="s">
        <v>459</v>
      </c>
      <c r="L12" s="460" t="s">
        <v>26</v>
      </c>
      <c r="M12" s="460" t="s">
        <v>460</v>
      </c>
      <c r="N12" s="460" t="s">
        <v>459</v>
      </c>
      <c r="O12" s="735"/>
      <c r="P12" s="252" t="s">
        <v>281</v>
      </c>
      <c r="Q12" s="252" t="s">
        <v>462</v>
      </c>
      <c r="R12" s="252" t="s">
        <v>463</v>
      </c>
      <c r="S12" s="252" t="s">
        <v>463</v>
      </c>
      <c r="T12" s="450" t="s">
        <v>482</v>
      </c>
    </row>
    <row r="13" spans="1:20" ht="242.25" x14ac:dyDescent="0.25">
      <c r="A13" s="265" t="s">
        <v>17</v>
      </c>
      <c r="B13" s="456" t="s">
        <v>452</v>
      </c>
      <c r="C13" s="457" t="s">
        <v>20</v>
      </c>
      <c r="D13" s="264" t="s">
        <v>479</v>
      </c>
      <c r="E13" s="463" t="s">
        <v>480</v>
      </c>
      <c r="F13" s="458" t="s">
        <v>465</v>
      </c>
      <c r="G13" s="458" t="s">
        <v>466</v>
      </c>
      <c r="H13" s="459" t="s">
        <v>457</v>
      </c>
      <c r="I13" s="459" t="s">
        <v>23</v>
      </c>
      <c r="J13" s="459" t="s">
        <v>481</v>
      </c>
      <c r="K13" s="460" t="s">
        <v>459</v>
      </c>
      <c r="L13" s="460" t="s">
        <v>26</v>
      </c>
      <c r="M13" s="460" t="s">
        <v>467</v>
      </c>
      <c r="N13" s="460" t="s">
        <v>468</v>
      </c>
      <c r="O13" s="735"/>
      <c r="P13" s="252" t="s">
        <v>23</v>
      </c>
      <c r="Q13" s="252" t="s">
        <v>94</v>
      </c>
      <c r="R13" s="252" t="s">
        <v>94</v>
      </c>
      <c r="S13" s="252" t="s">
        <v>94</v>
      </c>
      <c r="T13" s="450"/>
    </row>
    <row r="14" spans="1:20" ht="242.25" x14ac:dyDescent="0.25">
      <c r="A14" s="265" t="s">
        <v>17</v>
      </c>
      <c r="B14" s="456" t="s">
        <v>452</v>
      </c>
      <c r="C14" s="457" t="s">
        <v>20</v>
      </c>
      <c r="D14" s="264" t="s">
        <v>479</v>
      </c>
      <c r="E14" s="463" t="s">
        <v>480</v>
      </c>
      <c r="F14" s="458" t="s">
        <v>469</v>
      </c>
      <c r="G14" s="458" t="s">
        <v>470</v>
      </c>
      <c r="H14" s="459" t="s">
        <v>457</v>
      </c>
      <c r="I14" s="459" t="s">
        <v>23</v>
      </c>
      <c r="J14" s="459" t="s">
        <v>483</v>
      </c>
      <c r="K14" s="460" t="s">
        <v>459</v>
      </c>
      <c r="L14" s="460" t="s">
        <v>26</v>
      </c>
      <c r="M14" s="460" t="s">
        <v>467</v>
      </c>
      <c r="N14" s="460" t="s">
        <v>468</v>
      </c>
      <c r="O14" s="735"/>
      <c r="P14" s="252" t="s">
        <v>23</v>
      </c>
      <c r="Q14" s="252" t="s">
        <v>94</v>
      </c>
      <c r="R14" s="252" t="s">
        <v>94</v>
      </c>
      <c r="S14" s="252" t="s">
        <v>94</v>
      </c>
      <c r="T14" s="450"/>
    </row>
    <row r="15" spans="1:20" ht="242.25" x14ac:dyDescent="0.25">
      <c r="A15" s="265" t="s">
        <v>17</v>
      </c>
      <c r="B15" s="456" t="s">
        <v>452</v>
      </c>
      <c r="C15" s="457" t="s">
        <v>20</v>
      </c>
      <c r="D15" s="264" t="s">
        <v>479</v>
      </c>
      <c r="E15" s="463" t="s">
        <v>480</v>
      </c>
      <c r="F15" s="458" t="s">
        <v>469</v>
      </c>
      <c r="G15" s="458" t="s">
        <v>471</v>
      </c>
      <c r="H15" s="459" t="s">
        <v>457</v>
      </c>
      <c r="I15" s="459" t="s">
        <v>23</v>
      </c>
      <c r="J15" s="459" t="s">
        <v>483</v>
      </c>
      <c r="K15" s="460" t="s">
        <v>459</v>
      </c>
      <c r="L15" s="460" t="s">
        <v>26</v>
      </c>
      <c r="M15" s="460" t="s">
        <v>467</v>
      </c>
      <c r="N15" s="460" t="s">
        <v>468</v>
      </c>
      <c r="O15" s="735"/>
      <c r="P15" s="252" t="s">
        <v>23</v>
      </c>
      <c r="Q15" s="252" t="s">
        <v>94</v>
      </c>
      <c r="R15" s="252" t="s">
        <v>94</v>
      </c>
      <c r="S15" s="252" t="s">
        <v>94</v>
      </c>
      <c r="T15" s="450"/>
    </row>
    <row r="16" spans="1:20" ht="242.25" x14ac:dyDescent="0.25">
      <c r="A16" s="265" t="s">
        <v>17</v>
      </c>
      <c r="B16" s="456" t="s">
        <v>452</v>
      </c>
      <c r="C16" s="457" t="s">
        <v>20</v>
      </c>
      <c r="D16" s="264" t="s">
        <v>479</v>
      </c>
      <c r="E16" s="463" t="s">
        <v>480</v>
      </c>
      <c r="F16" s="458" t="s">
        <v>465</v>
      </c>
      <c r="G16" s="458" t="s">
        <v>471</v>
      </c>
      <c r="H16" s="459" t="s">
        <v>457</v>
      </c>
      <c r="I16" s="459" t="s">
        <v>23</v>
      </c>
      <c r="J16" s="459" t="s">
        <v>483</v>
      </c>
      <c r="K16" s="460" t="s">
        <v>459</v>
      </c>
      <c r="L16" s="460" t="s">
        <v>26</v>
      </c>
      <c r="M16" s="460" t="s">
        <v>467</v>
      </c>
      <c r="N16" s="460" t="s">
        <v>468</v>
      </c>
      <c r="O16" s="735"/>
      <c r="P16" s="252" t="s">
        <v>23</v>
      </c>
      <c r="Q16" s="252" t="s">
        <v>94</v>
      </c>
      <c r="R16" s="252" t="s">
        <v>94</v>
      </c>
      <c r="S16" s="252" t="s">
        <v>94</v>
      </c>
      <c r="T16" s="450"/>
    </row>
    <row r="17" spans="1:20" ht="242.25" x14ac:dyDescent="0.25">
      <c r="A17" s="265" t="s">
        <v>17</v>
      </c>
      <c r="B17" s="456" t="s">
        <v>452</v>
      </c>
      <c r="C17" s="457" t="s">
        <v>20</v>
      </c>
      <c r="D17" s="264" t="s">
        <v>479</v>
      </c>
      <c r="E17" s="463" t="s">
        <v>480</v>
      </c>
      <c r="F17" s="461" t="s">
        <v>473</v>
      </c>
      <c r="G17" s="461" t="s">
        <v>484</v>
      </c>
      <c r="H17" s="459" t="s">
        <v>457</v>
      </c>
      <c r="I17" s="459" t="s">
        <v>23</v>
      </c>
      <c r="J17" s="459" t="s">
        <v>483</v>
      </c>
      <c r="K17" s="460" t="s">
        <v>459</v>
      </c>
      <c r="L17" s="460" t="s">
        <v>26</v>
      </c>
      <c r="M17" s="460" t="s">
        <v>467</v>
      </c>
      <c r="N17" s="460" t="s">
        <v>468</v>
      </c>
      <c r="O17" s="735"/>
      <c r="P17" s="252" t="s">
        <v>23</v>
      </c>
      <c r="Q17" s="252" t="s">
        <v>94</v>
      </c>
      <c r="R17" s="252" t="s">
        <v>94</v>
      </c>
      <c r="S17" s="252" t="s">
        <v>94</v>
      </c>
      <c r="T17" s="450"/>
    </row>
    <row r="18" spans="1:20" ht="242.25" x14ac:dyDescent="0.25">
      <c r="A18" s="265" t="s">
        <v>17</v>
      </c>
      <c r="B18" s="456" t="s">
        <v>452</v>
      </c>
      <c r="C18" s="457" t="s">
        <v>20</v>
      </c>
      <c r="D18" s="264" t="s">
        <v>485</v>
      </c>
      <c r="E18" s="463" t="s">
        <v>486</v>
      </c>
      <c r="F18" s="458" t="s">
        <v>455</v>
      </c>
      <c r="G18" s="461" t="s">
        <v>456</v>
      </c>
      <c r="H18" s="459" t="s">
        <v>457</v>
      </c>
      <c r="I18" s="459" t="s">
        <v>281</v>
      </c>
      <c r="J18" s="459" t="s">
        <v>481</v>
      </c>
      <c r="K18" s="460" t="s">
        <v>459</v>
      </c>
      <c r="L18" s="459" t="s">
        <v>23</v>
      </c>
      <c r="M18" s="460" t="s">
        <v>460</v>
      </c>
      <c r="N18" s="460" t="s">
        <v>459</v>
      </c>
      <c r="O18" s="735"/>
      <c r="P18" s="252" t="s">
        <v>281</v>
      </c>
      <c r="Q18" s="252" t="s">
        <v>462</v>
      </c>
      <c r="R18" s="252" t="s">
        <v>463</v>
      </c>
      <c r="S18" s="252" t="s">
        <v>463</v>
      </c>
      <c r="T18" s="450" t="s">
        <v>487</v>
      </c>
    </row>
    <row r="19" spans="1:20" ht="242.25" x14ac:dyDescent="0.25">
      <c r="A19" s="265" t="s">
        <v>17</v>
      </c>
      <c r="B19" s="456" t="s">
        <v>452</v>
      </c>
      <c r="C19" s="457" t="s">
        <v>20</v>
      </c>
      <c r="D19" s="264" t="s">
        <v>485</v>
      </c>
      <c r="E19" s="463" t="s">
        <v>486</v>
      </c>
      <c r="F19" s="458" t="s">
        <v>465</v>
      </c>
      <c r="G19" s="458" t="s">
        <v>466</v>
      </c>
      <c r="H19" s="459" t="s">
        <v>457</v>
      </c>
      <c r="I19" s="459" t="s">
        <v>23</v>
      </c>
      <c r="J19" s="459" t="s">
        <v>481</v>
      </c>
      <c r="K19" s="460" t="s">
        <v>459</v>
      </c>
      <c r="L19" s="460" t="s">
        <v>26</v>
      </c>
      <c r="M19" s="460" t="s">
        <v>467</v>
      </c>
      <c r="N19" s="460" t="s">
        <v>468</v>
      </c>
      <c r="O19" s="735"/>
      <c r="P19" s="252" t="s">
        <v>23</v>
      </c>
      <c r="Q19" s="252" t="s">
        <v>94</v>
      </c>
      <c r="R19" s="252" t="s">
        <v>94</v>
      </c>
      <c r="S19" s="252" t="s">
        <v>94</v>
      </c>
      <c r="T19" s="450"/>
    </row>
    <row r="20" spans="1:20" ht="242.25" x14ac:dyDescent="0.25">
      <c r="A20" s="265" t="s">
        <v>17</v>
      </c>
      <c r="B20" s="456" t="s">
        <v>452</v>
      </c>
      <c r="C20" s="457" t="s">
        <v>20</v>
      </c>
      <c r="D20" s="264" t="s">
        <v>485</v>
      </c>
      <c r="E20" s="463" t="s">
        <v>486</v>
      </c>
      <c r="F20" s="458" t="s">
        <v>469</v>
      </c>
      <c r="G20" s="458" t="s">
        <v>470</v>
      </c>
      <c r="H20" s="459" t="s">
        <v>457</v>
      </c>
      <c r="I20" s="459" t="s">
        <v>23</v>
      </c>
      <c r="J20" s="459" t="s">
        <v>481</v>
      </c>
      <c r="K20" s="460" t="s">
        <v>459</v>
      </c>
      <c r="L20" s="460" t="s">
        <v>26</v>
      </c>
      <c r="M20" s="460" t="s">
        <v>467</v>
      </c>
      <c r="N20" s="460" t="s">
        <v>468</v>
      </c>
      <c r="O20" s="735"/>
      <c r="P20" s="252" t="s">
        <v>23</v>
      </c>
      <c r="Q20" s="252" t="s">
        <v>94</v>
      </c>
      <c r="R20" s="252" t="s">
        <v>94</v>
      </c>
      <c r="S20" s="252" t="s">
        <v>94</v>
      </c>
      <c r="T20" s="450"/>
    </row>
    <row r="21" spans="1:20" ht="242.25" x14ac:dyDescent="0.25">
      <c r="A21" s="265" t="s">
        <v>17</v>
      </c>
      <c r="B21" s="456" t="s">
        <v>452</v>
      </c>
      <c r="C21" s="457" t="s">
        <v>20</v>
      </c>
      <c r="D21" s="264" t="s">
        <v>485</v>
      </c>
      <c r="E21" s="463" t="s">
        <v>486</v>
      </c>
      <c r="F21" s="458" t="s">
        <v>469</v>
      </c>
      <c r="G21" s="458" t="s">
        <v>471</v>
      </c>
      <c r="H21" s="459" t="s">
        <v>457</v>
      </c>
      <c r="I21" s="459" t="s">
        <v>23</v>
      </c>
      <c r="J21" s="459" t="s">
        <v>481</v>
      </c>
      <c r="K21" s="460" t="s">
        <v>459</v>
      </c>
      <c r="L21" s="460" t="s">
        <v>26</v>
      </c>
      <c r="M21" s="460" t="s">
        <v>467</v>
      </c>
      <c r="N21" s="460" t="s">
        <v>468</v>
      </c>
      <c r="O21" s="735"/>
      <c r="P21" s="252" t="s">
        <v>23</v>
      </c>
      <c r="Q21" s="252" t="s">
        <v>94</v>
      </c>
      <c r="R21" s="252" t="s">
        <v>94</v>
      </c>
      <c r="S21" s="252" t="s">
        <v>94</v>
      </c>
      <c r="T21" s="450"/>
    </row>
    <row r="22" spans="1:20" ht="242.25" x14ac:dyDescent="0.25">
      <c r="A22" s="265" t="s">
        <v>17</v>
      </c>
      <c r="B22" s="456" t="s">
        <v>452</v>
      </c>
      <c r="C22" s="457" t="s">
        <v>20</v>
      </c>
      <c r="D22" s="264" t="s">
        <v>485</v>
      </c>
      <c r="E22" s="463" t="s">
        <v>486</v>
      </c>
      <c r="F22" s="458" t="s">
        <v>465</v>
      </c>
      <c r="G22" s="458" t="s">
        <v>471</v>
      </c>
      <c r="H22" s="459" t="s">
        <v>457</v>
      </c>
      <c r="I22" s="459" t="s">
        <v>23</v>
      </c>
      <c r="J22" s="459" t="s">
        <v>481</v>
      </c>
      <c r="K22" s="460" t="s">
        <v>459</v>
      </c>
      <c r="L22" s="460" t="s">
        <v>26</v>
      </c>
      <c r="M22" s="460" t="s">
        <v>467</v>
      </c>
      <c r="N22" s="460" t="s">
        <v>468</v>
      </c>
      <c r="O22" s="735"/>
      <c r="P22" s="252" t="s">
        <v>23</v>
      </c>
      <c r="Q22" s="252" t="s">
        <v>94</v>
      </c>
      <c r="R22" s="252" t="s">
        <v>94</v>
      </c>
      <c r="S22" s="252" t="s">
        <v>94</v>
      </c>
      <c r="T22" s="450"/>
    </row>
    <row r="23" spans="1:20" ht="242.25" x14ac:dyDescent="0.25">
      <c r="A23" s="265" t="s">
        <v>17</v>
      </c>
      <c r="B23" s="456" t="s">
        <v>452</v>
      </c>
      <c r="C23" s="457" t="s">
        <v>20</v>
      </c>
      <c r="D23" s="264" t="s">
        <v>485</v>
      </c>
      <c r="E23" s="463" t="s">
        <v>486</v>
      </c>
      <c r="F23" s="461" t="s">
        <v>473</v>
      </c>
      <c r="G23" s="461" t="s">
        <v>474</v>
      </c>
      <c r="H23" s="459" t="s">
        <v>457</v>
      </c>
      <c r="I23" s="459" t="s">
        <v>23</v>
      </c>
      <c r="J23" s="459" t="s">
        <v>481</v>
      </c>
      <c r="K23" s="460" t="s">
        <v>459</v>
      </c>
      <c r="L23" s="460" t="s">
        <v>26</v>
      </c>
      <c r="M23" s="460" t="s">
        <v>467</v>
      </c>
      <c r="N23" s="460" t="s">
        <v>468</v>
      </c>
      <c r="O23" s="735"/>
      <c r="P23" s="252" t="s">
        <v>23</v>
      </c>
      <c r="Q23" s="252" t="s">
        <v>94</v>
      </c>
      <c r="R23" s="252" t="s">
        <v>94</v>
      </c>
      <c r="S23" s="252" t="s">
        <v>94</v>
      </c>
      <c r="T23" s="450"/>
    </row>
    <row r="24" spans="1:20" ht="409.6" x14ac:dyDescent="0.25">
      <c r="A24" s="263" t="s">
        <v>17</v>
      </c>
      <c r="B24" s="262" t="s">
        <v>452</v>
      </c>
      <c r="C24" s="262" t="s">
        <v>488</v>
      </c>
      <c r="D24" s="264" t="s">
        <v>472</v>
      </c>
      <c r="E24" s="261" t="s">
        <v>454</v>
      </c>
      <c r="F24" s="456" t="s">
        <v>489</v>
      </c>
      <c r="G24" s="458" t="s">
        <v>471</v>
      </c>
      <c r="H24" s="459" t="s">
        <v>457</v>
      </c>
      <c r="I24" s="459" t="s">
        <v>23</v>
      </c>
      <c r="J24" s="464" t="s">
        <v>490</v>
      </c>
      <c r="K24" s="460" t="s">
        <v>459</v>
      </c>
      <c r="L24" s="460" t="s">
        <v>26</v>
      </c>
      <c r="M24" s="460" t="s">
        <v>25</v>
      </c>
      <c r="N24" s="460" t="s">
        <v>468</v>
      </c>
      <c r="O24" s="735"/>
      <c r="P24" s="252" t="s">
        <v>23</v>
      </c>
      <c r="Q24" s="252" t="s">
        <v>94</v>
      </c>
      <c r="R24" s="252" t="s">
        <v>94</v>
      </c>
      <c r="S24" s="252" t="s">
        <v>94</v>
      </c>
      <c r="T24" s="450" t="s">
        <v>491</v>
      </c>
    </row>
    <row r="25" spans="1:20" ht="77.25" x14ac:dyDescent="0.25">
      <c r="A25" s="259" t="s">
        <v>17</v>
      </c>
      <c r="B25" s="456" t="s">
        <v>452</v>
      </c>
      <c r="C25" s="465" t="s">
        <v>488</v>
      </c>
      <c r="D25" s="264" t="s">
        <v>472</v>
      </c>
      <c r="E25" s="261" t="s">
        <v>454</v>
      </c>
      <c r="F25" s="458" t="s">
        <v>469</v>
      </c>
      <c r="G25" s="466" t="s">
        <v>474</v>
      </c>
      <c r="H25" s="459" t="s">
        <v>457</v>
      </c>
      <c r="I25" s="459" t="s">
        <v>23</v>
      </c>
      <c r="J25" s="464" t="s">
        <v>490</v>
      </c>
      <c r="K25" s="460" t="s">
        <v>459</v>
      </c>
      <c r="L25" s="460" t="s">
        <v>26</v>
      </c>
      <c r="M25" s="460" t="s">
        <v>25</v>
      </c>
      <c r="N25" s="460" t="s">
        <v>468</v>
      </c>
      <c r="O25" s="735"/>
      <c r="P25" s="252" t="s">
        <v>23</v>
      </c>
      <c r="Q25" s="252" t="s">
        <v>94</v>
      </c>
      <c r="R25" s="252" t="s">
        <v>94</v>
      </c>
      <c r="S25" s="252" t="s">
        <v>94</v>
      </c>
      <c r="T25" s="450"/>
    </row>
    <row r="26" spans="1:20" ht="409.6" x14ac:dyDescent="0.25">
      <c r="A26" s="259" t="s">
        <v>17</v>
      </c>
      <c r="B26" s="456" t="s">
        <v>452</v>
      </c>
      <c r="C26" s="465" t="s">
        <v>488</v>
      </c>
      <c r="D26" s="264" t="s">
        <v>472</v>
      </c>
      <c r="E26" s="261" t="s">
        <v>454</v>
      </c>
      <c r="F26" s="458" t="s">
        <v>475</v>
      </c>
      <c r="G26" s="462" t="s">
        <v>484</v>
      </c>
      <c r="H26" s="459" t="s">
        <v>94</v>
      </c>
      <c r="I26" s="459" t="s">
        <v>23</v>
      </c>
      <c r="J26" s="464" t="s">
        <v>490</v>
      </c>
      <c r="K26" s="460" t="s">
        <v>459</v>
      </c>
      <c r="L26" s="460" t="s">
        <v>26</v>
      </c>
      <c r="M26" s="460" t="s">
        <v>25</v>
      </c>
      <c r="N26" s="460" t="s">
        <v>468</v>
      </c>
      <c r="O26" s="735"/>
      <c r="P26" s="252" t="s">
        <v>23</v>
      </c>
      <c r="Q26" s="252" t="s">
        <v>94</v>
      </c>
      <c r="R26" s="252" t="s">
        <v>94</v>
      </c>
      <c r="S26" s="252" t="s">
        <v>94</v>
      </c>
      <c r="T26" s="450" t="s">
        <v>492</v>
      </c>
    </row>
    <row r="27" spans="1:20" ht="409.6" x14ac:dyDescent="0.25">
      <c r="A27" s="263" t="s">
        <v>17</v>
      </c>
      <c r="B27" s="262" t="s">
        <v>452</v>
      </c>
      <c r="C27" s="262" t="s">
        <v>488</v>
      </c>
      <c r="D27" s="260" t="s">
        <v>479</v>
      </c>
      <c r="E27" s="463" t="s">
        <v>480</v>
      </c>
      <c r="F27" s="456" t="s">
        <v>489</v>
      </c>
      <c r="G27" s="458" t="s">
        <v>471</v>
      </c>
      <c r="H27" s="459" t="s">
        <v>457</v>
      </c>
      <c r="I27" s="459" t="s">
        <v>23</v>
      </c>
      <c r="J27" s="464" t="s">
        <v>493</v>
      </c>
      <c r="K27" s="460" t="s">
        <v>459</v>
      </c>
      <c r="L27" s="460" t="s">
        <v>26</v>
      </c>
      <c r="M27" s="460" t="s">
        <v>25</v>
      </c>
      <c r="N27" s="460" t="s">
        <v>468</v>
      </c>
      <c r="O27" s="735"/>
      <c r="P27" s="252" t="s">
        <v>23</v>
      </c>
      <c r="Q27" s="252" t="s">
        <v>94</v>
      </c>
      <c r="R27" s="252" t="s">
        <v>94</v>
      </c>
      <c r="S27" s="252" t="s">
        <v>94</v>
      </c>
      <c r="T27" s="450" t="s">
        <v>491</v>
      </c>
    </row>
    <row r="28" spans="1:20" ht="242.25" x14ac:dyDescent="0.25">
      <c r="A28" s="259" t="s">
        <v>17</v>
      </c>
      <c r="B28" s="456" t="s">
        <v>452</v>
      </c>
      <c r="C28" s="465" t="s">
        <v>488</v>
      </c>
      <c r="D28" s="260" t="s">
        <v>479</v>
      </c>
      <c r="E28" s="463" t="s">
        <v>480</v>
      </c>
      <c r="F28" s="458" t="s">
        <v>469</v>
      </c>
      <c r="G28" s="466" t="s">
        <v>474</v>
      </c>
      <c r="H28" s="459" t="s">
        <v>457</v>
      </c>
      <c r="I28" s="459" t="s">
        <v>23</v>
      </c>
      <c r="J28" s="464" t="s">
        <v>493</v>
      </c>
      <c r="K28" s="460" t="s">
        <v>459</v>
      </c>
      <c r="L28" s="460" t="s">
        <v>26</v>
      </c>
      <c r="M28" s="460" t="s">
        <v>25</v>
      </c>
      <c r="N28" s="460" t="s">
        <v>468</v>
      </c>
      <c r="O28" s="735"/>
      <c r="P28" s="252" t="s">
        <v>23</v>
      </c>
      <c r="Q28" s="252" t="s">
        <v>94</v>
      </c>
      <c r="R28" s="252" t="s">
        <v>94</v>
      </c>
      <c r="S28" s="252" t="s">
        <v>94</v>
      </c>
      <c r="T28" s="450"/>
    </row>
    <row r="29" spans="1:20" ht="409.6" x14ac:dyDescent="0.25">
      <c r="A29" s="263" t="s">
        <v>17</v>
      </c>
      <c r="B29" s="262" t="s">
        <v>452</v>
      </c>
      <c r="C29" s="262" t="s">
        <v>488</v>
      </c>
      <c r="D29" s="260" t="s">
        <v>485</v>
      </c>
      <c r="E29" s="463" t="s">
        <v>486</v>
      </c>
      <c r="F29" s="456" t="s">
        <v>489</v>
      </c>
      <c r="G29" s="458" t="s">
        <v>471</v>
      </c>
      <c r="H29" s="459" t="s">
        <v>457</v>
      </c>
      <c r="I29" s="459" t="s">
        <v>23</v>
      </c>
      <c r="J29" s="464" t="s">
        <v>494</v>
      </c>
      <c r="K29" s="460" t="s">
        <v>459</v>
      </c>
      <c r="L29" s="460" t="s">
        <v>26</v>
      </c>
      <c r="M29" s="460" t="s">
        <v>25</v>
      </c>
      <c r="N29" s="460" t="s">
        <v>468</v>
      </c>
      <c r="O29" s="735"/>
      <c r="P29" s="252" t="s">
        <v>23</v>
      </c>
      <c r="Q29" s="252" t="s">
        <v>94</v>
      </c>
      <c r="R29" s="252" t="s">
        <v>94</v>
      </c>
      <c r="S29" s="252" t="s">
        <v>94</v>
      </c>
      <c r="T29" s="450" t="s">
        <v>491</v>
      </c>
    </row>
    <row r="30" spans="1:20" ht="242.25" x14ac:dyDescent="0.25">
      <c r="A30" s="259" t="s">
        <v>17</v>
      </c>
      <c r="B30" s="456" t="s">
        <v>452</v>
      </c>
      <c r="C30" s="465" t="s">
        <v>488</v>
      </c>
      <c r="D30" s="260" t="s">
        <v>485</v>
      </c>
      <c r="E30" s="463" t="s">
        <v>486</v>
      </c>
      <c r="F30" s="458" t="s">
        <v>469</v>
      </c>
      <c r="G30" s="466" t="s">
        <v>474</v>
      </c>
      <c r="H30" s="459" t="s">
        <v>457</v>
      </c>
      <c r="I30" s="459" t="s">
        <v>23</v>
      </c>
      <c r="J30" s="464" t="s">
        <v>494</v>
      </c>
      <c r="K30" s="460" t="s">
        <v>459</v>
      </c>
      <c r="L30" s="460" t="s">
        <v>26</v>
      </c>
      <c r="M30" s="460" t="s">
        <v>25</v>
      </c>
      <c r="N30" s="460" t="s">
        <v>468</v>
      </c>
      <c r="O30" s="735"/>
      <c r="P30" s="252" t="s">
        <v>23</v>
      </c>
      <c r="Q30" s="252" t="s">
        <v>94</v>
      </c>
      <c r="R30" s="252" t="s">
        <v>94</v>
      </c>
      <c r="S30" s="252" t="s">
        <v>94</v>
      </c>
      <c r="T30" s="450"/>
    </row>
    <row r="31" spans="1:20" ht="90" x14ac:dyDescent="0.25">
      <c r="A31" s="259" t="s">
        <v>17</v>
      </c>
      <c r="B31" s="456" t="s">
        <v>452</v>
      </c>
      <c r="C31" s="465" t="s">
        <v>495</v>
      </c>
      <c r="D31" s="260" t="s">
        <v>472</v>
      </c>
      <c r="E31" s="261" t="s">
        <v>454</v>
      </c>
      <c r="F31" s="458" t="s">
        <v>469</v>
      </c>
      <c r="G31" s="466" t="s">
        <v>474</v>
      </c>
      <c r="H31" s="459" t="s">
        <v>457</v>
      </c>
      <c r="I31" s="459" t="s">
        <v>23</v>
      </c>
      <c r="J31" s="464" t="s">
        <v>490</v>
      </c>
      <c r="K31" s="460" t="s">
        <v>459</v>
      </c>
      <c r="L31" s="460" t="s">
        <v>26</v>
      </c>
      <c r="M31" s="460" t="s">
        <v>25</v>
      </c>
      <c r="N31" s="460" t="s">
        <v>468</v>
      </c>
      <c r="O31" s="735"/>
      <c r="P31" s="252" t="s">
        <v>23</v>
      </c>
      <c r="Q31" s="252" t="s">
        <v>94</v>
      </c>
      <c r="R31" s="252" t="s">
        <v>94</v>
      </c>
      <c r="S31" s="252" t="s">
        <v>94</v>
      </c>
      <c r="T31" s="450"/>
    </row>
    <row r="32" spans="1:20" ht="409.6" x14ac:dyDescent="0.25">
      <c r="A32" s="259" t="s">
        <v>17</v>
      </c>
      <c r="B32" s="456" t="s">
        <v>452</v>
      </c>
      <c r="C32" s="465" t="s">
        <v>495</v>
      </c>
      <c r="D32" s="260" t="s">
        <v>472</v>
      </c>
      <c r="E32" s="261" t="s">
        <v>454</v>
      </c>
      <c r="F32" s="458" t="s">
        <v>475</v>
      </c>
      <c r="G32" s="462" t="s">
        <v>484</v>
      </c>
      <c r="H32" s="459" t="s">
        <v>94</v>
      </c>
      <c r="I32" s="459" t="s">
        <v>23</v>
      </c>
      <c r="J32" s="464" t="s">
        <v>490</v>
      </c>
      <c r="K32" s="460" t="s">
        <v>459</v>
      </c>
      <c r="L32" s="460" t="s">
        <v>26</v>
      </c>
      <c r="M32" s="460" t="s">
        <v>25</v>
      </c>
      <c r="N32" s="460" t="s">
        <v>468</v>
      </c>
      <c r="O32" s="735"/>
      <c r="P32" s="252" t="s">
        <v>23</v>
      </c>
      <c r="Q32" s="252" t="s">
        <v>94</v>
      </c>
      <c r="R32" s="252" t="s">
        <v>94</v>
      </c>
      <c r="S32" s="252" t="s">
        <v>94</v>
      </c>
      <c r="T32" s="450" t="s">
        <v>492</v>
      </c>
    </row>
    <row r="33" spans="1:20" ht="242.25" x14ac:dyDescent="0.25">
      <c r="A33" s="259" t="s">
        <v>17</v>
      </c>
      <c r="B33" s="456" t="s">
        <v>452</v>
      </c>
      <c r="C33" s="465" t="s">
        <v>495</v>
      </c>
      <c r="D33" s="260" t="s">
        <v>479</v>
      </c>
      <c r="E33" s="463" t="s">
        <v>480</v>
      </c>
      <c r="F33" s="458" t="s">
        <v>469</v>
      </c>
      <c r="G33" s="461" t="s">
        <v>474</v>
      </c>
      <c r="H33" s="459" t="s">
        <v>457</v>
      </c>
      <c r="I33" s="459" t="s">
        <v>23</v>
      </c>
      <c r="J33" s="464" t="s">
        <v>493</v>
      </c>
      <c r="K33" s="460" t="s">
        <v>459</v>
      </c>
      <c r="L33" s="460" t="s">
        <v>26</v>
      </c>
      <c r="M33" s="460" t="s">
        <v>25</v>
      </c>
      <c r="N33" s="460" t="s">
        <v>468</v>
      </c>
      <c r="O33" s="735"/>
      <c r="P33" s="252" t="s">
        <v>23</v>
      </c>
      <c r="Q33" s="252" t="s">
        <v>94</v>
      </c>
      <c r="R33" s="252" t="s">
        <v>94</v>
      </c>
      <c r="S33" s="252" t="s">
        <v>94</v>
      </c>
      <c r="T33" s="450"/>
    </row>
    <row r="34" spans="1:20" ht="242.25" x14ac:dyDescent="0.25">
      <c r="A34" s="259" t="s">
        <v>17</v>
      </c>
      <c r="B34" s="456" t="s">
        <v>452</v>
      </c>
      <c r="C34" s="465" t="s">
        <v>495</v>
      </c>
      <c r="D34" s="260" t="s">
        <v>485</v>
      </c>
      <c r="E34" s="463" t="s">
        <v>486</v>
      </c>
      <c r="F34" s="458" t="s">
        <v>469</v>
      </c>
      <c r="G34" s="461" t="s">
        <v>474</v>
      </c>
      <c r="H34" s="459" t="s">
        <v>457</v>
      </c>
      <c r="I34" s="459" t="s">
        <v>23</v>
      </c>
      <c r="J34" s="464" t="s">
        <v>494</v>
      </c>
      <c r="K34" s="460" t="s">
        <v>459</v>
      </c>
      <c r="L34" s="460" t="s">
        <v>26</v>
      </c>
      <c r="M34" s="460" t="s">
        <v>25</v>
      </c>
      <c r="N34" s="460" t="s">
        <v>468</v>
      </c>
      <c r="O34" s="735"/>
      <c r="P34" s="252" t="s">
        <v>23</v>
      </c>
      <c r="Q34" s="252" t="s">
        <v>94</v>
      </c>
      <c r="R34" s="252" t="s">
        <v>94</v>
      </c>
      <c r="S34" s="252" t="s">
        <v>94</v>
      </c>
      <c r="T34" s="450"/>
    </row>
    <row r="35" spans="1:20" ht="76.5" x14ac:dyDescent="0.25">
      <c r="A35" s="259" t="s">
        <v>17</v>
      </c>
      <c r="B35" s="458" t="s">
        <v>70</v>
      </c>
      <c r="C35" s="467" t="s">
        <v>70</v>
      </c>
      <c r="D35" s="260" t="s">
        <v>472</v>
      </c>
      <c r="E35" s="261" t="s">
        <v>454</v>
      </c>
      <c r="F35" s="464" t="s">
        <v>496</v>
      </c>
      <c r="G35" s="461" t="s">
        <v>474</v>
      </c>
      <c r="H35" s="459" t="s">
        <v>457</v>
      </c>
      <c r="I35" s="459" t="s">
        <v>23</v>
      </c>
      <c r="J35" s="464" t="s">
        <v>490</v>
      </c>
      <c r="K35" s="460" t="s">
        <v>459</v>
      </c>
      <c r="L35" s="460" t="s">
        <v>26</v>
      </c>
      <c r="M35" s="460" t="s">
        <v>25</v>
      </c>
      <c r="N35" s="460" t="s">
        <v>468</v>
      </c>
      <c r="O35" s="735"/>
      <c r="P35" s="252" t="s">
        <v>23</v>
      </c>
      <c r="Q35" s="252" t="s">
        <v>94</v>
      </c>
      <c r="R35" s="252" t="s">
        <v>94</v>
      </c>
      <c r="S35" s="252" t="s">
        <v>94</v>
      </c>
      <c r="T35" s="450"/>
    </row>
    <row r="36" spans="1:20" ht="409.6" x14ac:dyDescent="0.25">
      <c r="A36" s="259" t="s">
        <v>17</v>
      </c>
      <c r="B36" s="458" t="s">
        <v>70</v>
      </c>
      <c r="C36" s="467" t="s">
        <v>70</v>
      </c>
      <c r="D36" s="260" t="s">
        <v>472</v>
      </c>
      <c r="E36" s="261" t="s">
        <v>454</v>
      </c>
      <c r="F36" s="458" t="s">
        <v>475</v>
      </c>
      <c r="G36" s="462" t="s">
        <v>484</v>
      </c>
      <c r="H36" s="459" t="s">
        <v>94</v>
      </c>
      <c r="I36" s="459" t="s">
        <v>23</v>
      </c>
      <c r="J36" s="464" t="s">
        <v>490</v>
      </c>
      <c r="K36" s="460" t="s">
        <v>459</v>
      </c>
      <c r="L36" s="460" t="s">
        <v>26</v>
      </c>
      <c r="M36" s="460" t="s">
        <v>25</v>
      </c>
      <c r="N36" s="460" t="s">
        <v>468</v>
      </c>
      <c r="O36" s="735"/>
      <c r="P36" s="252" t="s">
        <v>23</v>
      </c>
      <c r="Q36" s="252" t="s">
        <v>94</v>
      </c>
      <c r="R36" s="252" t="s">
        <v>94</v>
      </c>
      <c r="S36" s="252" t="s">
        <v>94</v>
      </c>
      <c r="T36" s="450" t="s">
        <v>492</v>
      </c>
    </row>
    <row r="37" spans="1:20" ht="242.25" x14ac:dyDescent="0.25">
      <c r="A37" s="259" t="s">
        <v>17</v>
      </c>
      <c r="B37" s="458" t="s">
        <v>70</v>
      </c>
      <c r="C37" s="467" t="s">
        <v>70</v>
      </c>
      <c r="D37" s="260" t="s">
        <v>479</v>
      </c>
      <c r="E37" s="463" t="s">
        <v>480</v>
      </c>
      <c r="F37" s="464" t="s">
        <v>496</v>
      </c>
      <c r="G37" s="466" t="s">
        <v>474</v>
      </c>
      <c r="H37" s="459" t="s">
        <v>457</v>
      </c>
      <c r="I37" s="459" t="s">
        <v>23</v>
      </c>
      <c r="J37" s="464" t="s">
        <v>493</v>
      </c>
      <c r="K37" s="460" t="s">
        <v>459</v>
      </c>
      <c r="L37" s="460" t="s">
        <v>26</v>
      </c>
      <c r="M37" s="460" t="s">
        <v>25</v>
      </c>
      <c r="N37" s="460" t="s">
        <v>468</v>
      </c>
      <c r="O37" s="735"/>
      <c r="P37" s="252" t="s">
        <v>23</v>
      </c>
      <c r="Q37" s="252" t="s">
        <v>94</v>
      </c>
      <c r="R37" s="252" t="s">
        <v>94</v>
      </c>
      <c r="S37" s="252" t="s">
        <v>94</v>
      </c>
      <c r="T37" s="450"/>
    </row>
    <row r="38" spans="1:20" ht="243" thickBot="1" x14ac:dyDescent="0.3">
      <c r="A38" s="259" t="s">
        <v>17</v>
      </c>
      <c r="B38" s="458" t="s">
        <v>70</v>
      </c>
      <c r="C38" s="467" t="s">
        <v>70</v>
      </c>
      <c r="D38" s="258" t="s">
        <v>485</v>
      </c>
      <c r="E38" s="257" t="s">
        <v>486</v>
      </c>
      <c r="F38" s="254" t="s">
        <v>496</v>
      </c>
      <c r="G38" s="256" t="s">
        <v>474</v>
      </c>
      <c r="H38" s="255" t="s">
        <v>457</v>
      </c>
      <c r="I38" s="255" t="s">
        <v>23</v>
      </c>
      <c r="J38" s="254" t="s">
        <v>494</v>
      </c>
      <c r="K38" s="253" t="s">
        <v>459</v>
      </c>
      <c r="L38" s="253" t="s">
        <v>26</v>
      </c>
      <c r="M38" s="253" t="s">
        <v>25</v>
      </c>
      <c r="N38" s="253" t="s">
        <v>468</v>
      </c>
      <c r="O38" s="736"/>
      <c r="P38" s="252" t="s">
        <v>23</v>
      </c>
      <c r="Q38" s="252" t="s">
        <v>94</v>
      </c>
      <c r="R38" s="252" t="s">
        <v>94</v>
      </c>
      <c r="S38" s="252" t="s">
        <v>94</v>
      </c>
      <c r="T38" s="450"/>
    </row>
  </sheetData>
  <autoFilter ref="A4:T4" xr:uid="{00000000-0009-0000-0000-000008000000}"/>
  <mergeCells count="1">
    <mergeCell ref="O5:O38"/>
  </mergeCells>
  <dataValidations count="1">
    <dataValidation type="list" allowBlank="1" showInputMessage="1" showErrorMessage="1" sqref="G5 G12 G18 G37:G38 G25 G33:G35 G28 G30:G31" xr:uid="{54417415-CFA0-42E7-942B-CC4239BD39D8}">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14BB72-428A-4B68-89C2-6DFF2053C85A}"/>
</file>

<file path=customXml/itemProps2.xml><?xml version="1.0" encoding="utf-8"?>
<ds:datastoreItem xmlns:ds="http://schemas.openxmlformats.org/officeDocument/2006/customXml" ds:itemID="{F5381C90-4133-4C7D-9217-F971C321DD7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122C8A9-0777-4EE0-9E70-8BE359B684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Table1A List of required stocks</vt:lpstr>
      <vt:lpstr>Table1B Planning of sampling </vt:lpstr>
      <vt:lpstr>Table1C Sampling intensity </vt:lpstr>
      <vt:lpstr>Table1D Recreational Fisheries</vt:lpstr>
      <vt:lpstr>Table1E Anadromous catadromous</vt:lpstr>
      <vt:lpstr>Table1F Incidental by catch</vt:lpstr>
      <vt:lpstr>Table1H Research survey data</vt:lpstr>
      <vt:lpstr>Table1G List of research survey</vt:lpstr>
      <vt:lpstr>Table2A Fishing activity variab</vt:lpstr>
      <vt:lpstr>Table3A  Pop segment fisheries</vt:lpstr>
      <vt:lpstr>Table3B Pop segments aquacultur</vt:lpstr>
      <vt:lpstr>Table3C Pop segments processing</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STERCZEWSKA Monika (MARE)</dc:creator>
  <cp:keywords/>
  <dc:description/>
  <cp:lastModifiedBy>Remi S</cp:lastModifiedBy>
  <cp:revision/>
  <dcterms:created xsi:type="dcterms:W3CDTF">2022-02-17T14:35:38Z</dcterms:created>
  <dcterms:modified xsi:type="dcterms:W3CDTF">2022-06-22T09:05:34Z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