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codeName="ThisWorkbook"/>
  <xr:revisionPtr revIDLastSave="1" documentId="8_{9497259F-525D-4F0B-87F2-E48D7DB3CAF0}" xr6:coauthVersionLast="47" xr6:coauthVersionMax="47" xr10:uidLastSave="{E93D83C8-E20F-4ECC-B962-B0908D7918D7}"/>
  <bookViews>
    <workbookView xWindow="-120" yWindow="-120" windowWidth="29040" windowHeight="15840" tabRatio="929" firstSheet="3" activeTab="12" xr2:uid="{00000000-000D-0000-FFFF-FFFF00000000}"/>
  </bookViews>
  <sheets>
    <sheet name="Table1A List of required stocks" sheetId="45" r:id="rId1"/>
    <sheet name="Table1B Planning of samplin (2)" sheetId="94" r:id="rId2"/>
    <sheet name="Table1C Sampling intensity  (2)" sheetId="95" r:id="rId3"/>
    <sheet name="Table1D Recreational Fisheries" sheetId="91" r:id="rId4"/>
    <sheet name="Table1E Anadromous catadrom (2)" sheetId="99" r:id="rId5"/>
    <sheet name="Table1F Incidental by catch" sheetId="92" r:id="rId6"/>
    <sheet name="Table1G List of research survey" sheetId="79" r:id="rId7"/>
    <sheet name="Table1H Research survey data" sheetId="81" r:id="rId8"/>
    <sheet name="Table2A Fishing activity va (2)" sheetId="97" r:id="rId9"/>
    <sheet name="Table3A  Pop segment fisheries" sheetId="84" r:id="rId10"/>
    <sheet name="Table3B Pop segments aquacultur" sheetId="85" r:id="rId11"/>
    <sheet name="Table3C Pop segments processin" sheetId="86" r:id="rId12"/>
    <sheet name="Table4A Sampling plan descr (2)" sheetId="96" r:id="rId13"/>
    <sheet name="Table4B Sampling frame descrip" sheetId="72" r:id="rId14"/>
    <sheet name="Table4C Data on the fisheries" sheetId="73" r:id="rId15"/>
    <sheet name="Table4D Landing locations" sheetId="74" r:id="rId16"/>
    <sheet name="Table5A Quality assurance frame" sheetId="100" r:id="rId17"/>
    <sheet name="Table5B Quality assurance frame" sheetId="87" r:id="rId18"/>
    <sheet name="Table6A_Data_availability" sheetId="70" r:id="rId19"/>
    <sheet name="Table7A_Planned Regional_coord" sheetId="61" r:id="rId20"/>
    <sheet name="Table7B_Follow up of Recomm (2)" sheetId="93" r:id="rId21"/>
    <sheet name="Table7C_Bi- and multilateral " sheetId="90" r:id="rId22"/>
  </sheets>
  <definedNames>
    <definedName name="_xlnm._FilterDatabase" localSheetId="0" hidden="1">'Table1A List of required stocks'!$A$4:$M$42</definedName>
    <definedName name="_xlnm._FilterDatabase" localSheetId="1" hidden="1">'Table1B Planning of samplin (2)'!$A$4:$F$5</definedName>
    <definedName name="_xlnm._FilterDatabase" localSheetId="2" hidden="1">'Table1C Sampling intensity  (2)'!$A$1:$Q$269</definedName>
    <definedName name="_xlnm._FilterDatabase" localSheetId="3" hidden="1">'Table1D Recreational Fisheries'!$A$4:$Y$4</definedName>
    <definedName name="_xlnm._FilterDatabase" localSheetId="4" hidden="1">'Table1E Anadromous catadrom (2)'!$A$1:$U$15</definedName>
    <definedName name="_xlnm._FilterDatabase" localSheetId="5" hidden="1">'Table1F Incidental by catch'!$A$5:$W$6</definedName>
    <definedName name="_xlnm._FilterDatabase" localSheetId="6" hidden="1">'Table1G List of research survey'!$A$4:$AA$4</definedName>
    <definedName name="_xlnm._FilterDatabase" localSheetId="7" hidden="1">'Table1H Research survey data'!$A$4:$M$4</definedName>
    <definedName name="_xlnm._FilterDatabase" localSheetId="8" hidden="1">'Table2A Fishing activity va (2)'!$A$4:$T$38</definedName>
    <definedName name="_xlnm._FilterDatabase" localSheetId="9" hidden="1">'Table3A  Pop segment fisheries'!$A$4:$R$4</definedName>
    <definedName name="_xlnm._FilterDatabase" localSheetId="10" hidden="1">'Table3B Pop segments aquacultur'!$A$4:$R$4</definedName>
    <definedName name="_xlnm._FilterDatabase" localSheetId="11" hidden="1">'Table3C Pop segments processin'!$A$4:$O$4</definedName>
    <definedName name="_xlnm._FilterDatabase" localSheetId="12" hidden="1">'Table4A Sampling plan descr (2)'!$A$6:$Y$19</definedName>
    <definedName name="_xlnm._FilterDatabase" localSheetId="13" hidden="1">'Table4B Sampling frame descrip'!$A$4:$F$4</definedName>
    <definedName name="_xlnm._FilterDatabase" localSheetId="14" hidden="1">'Table4C Data on the fisheries'!$A$4:$V$4</definedName>
    <definedName name="_xlnm._FilterDatabase" localSheetId="15" hidden="1">'Table4D Landing locations'!$A$4:$K$4</definedName>
    <definedName name="_xlnm._FilterDatabase" localSheetId="16" hidden="1">'Table5A Quality assurance frame'!$A$5:$T$5</definedName>
    <definedName name="_xlnm._FilterDatabase" localSheetId="17" hidden="1">'Table5B Quality assurance frame'!$A$6:$AE$6</definedName>
    <definedName name="_xlnm._FilterDatabase" localSheetId="18" hidden="1">Table6A_Data_availability!$A$4:$J$4</definedName>
    <definedName name="_xlnm._FilterDatabase" localSheetId="19" hidden="1">'Table7A_Planned Regional_coord'!$A$4:$H$4</definedName>
    <definedName name="_xlnm._FilterDatabase" localSheetId="20" hidden="1">'Table7B_Follow up of Recomm (2)'!$A$4:$K$4</definedName>
    <definedName name="_xlnm._FilterDatabase" localSheetId="21" hidden="1">'Table7C_Bi- and multilateral '!$A$5:$J$5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6" i="99" l="1"/>
  <c r="Q7" i="99"/>
  <c r="Q8" i="99"/>
  <c r="Q9" i="99"/>
  <c r="Q10" i="99"/>
  <c r="Q11" i="99"/>
  <c r="Q12" i="99"/>
  <c r="Q13" i="99"/>
  <c r="Q14" i="99"/>
  <c r="M7" i="96"/>
  <c r="R7" i="96"/>
  <c r="R8" i="96"/>
  <c r="R9" i="96"/>
  <c r="M10" i="96"/>
  <c r="R10" i="96"/>
  <c r="M11" i="96"/>
  <c r="R11" i="96"/>
  <c r="M12" i="96"/>
  <c r="R12" i="96"/>
  <c r="M13" i="96"/>
  <c r="R13" i="96"/>
  <c r="M14" i="96"/>
  <c r="R14" i="96"/>
  <c r="M15" i="96"/>
  <c r="R15" i="96"/>
  <c r="R16" i="96"/>
  <c r="R17" i="96"/>
  <c r="M18" i="96"/>
  <c r="R18" i="96"/>
  <c r="R19" i="96"/>
  <c r="N5" i="95"/>
  <c r="N6" i="95"/>
  <c r="N7" i="95"/>
  <c r="N8" i="95"/>
  <c r="N9" i="95"/>
  <c r="N10" i="95"/>
  <c r="N11" i="95"/>
  <c r="N12" i="95"/>
  <c r="N13" i="95"/>
  <c r="N14" i="95"/>
  <c r="N15" i="95"/>
  <c r="N16" i="95"/>
  <c r="N17" i="95"/>
  <c r="N18" i="95"/>
  <c r="N19" i="95"/>
  <c r="N20" i="95"/>
  <c r="N21" i="95"/>
  <c r="N22" i="95"/>
  <c r="N23" i="95"/>
  <c r="N24" i="95"/>
  <c r="N25" i="95"/>
  <c r="N26" i="95"/>
  <c r="N27" i="95"/>
  <c r="N28" i="95"/>
  <c r="N29" i="95"/>
  <c r="N30" i="95"/>
  <c r="N31" i="95"/>
  <c r="N32" i="95"/>
  <c r="N33" i="95"/>
  <c r="N34" i="95"/>
  <c r="N35" i="95"/>
  <c r="N36" i="95"/>
  <c r="N37" i="95"/>
  <c r="N38" i="95"/>
  <c r="N39" i="95"/>
  <c r="N40" i="95"/>
  <c r="N41" i="95"/>
  <c r="N42" i="95"/>
  <c r="N43" i="95"/>
  <c r="N44" i="95"/>
  <c r="N45" i="95"/>
  <c r="N46" i="95"/>
  <c r="N47" i="95"/>
  <c r="N48" i="95"/>
  <c r="N49" i="95"/>
  <c r="N50" i="95"/>
  <c r="N51" i="95"/>
  <c r="N52" i="95"/>
  <c r="N53" i="95"/>
  <c r="N54" i="95"/>
  <c r="N55" i="95"/>
  <c r="N56" i="95"/>
  <c r="N57" i="95"/>
  <c r="N58" i="95"/>
  <c r="N59" i="95"/>
  <c r="N60" i="95"/>
  <c r="N61" i="95"/>
  <c r="N62" i="95"/>
  <c r="N63" i="95"/>
  <c r="N64" i="95"/>
  <c r="N65" i="95"/>
  <c r="N66" i="95"/>
  <c r="N67" i="95"/>
  <c r="N68" i="95"/>
  <c r="N69" i="95"/>
  <c r="N70" i="95"/>
  <c r="N71" i="95"/>
  <c r="N72" i="95"/>
  <c r="N73" i="95"/>
  <c r="N74" i="95"/>
  <c r="N75" i="95"/>
  <c r="N76" i="95"/>
  <c r="N77" i="95"/>
  <c r="N78" i="95"/>
  <c r="N79" i="95"/>
  <c r="N80" i="95"/>
  <c r="N81" i="95"/>
  <c r="N82" i="95"/>
  <c r="N83" i="95"/>
  <c r="N84" i="95"/>
  <c r="N85" i="95"/>
  <c r="N86" i="95"/>
  <c r="N87" i="95"/>
  <c r="N88" i="95"/>
  <c r="N89" i="95"/>
  <c r="N90" i="95"/>
  <c r="N93" i="95"/>
  <c r="N96" i="95"/>
  <c r="M97" i="95"/>
  <c r="N97" i="95"/>
  <c r="N98" i="95"/>
  <c r="N99" i="95"/>
  <c r="N100" i="95"/>
  <c r="N101" i="95"/>
  <c r="N102" i="95"/>
  <c r="N103" i="95"/>
  <c r="N104" i="95"/>
  <c r="N105" i="95"/>
  <c r="N106" i="95"/>
  <c r="N107" i="95"/>
  <c r="N108" i="95"/>
  <c r="N109" i="95"/>
  <c r="N110" i="95"/>
  <c r="N111" i="95"/>
  <c r="N112" i="95"/>
  <c r="N113" i="95"/>
  <c r="N114" i="95"/>
  <c r="N115" i="95"/>
  <c r="N116" i="95"/>
  <c r="N117" i="95"/>
  <c r="N118" i="95"/>
  <c r="N119" i="95"/>
  <c r="N120" i="95"/>
  <c r="N121" i="95"/>
  <c r="N122" i="95"/>
  <c r="N123" i="95"/>
  <c r="N124" i="95"/>
  <c r="N125" i="95"/>
  <c r="N126" i="95"/>
  <c r="N127" i="95"/>
  <c r="N128" i="95"/>
  <c r="N129" i="95"/>
  <c r="N130" i="95"/>
  <c r="N131" i="95"/>
  <c r="N132" i="95"/>
  <c r="N133" i="95"/>
  <c r="N134" i="95"/>
  <c r="N135" i="95"/>
  <c r="N136" i="95"/>
  <c r="N137" i="95"/>
  <c r="N138" i="95"/>
  <c r="N139" i="95"/>
  <c r="N140" i="95"/>
  <c r="N141" i="95"/>
  <c r="N142" i="95"/>
  <c r="N143" i="95"/>
  <c r="N144" i="95"/>
  <c r="N145" i="95"/>
  <c r="N146" i="95"/>
  <c r="N147" i="95"/>
  <c r="N148" i="95"/>
  <c r="N149" i="95"/>
  <c r="N150" i="95"/>
  <c r="N151" i="95"/>
  <c r="N152" i="95"/>
  <c r="N153" i="95"/>
  <c r="N154" i="95"/>
  <c r="N155" i="95"/>
  <c r="N156" i="95"/>
  <c r="N157" i="95"/>
  <c r="N158" i="95"/>
  <c r="N159" i="95"/>
  <c r="N160" i="95"/>
  <c r="N161" i="95"/>
  <c r="N162" i="95"/>
  <c r="N163" i="95"/>
  <c r="N164" i="95"/>
  <c r="N165" i="95"/>
  <c r="N166" i="95"/>
  <c r="N167" i="95"/>
  <c r="N168" i="95"/>
  <c r="N169" i="95"/>
  <c r="N170" i="95"/>
  <c r="N171" i="95"/>
  <c r="N172" i="95"/>
  <c r="N173" i="95"/>
  <c r="N174" i="95"/>
  <c r="N175" i="95"/>
  <c r="N176" i="95"/>
  <c r="N177" i="95"/>
  <c r="N178" i="95"/>
  <c r="N179" i="95"/>
  <c r="N180" i="95"/>
  <c r="N181" i="95"/>
  <c r="N182" i="95"/>
  <c r="N183" i="95"/>
  <c r="N184" i="95"/>
  <c r="N185" i="95"/>
  <c r="N186" i="95"/>
  <c r="N187" i="95"/>
  <c r="N188" i="95"/>
  <c r="N189" i="95"/>
  <c r="N190" i="95"/>
  <c r="N191" i="95"/>
  <c r="N192" i="95"/>
  <c r="N193" i="95"/>
  <c r="N194" i="95"/>
  <c r="N195" i="95"/>
  <c r="N196" i="95"/>
  <c r="N197" i="95"/>
  <c r="N198" i="95"/>
  <c r="N199" i="95"/>
  <c r="N200" i="95"/>
  <c r="N201" i="95"/>
  <c r="N202" i="95"/>
  <c r="N203" i="95"/>
  <c r="N204" i="95"/>
  <c r="N205" i="95"/>
  <c r="N206" i="95"/>
  <c r="N207" i="95"/>
  <c r="N208" i="95"/>
  <c r="N209" i="95"/>
  <c r="N210" i="95"/>
  <c r="N211" i="95"/>
  <c r="N212" i="95"/>
  <c r="N213" i="95"/>
  <c r="N214" i="95"/>
  <c r="N215" i="95"/>
  <c r="N216" i="95"/>
  <c r="N217" i="95"/>
  <c r="N218" i="95"/>
  <c r="N219" i="95"/>
  <c r="N220" i="95"/>
  <c r="N221" i="95"/>
  <c r="N222" i="95"/>
  <c r="N223" i="95"/>
  <c r="N224" i="95"/>
  <c r="N225" i="95"/>
  <c r="N226" i="95"/>
  <c r="N227" i="95"/>
  <c r="N228" i="95"/>
  <c r="N229" i="95"/>
  <c r="N230" i="95"/>
  <c r="N231" i="95"/>
  <c r="N232" i="95"/>
  <c r="N233" i="95"/>
  <c r="N234" i="95"/>
  <c r="N235" i="95"/>
  <c r="N236" i="95"/>
  <c r="N237" i="95"/>
  <c r="N238" i="95"/>
  <c r="N239" i="95"/>
  <c r="N240" i="95"/>
  <c r="N241" i="95"/>
  <c r="N242" i="95"/>
  <c r="N243" i="95"/>
  <c r="N244" i="95"/>
  <c r="N245" i="95"/>
  <c r="N246" i="95"/>
  <c r="N247" i="95"/>
  <c r="N248" i="95"/>
  <c r="N249" i="95"/>
  <c r="N250" i="95"/>
  <c r="N251" i="95"/>
  <c r="N252" i="95"/>
  <c r="N253" i="95"/>
  <c r="N254" i="95"/>
  <c r="N255" i="95"/>
  <c r="N256" i="95"/>
  <c r="N257" i="95"/>
  <c r="N258" i="95"/>
  <c r="N259" i="95"/>
  <c r="N260" i="95"/>
  <c r="N261" i="95"/>
  <c r="N262" i="95"/>
  <c r="N263" i="95"/>
  <c r="N264" i="95"/>
  <c r="N265" i="95"/>
  <c r="N266" i="95"/>
  <c r="N267" i="95"/>
  <c r="N268" i="95"/>
  <c r="N269" i="95"/>
  <c r="L5" i="86"/>
  <c r="N5" i="86"/>
  <c r="L6" i="86"/>
  <c r="N6" i="86"/>
  <c r="L7" i="86"/>
  <c r="N7" i="86"/>
  <c r="L8" i="86"/>
  <c r="N8" i="86"/>
  <c r="L9" i="86"/>
  <c r="N9" i="86"/>
  <c r="L10" i="86"/>
  <c r="N10" i="86"/>
  <c r="L11" i="86"/>
  <c r="N11" i="86"/>
  <c r="L12" i="86"/>
  <c r="N12" i="86"/>
  <c r="L13" i="86"/>
  <c r="N13" i="86"/>
  <c r="L14" i="86"/>
  <c r="N14" i="86"/>
  <c r="L15" i="86"/>
  <c r="N15" i="86"/>
  <c r="L16" i="86"/>
  <c r="N16" i="86"/>
  <c r="L17" i="86"/>
  <c r="N17" i="86"/>
  <c r="L18" i="86"/>
  <c r="N18" i="86"/>
  <c r="L19" i="86"/>
  <c r="N19" i="86"/>
  <c r="L20" i="86"/>
  <c r="N20" i="86"/>
  <c r="L21" i="86"/>
  <c r="N21" i="86"/>
  <c r="L22" i="86"/>
  <c r="N22" i="86"/>
  <c r="L23" i="86"/>
  <c r="N23" i="86"/>
  <c r="L24" i="86"/>
  <c r="N24" i="86"/>
  <c r="L25" i="86"/>
  <c r="N25" i="86"/>
  <c r="L26" i="86"/>
  <c r="N26" i="86"/>
  <c r="L27" i="86"/>
  <c r="N27" i="86"/>
  <c r="L28" i="86"/>
  <c r="N28" i="86"/>
  <c r="L29" i="86"/>
  <c r="N29" i="86"/>
  <c r="L30" i="86"/>
  <c r="N30" i="86"/>
  <c r="L31" i="86"/>
  <c r="N31" i="86"/>
  <c r="L32" i="86"/>
  <c r="N32" i="86"/>
  <c r="L33" i="86"/>
  <c r="N33" i="86"/>
  <c r="L34" i="86"/>
  <c r="N34" i="86"/>
  <c r="L35" i="86"/>
  <c r="N35" i="86"/>
  <c r="L36" i="86"/>
  <c r="N36" i="86"/>
  <c r="L37" i="86"/>
  <c r="N37" i="86"/>
  <c r="L38" i="86"/>
  <c r="N38" i="86"/>
  <c r="L39" i="86"/>
  <c r="N39" i="86"/>
  <c r="L40" i="86"/>
  <c r="N40" i="86"/>
  <c r="L41" i="86"/>
  <c r="N41" i="86"/>
  <c r="L42" i="86"/>
  <c r="N42" i="86"/>
  <c r="L43" i="86"/>
  <c r="N43" i="86"/>
  <c r="L44" i="86"/>
  <c r="N44" i="86"/>
  <c r="L45" i="86"/>
  <c r="N45" i="86"/>
  <c r="L46" i="86"/>
  <c r="N46" i="86"/>
  <c r="L47" i="86"/>
  <c r="N47" i="86"/>
  <c r="L48" i="86"/>
  <c r="N48" i="86"/>
  <c r="L49" i="86"/>
  <c r="N49" i="86"/>
  <c r="L50" i="86"/>
  <c r="N50" i="86"/>
  <c r="L51" i="86"/>
  <c r="N51" i="86"/>
  <c r="L52" i="86"/>
  <c r="N52" i="86"/>
  <c r="L53" i="86"/>
  <c r="N53" i="86"/>
  <c r="L54" i="86"/>
  <c r="N54" i="86"/>
  <c r="L55" i="86"/>
  <c r="N55" i="86"/>
  <c r="L56" i="86"/>
  <c r="N56" i="86"/>
  <c r="L57" i="86"/>
  <c r="N57" i="86"/>
  <c r="L58" i="86"/>
  <c r="N58" i="86"/>
  <c r="L59" i="86"/>
  <c r="N59" i="86"/>
  <c r="L60" i="86"/>
  <c r="N60" i="86"/>
  <c r="L61" i="86"/>
  <c r="N61" i="86"/>
  <c r="L62" i="86"/>
  <c r="N62" i="86"/>
  <c r="L63" i="86"/>
  <c r="N63" i="86"/>
  <c r="L64" i="86"/>
  <c r="N64" i="86"/>
  <c r="L65" i="86"/>
  <c r="N65" i="86"/>
  <c r="L66" i="86"/>
  <c r="N66" i="86"/>
  <c r="L67" i="86"/>
  <c r="N67" i="86"/>
  <c r="L68" i="86"/>
  <c r="N68" i="86"/>
  <c r="L69" i="86"/>
  <c r="N69" i="86"/>
  <c r="L70" i="86"/>
  <c r="N70" i="86"/>
  <c r="L71" i="86"/>
  <c r="N71" i="86"/>
  <c r="L72" i="86"/>
  <c r="N72" i="86"/>
  <c r="L73" i="86"/>
  <c r="N73" i="86"/>
  <c r="L74" i="86"/>
  <c r="N74" i="86"/>
  <c r="L75" i="86"/>
  <c r="N75" i="86"/>
  <c r="L76" i="86"/>
  <c r="N76" i="86"/>
  <c r="L77" i="86"/>
  <c r="N77" i="86"/>
  <c r="L78" i="86"/>
  <c r="N78" i="86"/>
  <c r="L79" i="86"/>
  <c r="N79" i="86"/>
  <c r="L80" i="86"/>
  <c r="N80" i="86"/>
  <c r="L81" i="86"/>
  <c r="N81" i="86"/>
  <c r="L82" i="86"/>
  <c r="N82" i="86"/>
  <c r="L83" i="86"/>
  <c r="N83" i="86"/>
  <c r="L84" i="86"/>
  <c r="N84" i="86"/>
  <c r="L85" i="86"/>
  <c r="N85" i="86"/>
  <c r="L86" i="86"/>
  <c r="N86" i="86"/>
  <c r="L87" i="86"/>
  <c r="N87" i="86"/>
  <c r="L88" i="86"/>
  <c r="N88" i="86"/>
  <c r="L89" i="86"/>
  <c r="N89" i="86"/>
  <c r="L90" i="86"/>
  <c r="N90" i="86"/>
  <c r="L91" i="86"/>
  <c r="N91" i="86"/>
  <c r="L92" i="86"/>
  <c r="N92" i="86"/>
  <c r="L93" i="86"/>
  <c r="N93" i="86"/>
  <c r="L94" i="86"/>
  <c r="N94" i="86"/>
  <c r="L95" i="86"/>
  <c r="N95" i="86"/>
  <c r="L96" i="86"/>
  <c r="N96" i="86"/>
  <c r="L97" i="86"/>
  <c r="N97" i="86"/>
  <c r="L98" i="86"/>
  <c r="N98" i="86"/>
  <c r="L99" i="86"/>
  <c r="N99" i="86"/>
  <c r="L100" i="86"/>
  <c r="N100" i="86"/>
  <c r="L101" i="86"/>
  <c r="N101" i="86"/>
  <c r="L102" i="86"/>
  <c r="N102" i="86"/>
  <c r="L103" i="86"/>
  <c r="N103" i="86"/>
  <c r="L104" i="86"/>
  <c r="N104" i="86"/>
  <c r="O5" i="84"/>
  <c r="Q5" i="84"/>
  <c r="O6" i="84"/>
  <c r="Q6" i="84"/>
  <c r="O7" i="84"/>
  <c r="Q7" i="84"/>
  <c r="O8" i="84"/>
  <c r="Q8" i="84"/>
  <c r="O9" i="84"/>
  <c r="Q9" i="84"/>
  <c r="O10" i="84"/>
  <c r="Q10" i="84"/>
  <c r="O11" i="84"/>
  <c r="Q11" i="84"/>
  <c r="O12" i="84"/>
  <c r="Q12" i="84"/>
  <c r="O13" i="84"/>
  <c r="Q13" i="84"/>
  <c r="O14" i="84"/>
  <c r="Q14" i="84"/>
  <c r="O15" i="84"/>
  <c r="Q15" i="84"/>
  <c r="O16" i="84"/>
  <c r="Q16" i="84"/>
  <c r="O17" i="84"/>
  <c r="Q17" i="84"/>
  <c r="O18" i="84"/>
  <c r="Q18" i="84"/>
  <c r="O19" i="84"/>
  <c r="Q19" i="84"/>
  <c r="O20" i="84"/>
  <c r="Q20" i="84"/>
  <c r="O21" i="84"/>
  <c r="Q21" i="84"/>
  <c r="O22" i="84"/>
  <c r="Q22" i="84"/>
  <c r="O23" i="84"/>
  <c r="Q23" i="84"/>
  <c r="O24" i="84"/>
  <c r="Q24" i="84"/>
  <c r="O25" i="84"/>
  <c r="Q25" i="84"/>
  <c r="O26" i="84"/>
  <c r="Q26" i="84"/>
  <c r="O27" i="84"/>
  <c r="Q27" i="84"/>
  <c r="O28" i="84"/>
  <c r="Q28" i="84"/>
  <c r="O29" i="84"/>
  <c r="Q29" i="84"/>
  <c r="O30" i="84"/>
  <c r="Q30" i="84"/>
  <c r="O31" i="84"/>
  <c r="Q31" i="84"/>
  <c r="O32" i="84"/>
  <c r="Q32" i="84"/>
  <c r="O33" i="84"/>
  <c r="Q33" i="84"/>
  <c r="O34" i="84"/>
  <c r="Q34" i="84"/>
  <c r="O35" i="84"/>
  <c r="Q35" i="84"/>
  <c r="O36" i="84"/>
  <c r="Q36" i="84"/>
  <c r="O37" i="84"/>
  <c r="Q37" i="84"/>
  <c r="O38" i="84"/>
  <c r="Q38" i="84"/>
  <c r="O39" i="84"/>
  <c r="Q39" i="84"/>
  <c r="O40" i="84"/>
  <c r="Q40" i="84"/>
  <c r="O41" i="84"/>
  <c r="Q41" i="84"/>
  <c r="O42" i="84"/>
  <c r="Q42" i="84"/>
  <c r="O43" i="84"/>
  <c r="Q43" i="84"/>
  <c r="O44" i="84"/>
  <c r="Q44" i="84"/>
  <c r="O45" i="84"/>
  <c r="Q45" i="84"/>
  <c r="O46" i="84"/>
  <c r="Q46" i="84"/>
  <c r="O47" i="84"/>
  <c r="Q47" i="84"/>
  <c r="O48" i="84"/>
  <c r="Q48" i="84"/>
  <c r="O49" i="84"/>
  <c r="Q49" i="84"/>
  <c r="O50" i="84"/>
  <c r="Q50" i="84"/>
  <c r="O51" i="84"/>
  <c r="Q51" i="84"/>
  <c r="O52" i="84"/>
  <c r="Q52" i="84"/>
  <c r="O53" i="84"/>
  <c r="Q53" i="84"/>
  <c r="O54" i="84"/>
  <c r="Q54" i="84"/>
  <c r="O55" i="84"/>
  <c r="Q55" i="84"/>
  <c r="O56" i="84"/>
  <c r="Q56" i="84"/>
  <c r="O57" i="84"/>
  <c r="Q57" i="84"/>
  <c r="O58" i="84"/>
  <c r="Q58" i="84"/>
  <c r="O59" i="84"/>
  <c r="Q59" i="84"/>
  <c r="O60" i="84"/>
  <c r="Q60" i="84"/>
  <c r="O61" i="84"/>
  <c r="Q61" i="84"/>
  <c r="O62" i="84"/>
  <c r="Q62" i="84"/>
  <c r="O63" i="84"/>
  <c r="Q63" i="84"/>
  <c r="O64" i="84"/>
  <c r="Q64" i="84"/>
  <c r="O65" i="84"/>
  <c r="Q65" i="84"/>
  <c r="O66" i="84"/>
  <c r="Q66" i="84"/>
  <c r="O67" i="84"/>
  <c r="Q67" i="84"/>
  <c r="O68" i="84"/>
  <c r="Q68" i="84"/>
  <c r="O69" i="84"/>
  <c r="Q69" i="84"/>
  <c r="O70" i="84"/>
  <c r="Q70" i="84"/>
  <c r="O71" i="84"/>
  <c r="Q71" i="84"/>
  <c r="O72" i="84"/>
  <c r="Q72" i="84"/>
  <c r="O73" i="84"/>
  <c r="Q73" i="84"/>
  <c r="O74" i="84"/>
  <c r="Q74" i="84"/>
  <c r="O75" i="84"/>
  <c r="Q75" i="84"/>
  <c r="O76" i="84"/>
  <c r="Q76" i="84"/>
  <c r="O77" i="84"/>
  <c r="Q77" i="84"/>
  <c r="O78" i="84"/>
  <c r="Q78" i="84"/>
  <c r="O79" i="84"/>
  <c r="Q79" i="84"/>
  <c r="O80" i="84"/>
  <c r="Q80" i="84"/>
  <c r="O81" i="84"/>
  <c r="Q81" i="84"/>
  <c r="O82" i="84"/>
  <c r="Q82" i="84"/>
  <c r="O83" i="84"/>
  <c r="Q83" i="84"/>
  <c r="O84" i="84"/>
  <c r="Q84" i="84"/>
  <c r="O85" i="84"/>
  <c r="Q85" i="84"/>
  <c r="O86" i="84"/>
  <c r="Q86" i="84"/>
  <c r="O87" i="84"/>
  <c r="Q87" i="84"/>
  <c r="O88" i="84"/>
  <c r="Q88" i="84"/>
  <c r="O89" i="84"/>
  <c r="Q89" i="84"/>
  <c r="O90" i="84"/>
  <c r="Q90" i="84"/>
  <c r="O91" i="84"/>
  <c r="Q91" i="84"/>
  <c r="O92" i="84"/>
  <c r="Q92" i="84"/>
  <c r="O93" i="84"/>
  <c r="Q93" i="84"/>
  <c r="O94" i="84"/>
  <c r="Q94" i="84"/>
  <c r="O95" i="84"/>
  <c r="Q95" i="84"/>
  <c r="O96" i="84"/>
  <c r="Q96" i="84"/>
  <c r="O97" i="84"/>
  <c r="Q97" i="84"/>
  <c r="O98" i="84"/>
  <c r="Q98" i="84"/>
  <c r="O99" i="84"/>
  <c r="Q99" i="84"/>
  <c r="O100" i="84"/>
  <c r="Q100" i="84"/>
  <c r="O101" i="84"/>
  <c r="Q101" i="84"/>
  <c r="O102" i="84"/>
  <c r="Q102" i="84"/>
  <c r="O103" i="84"/>
  <c r="Q103" i="84"/>
  <c r="O104" i="84"/>
  <c r="Q104" i="84"/>
  <c r="O105" i="84"/>
  <c r="Q105" i="84"/>
  <c r="O106" i="84"/>
  <c r="Q106" i="84"/>
  <c r="O107" i="84"/>
  <c r="Q107" i="84"/>
  <c r="O108" i="84"/>
  <c r="Q108" i="84"/>
  <c r="O109" i="84"/>
  <c r="Q109" i="84"/>
  <c r="O110" i="84"/>
  <c r="Q110" i="84"/>
  <c r="O111" i="84"/>
  <c r="Q111" i="84"/>
  <c r="O112" i="84"/>
  <c r="Q112" i="84"/>
  <c r="O113" i="84"/>
  <c r="Q113" i="84"/>
  <c r="O114" i="84"/>
  <c r="Q114" i="84"/>
  <c r="O115" i="84"/>
  <c r="Q115" i="84"/>
  <c r="O116" i="84"/>
  <c r="Q116" i="84"/>
  <c r="O117" i="84"/>
  <c r="Q117" i="84"/>
  <c r="O118" i="84"/>
  <c r="Q118" i="84"/>
  <c r="O119" i="84"/>
  <c r="Q119" i="84"/>
  <c r="O120" i="84"/>
  <c r="Q120" i="84"/>
  <c r="O121" i="84"/>
  <c r="Q121" i="84"/>
  <c r="O122" i="84"/>
  <c r="Q122" i="84"/>
  <c r="O123" i="84"/>
  <c r="Q123" i="84"/>
  <c r="O124" i="84"/>
  <c r="Q124" i="84"/>
  <c r="O125" i="84"/>
  <c r="Q125" i="84"/>
  <c r="O126" i="84"/>
  <c r="Q126" i="84"/>
  <c r="O127" i="84"/>
  <c r="Q127" i="84"/>
  <c r="O128" i="84"/>
  <c r="Q128" i="84"/>
  <c r="O129" i="84"/>
  <c r="Q129" i="84"/>
  <c r="O130" i="84"/>
  <c r="Q130" i="84"/>
  <c r="O131" i="84"/>
  <c r="Q131" i="84"/>
  <c r="O132" i="84"/>
  <c r="Q132" i="84"/>
  <c r="O133" i="84"/>
  <c r="Q133" i="84"/>
  <c r="O134" i="84"/>
  <c r="Q134" i="84"/>
  <c r="O135" i="84"/>
  <c r="Q135" i="84"/>
  <c r="O136" i="84"/>
  <c r="Q136" i="84"/>
  <c r="O137" i="84"/>
  <c r="Q137" i="84"/>
  <c r="O138" i="84"/>
  <c r="Q138" i="84"/>
  <c r="O139" i="84"/>
  <c r="Q139" i="84"/>
  <c r="O140" i="84"/>
  <c r="Q140" i="84"/>
  <c r="O141" i="84"/>
  <c r="Q141" i="84"/>
  <c r="O142" i="84"/>
  <c r="Q142" i="84"/>
  <c r="O143" i="84"/>
  <c r="Q143" i="84"/>
  <c r="O144" i="84"/>
  <c r="Q144" i="84"/>
  <c r="O145" i="84"/>
  <c r="Q145" i="84"/>
  <c r="O146" i="84"/>
  <c r="Q146" i="84"/>
  <c r="O147" i="84"/>
  <c r="Q147" i="84"/>
  <c r="O148" i="84"/>
  <c r="Q148" i="84"/>
  <c r="O149" i="84"/>
  <c r="Q149" i="84"/>
  <c r="O150" i="84"/>
  <c r="Q150" i="84"/>
  <c r="O151" i="84"/>
  <c r="Q151" i="84"/>
  <c r="O152" i="84"/>
  <c r="Q152" i="84"/>
  <c r="O153" i="84"/>
  <c r="Q153" i="84"/>
  <c r="O154" i="84"/>
  <c r="Q154" i="84"/>
  <c r="O155" i="84"/>
  <c r="Q155" i="84"/>
  <c r="O156" i="84"/>
  <c r="Q156" i="84"/>
  <c r="O157" i="84"/>
  <c r="Q157" i="84"/>
  <c r="O158" i="84"/>
  <c r="Q158" i="84"/>
  <c r="O159" i="84"/>
  <c r="Q159" i="84"/>
  <c r="O160" i="84"/>
  <c r="Q160" i="84"/>
  <c r="O161" i="84"/>
  <c r="Q161" i="84"/>
  <c r="O162" i="84"/>
  <c r="Q162" i="84"/>
  <c r="O163" i="84"/>
  <c r="Q163" i="84"/>
  <c r="O164" i="84"/>
  <c r="Q164" i="84"/>
  <c r="O165" i="84"/>
  <c r="Q165" i="84"/>
  <c r="O166" i="84"/>
  <c r="Q166" i="84"/>
  <c r="O167" i="84"/>
  <c r="Q167" i="84"/>
  <c r="O168" i="84"/>
  <c r="Q168" i="84"/>
  <c r="O169" i="84"/>
  <c r="Q169" i="84"/>
  <c r="O170" i="84"/>
  <c r="Q170" i="84"/>
  <c r="O171" i="84"/>
  <c r="Q171" i="84"/>
  <c r="O172" i="84"/>
  <c r="Q172" i="84"/>
  <c r="O173" i="84"/>
  <c r="Q173" i="84"/>
  <c r="O174" i="84"/>
  <c r="Q174" i="84"/>
  <c r="O175" i="84"/>
  <c r="Q175" i="84"/>
  <c r="O176" i="84"/>
  <c r="Q176" i="84"/>
  <c r="O177" i="84"/>
  <c r="Q177" i="84"/>
  <c r="O178" i="84"/>
  <c r="Q178" i="84"/>
  <c r="O179" i="84"/>
  <c r="Q179" i="84"/>
  <c r="O180" i="84"/>
  <c r="Q180" i="84"/>
  <c r="O181" i="84"/>
  <c r="Q181" i="84"/>
  <c r="O182" i="84"/>
  <c r="Q182" i="84"/>
  <c r="O183" i="84"/>
  <c r="Q183" i="84"/>
  <c r="O184" i="84"/>
  <c r="Q184" i="84"/>
  <c r="O185" i="84"/>
  <c r="Q185" i="84"/>
  <c r="O186" i="84"/>
  <c r="Q186" i="84"/>
  <c r="O187" i="84"/>
  <c r="Q187" i="84"/>
  <c r="O188" i="84"/>
  <c r="Q188" i="84"/>
  <c r="O189" i="84"/>
  <c r="Q189" i="84"/>
  <c r="O190" i="84"/>
  <c r="Q190" i="84"/>
  <c r="O191" i="84"/>
  <c r="Q191" i="84"/>
  <c r="O192" i="84"/>
  <c r="Q192" i="84"/>
  <c r="O193" i="84"/>
  <c r="Q193" i="84"/>
  <c r="O194" i="84"/>
  <c r="Q194" i="84"/>
  <c r="O195" i="84"/>
  <c r="Q195" i="84"/>
  <c r="O196" i="84"/>
  <c r="Q196" i="84"/>
  <c r="O197" i="84"/>
  <c r="Q197" i="84"/>
  <c r="O198" i="84"/>
  <c r="Q198" i="84"/>
  <c r="O199" i="84"/>
  <c r="Q199" i="84"/>
  <c r="O200" i="84"/>
  <c r="Q200" i="84"/>
  <c r="O201" i="84"/>
  <c r="Q201" i="84"/>
  <c r="O202" i="84"/>
  <c r="Q202" i="84"/>
  <c r="O203" i="84"/>
  <c r="Q203" i="84"/>
  <c r="O204" i="84"/>
  <c r="Q204" i="84"/>
  <c r="O205" i="84"/>
  <c r="Q205" i="84"/>
  <c r="O206" i="84"/>
  <c r="Q206" i="84"/>
  <c r="O207" i="84"/>
  <c r="Q207" i="84"/>
  <c r="O208" i="84"/>
  <c r="Q208" i="84"/>
  <c r="O209" i="84"/>
  <c r="Q209" i="84"/>
  <c r="O210" i="84"/>
  <c r="Q210" i="84"/>
  <c r="O211" i="84"/>
  <c r="Q211" i="84"/>
  <c r="O212" i="84"/>
  <c r="Q212" i="84"/>
  <c r="O213" i="84"/>
  <c r="Q213" i="84"/>
  <c r="O214" i="84"/>
  <c r="Q214" i="84"/>
  <c r="O215" i="84"/>
  <c r="Q215" i="84"/>
  <c r="O216" i="84"/>
  <c r="Q216" i="84"/>
  <c r="O217" i="84"/>
  <c r="Q217" i="84"/>
  <c r="O218" i="84"/>
  <c r="Q218" i="84"/>
  <c r="O219" i="84"/>
  <c r="Q219" i="84"/>
  <c r="O220" i="84"/>
  <c r="Q220" i="84"/>
  <c r="O221" i="84"/>
  <c r="Q221" i="84"/>
  <c r="O222" i="84"/>
  <c r="Q222" i="84"/>
  <c r="O223" i="84"/>
  <c r="Q223" i="84"/>
  <c r="O224" i="84"/>
  <c r="Q224" i="84"/>
  <c r="O225" i="84"/>
  <c r="Q225" i="84"/>
  <c r="O226" i="84"/>
  <c r="Q226" i="84"/>
  <c r="O227" i="84"/>
  <c r="Q227" i="84"/>
  <c r="O228" i="84"/>
  <c r="Q228" i="84"/>
  <c r="O229" i="84"/>
  <c r="Q229" i="84"/>
  <c r="O230" i="84"/>
  <c r="Q230" i="84"/>
  <c r="O231" i="84"/>
  <c r="Q231" i="84"/>
  <c r="O232" i="84"/>
  <c r="Q232" i="84"/>
  <c r="O233" i="84"/>
  <c r="Q233" i="84"/>
  <c r="O234" i="84"/>
  <c r="Q234" i="84"/>
  <c r="O235" i="84"/>
  <c r="Q235" i="84"/>
  <c r="O236" i="84"/>
  <c r="Q236" i="84"/>
  <c r="O237" i="84"/>
  <c r="Q237" i="84"/>
  <c r="O238" i="84"/>
  <c r="Q238" i="84"/>
  <c r="O239" i="84"/>
  <c r="Q239" i="84"/>
  <c r="O240" i="84"/>
  <c r="Q240" i="84"/>
  <c r="O241" i="84"/>
  <c r="Q241" i="84"/>
  <c r="O242" i="84"/>
  <c r="Q242" i="84"/>
  <c r="O243" i="84"/>
  <c r="Q243" i="84"/>
  <c r="O244" i="84"/>
  <c r="Q244" i="84"/>
  <c r="O245" i="84"/>
  <c r="Q245" i="84"/>
  <c r="O246" i="84"/>
  <c r="Q246" i="84"/>
  <c r="O247" i="84"/>
  <c r="Q247" i="84"/>
  <c r="O248" i="84"/>
  <c r="Q248" i="84"/>
  <c r="O249" i="84"/>
  <c r="Q249" i="84"/>
  <c r="O250" i="84"/>
  <c r="Q250" i="84"/>
  <c r="O251" i="84"/>
  <c r="Q251" i="84"/>
  <c r="O252" i="84"/>
  <c r="Q252" i="84"/>
  <c r="O253" i="84"/>
  <c r="Q253" i="84"/>
  <c r="O254" i="84"/>
  <c r="Q254" i="84"/>
  <c r="O255" i="84"/>
  <c r="Q255" i="84"/>
  <c r="O256" i="84"/>
  <c r="Q256" i="84"/>
  <c r="O257" i="84"/>
  <c r="Q257" i="84"/>
  <c r="O258" i="84"/>
  <c r="Q258" i="84"/>
  <c r="O259" i="84"/>
  <c r="Q259" i="84"/>
  <c r="O260" i="84"/>
  <c r="Q260" i="84"/>
  <c r="O261" i="84"/>
  <c r="Q261" i="84"/>
  <c r="O262" i="84"/>
  <c r="Q262" i="84"/>
  <c r="O263" i="84"/>
  <c r="Q263" i="84"/>
  <c r="O264" i="84"/>
  <c r="Q264" i="84"/>
  <c r="O265" i="84"/>
  <c r="Q265" i="84"/>
  <c r="O266" i="84"/>
  <c r="Q266" i="84"/>
  <c r="O267" i="84"/>
  <c r="Q267" i="84"/>
  <c r="O268" i="84"/>
  <c r="Q268" i="84"/>
  <c r="O269" i="84"/>
  <c r="Q269" i="84"/>
  <c r="O270" i="84"/>
  <c r="Q270" i="84"/>
  <c r="O271" i="84"/>
  <c r="Q271" i="84"/>
  <c r="O272" i="84"/>
  <c r="Q272" i="84"/>
  <c r="O273" i="84"/>
  <c r="Q273" i="84"/>
  <c r="O274" i="84"/>
  <c r="Q274" i="84"/>
  <c r="O275" i="84"/>
  <c r="Q275" i="84"/>
  <c r="O276" i="84"/>
  <c r="Q276" i="84"/>
  <c r="O277" i="84"/>
  <c r="Q277" i="84"/>
  <c r="O278" i="84"/>
  <c r="Q278" i="84"/>
  <c r="O279" i="84"/>
  <c r="Q279" i="84"/>
  <c r="O280" i="84"/>
  <c r="Q280" i="84"/>
  <c r="O281" i="84"/>
  <c r="Q281" i="84"/>
  <c r="O282" i="84"/>
  <c r="Q282" i="84"/>
  <c r="O283" i="84"/>
  <c r="Q283" i="84"/>
  <c r="O284" i="84"/>
  <c r="Q284" i="84"/>
  <c r="O285" i="84"/>
  <c r="Q285" i="84"/>
  <c r="O286" i="84"/>
  <c r="Q286" i="84"/>
  <c r="O287" i="84"/>
  <c r="Q287" i="84"/>
  <c r="O288" i="84"/>
  <c r="Q288" i="84"/>
  <c r="O289" i="84"/>
  <c r="Q289" i="84"/>
  <c r="O290" i="84"/>
  <c r="Q290" i="84"/>
  <c r="O291" i="84"/>
  <c r="Q291" i="84"/>
  <c r="O292" i="84"/>
  <c r="Q292" i="84"/>
  <c r="O293" i="84"/>
  <c r="Q293" i="84"/>
  <c r="O294" i="84"/>
  <c r="Q294" i="84"/>
  <c r="O295" i="84"/>
  <c r="Q295" i="84"/>
  <c r="O296" i="84"/>
  <c r="Q296" i="84"/>
  <c r="O297" i="84"/>
  <c r="Q297" i="84"/>
  <c r="O298" i="84"/>
  <c r="Q298" i="84"/>
  <c r="O299" i="84"/>
  <c r="Q299" i="84"/>
  <c r="O300" i="84"/>
  <c r="Q300" i="84"/>
  <c r="O301" i="84"/>
  <c r="Q301" i="84"/>
  <c r="O302" i="84"/>
  <c r="Q302" i="84"/>
  <c r="O303" i="84"/>
  <c r="Q303" i="84"/>
  <c r="O304" i="84"/>
  <c r="Q304" i="84"/>
  <c r="O305" i="84"/>
  <c r="Q305" i="84"/>
  <c r="O306" i="84"/>
  <c r="Q306" i="84"/>
  <c r="O307" i="84"/>
  <c r="Q307" i="84"/>
  <c r="O308" i="84"/>
  <c r="Q308" i="84"/>
  <c r="O309" i="84"/>
  <c r="Q309" i="84"/>
  <c r="O310" i="84"/>
  <c r="Q310" i="84"/>
  <c r="O311" i="84"/>
  <c r="Q311" i="84"/>
  <c r="O312" i="84"/>
  <c r="Q312" i="84"/>
  <c r="O313" i="84"/>
  <c r="Q313" i="84"/>
  <c r="O314" i="84"/>
  <c r="Q314" i="84"/>
  <c r="O315" i="84"/>
  <c r="Q315" i="84"/>
  <c r="O316" i="84"/>
  <c r="Q316" i="84"/>
  <c r="O317" i="84"/>
  <c r="Q317" i="84"/>
  <c r="O318" i="84"/>
  <c r="Q318" i="84"/>
  <c r="O319" i="84"/>
  <c r="Q319" i="84"/>
  <c r="O320" i="84"/>
  <c r="Q320" i="84"/>
  <c r="O321" i="84"/>
  <c r="Q321" i="84"/>
  <c r="O322" i="84"/>
  <c r="Q322" i="84"/>
  <c r="O323" i="84"/>
  <c r="Q323" i="84"/>
  <c r="O324" i="84"/>
  <c r="Q324" i="84"/>
  <c r="O325" i="84"/>
  <c r="Q325" i="84"/>
  <c r="O326" i="84"/>
  <c r="Q326" i="84"/>
  <c r="O327" i="84"/>
  <c r="Q327" i="84"/>
  <c r="O328" i="84"/>
  <c r="Q328" i="84"/>
  <c r="O329" i="84"/>
  <c r="Q329" i="84"/>
  <c r="O330" i="84"/>
  <c r="Q330" i="84"/>
  <c r="O331" i="84"/>
  <c r="Q331" i="84"/>
  <c r="O332" i="84"/>
  <c r="Q332" i="84"/>
  <c r="O333" i="84"/>
  <c r="Q333" i="84"/>
  <c r="O334" i="84"/>
  <c r="Q334" i="84"/>
  <c r="O335" i="84"/>
  <c r="Q335" i="84"/>
  <c r="O336" i="84"/>
  <c r="Q336" i="84"/>
  <c r="O337" i="84"/>
  <c r="Q337" i="84"/>
  <c r="O338" i="84"/>
  <c r="Q338" i="84"/>
  <c r="O339" i="84"/>
  <c r="Q339" i="84"/>
  <c r="O340" i="84"/>
  <c r="Q340" i="84"/>
  <c r="O341" i="84"/>
  <c r="Q341" i="84"/>
  <c r="O342" i="84"/>
  <c r="Q342" i="84"/>
  <c r="O343" i="84"/>
  <c r="Q343" i="84"/>
  <c r="O344" i="84"/>
  <c r="Q344" i="84"/>
  <c r="O345" i="84"/>
  <c r="Q345" i="84"/>
  <c r="O346" i="84"/>
  <c r="Q346" i="84"/>
  <c r="O347" i="84"/>
  <c r="Q347" i="84"/>
  <c r="O348" i="84"/>
  <c r="Q348" i="84"/>
  <c r="O349" i="84"/>
  <c r="Q349" i="84"/>
  <c r="O350" i="84"/>
  <c r="Q350" i="84"/>
  <c r="O351" i="84"/>
  <c r="Q351" i="84"/>
  <c r="O352" i="84"/>
  <c r="Q352" i="84"/>
  <c r="O353" i="84"/>
  <c r="Q353" i="84"/>
  <c r="O354" i="84"/>
  <c r="Q354" i="84"/>
  <c r="O355" i="84"/>
  <c r="Q355" i="84"/>
  <c r="O356" i="84"/>
  <c r="Q356" i="84"/>
  <c r="O357" i="84"/>
  <c r="Q357" i="84"/>
  <c r="O358" i="84"/>
  <c r="Q358" i="84"/>
  <c r="O359" i="84"/>
  <c r="Q359" i="84"/>
  <c r="O360" i="84"/>
  <c r="Q360" i="84"/>
  <c r="O361" i="84"/>
  <c r="Q361" i="84"/>
  <c r="O362" i="84"/>
  <c r="Q362" i="84"/>
  <c r="O363" i="84"/>
  <c r="Q363" i="84"/>
  <c r="O364" i="84"/>
  <c r="Q364" i="84"/>
  <c r="O365" i="84"/>
  <c r="Q365" i="84"/>
  <c r="O366" i="84"/>
  <c r="Q366" i="84"/>
  <c r="O367" i="84"/>
  <c r="Q367" i="84"/>
  <c r="M5" i="73"/>
  <c r="U11" i="73"/>
  <c r="U12" i="73"/>
  <c r="U13" i="73"/>
  <c r="U14" i="73"/>
  <c r="Q12" i="73"/>
  <c r="U10" i="73"/>
  <c r="U9" i="73"/>
  <c r="T6" i="73"/>
  <c r="S6" i="73"/>
  <c r="P6" i="73"/>
  <c r="K14" i="73"/>
  <c r="J14" i="73"/>
  <c r="I14" i="73"/>
  <c r="M13" i="73"/>
  <c r="K13" i="73"/>
  <c r="J13" i="73"/>
  <c r="I13" i="73"/>
  <c r="M12" i="73"/>
  <c r="K12" i="73"/>
  <c r="J12" i="73"/>
  <c r="I12" i="73"/>
  <c r="M11" i="73"/>
  <c r="K11" i="73"/>
  <c r="J11" i="73"/>
  <c r="K10" i="73"/>
  <c r="J10" i="73"/>
  <c r="M9" i="73"/>
  <c r="H9" i="73"/>
  <c r="M8" i="73"/>
  <c r="L8" i="73"/>
  <c r="J8" i="73"/>
  <c r="H8" i="73"/>
  <c r="J7" i="73"/>
  <c r="I7" i="73"/>
  <c r="H7" i="73"/>
  <c r="J6" i="73"/>
  <c r="I6" i="73"/>
  <c r="H6" i="73"/>
  <c r="L5" i="73"/>
  <c r="K5" i="73"/>
  <c r="J5" i="73"/>
  <c r="I5" i="7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Autorius</author>
  </authors>
  <commentList>
    <comment ref="C242" authorId="0" shapeId="0" xr:uid="{D058BDB7-6A2A-484D-8351-AD0BD3250B4E}">
      <text>
        <r>
          <rPr>
            <b/>
            <sz val="9"/>
            <color indexed="81"/>
            <rFont val="Tahoma"/>
            <family val="2"/>
            <charset val="186"/>
          </rPr>
          <t>Autorius:</t>
        </r>
        <r>
          <rPr>
            <sz val="9"/>
            <color indexed="81"/>
            <rFont val="Tahoma"/>
            <family val="2"/>
            <charset val="186"/>
          </rPr>
          <t xml:space="preserve">
Turi būti tik 2020 m</t>
        </r>
      </text>
    </comment>
  </commentList>
</comments>
</file>

<file path=xl/sharedStrings.xml><?xml version="1.0" encoding="utf-8"?>
<sst xmlns="http://schemas.openxmlformats.org/spreadsheetml/2006/main" count="13157" uniqueCount="1043">
  <si>
    <t>Table1A: List of required stocks</t>
  </si>
  <si>
    <t>WP  years</t>
  </si>
  <si>
    <t>2020-2021</t>
  </si>
  <si>
    <t>AR year</t>
  </si>
  <si>
    <t>MS</t>
  </si>
  <si>
    <t>Reference years</t>
  </si>
  <si>
    <t>Species</t>
  </si>
  <si>
    <t>Region</t>
  </si>
  <si>
    <t>RFMO/RFO/IO</t>
  </si>
  <si>
    <t>Area / Stock</t>
  </si>
  <si>
    <t>Selected for sampling  (Y/N)</t>
  </si>
  <si>
    <t>Average landings in the reference years (tons)</t>
  </si>
  <si>
    <t xml:space="preserve">
EU TAC (if any)
(%)</t>
  </si>
  <si>
    <t>Share (%) in EU landings</t>
  </si>
  <si>
    <t>Threshold  (Y/N)</t>
  </si>
  <si>
    <t>Comments</t>
  </si>
  <si>
    <t>Changes in species landings</t>
  </si>
  <si>
    <t>LTU</t>
  </si>
  <si>
    <t>2016-2018</t>
  </si>
  <si>
    <t>Anguilla anguilla</t>
  </si>
  <si>
    <t>Baltic Sea (ICES areas III b-d)</t>
  </si>
  <si>
    <t>ICES</t>
  </si>
  <si>
    <t>22-32</t>
  </si>
  <si>
    <t>Y</t>
  </si>
  <si>
    <t>&lt;200</t>
  </si>
  <si>
    <t>None</t>
  </si>
  <si>
    <t>N</t>
  </si>
  <si>
    <t>Subject to Table 1E</t>
  </si>
  <si>
    <t>Clupea harengus</t>
  </si>
  <si>
    <t>22-24/25-29, 32/30/31/Gulf of Riga</t>
  </si>
  <si>
    <t>Subject to EU management plan</t>
  </si>
  <si>
    <t>Coregonus lavaretus</t>
  </si>
  <si>
    <t>IIId</t>
  </si>
  <si>
    <t>Gadus morhua</t>
  </si>
  <si>
    <t>22-24/25-32</t>
  </si>
  <si>
    <t>Perca fluviatilis</t>
  </si>
  <si>
    <t>National plan</t>
  </si>
  <si>
    <t>Platichthys flesus</t>
  </si>
  <si>
    <t>Psetta maxima</t>
  </si>
  <si>
    <t xml:space="preserve">National plan  </t>
  </si>
  <si>
    <t>Salmo salar</t>
  </si>
  <si>
    <t>22-31/32</t>
  </si>
  <si>
    <t>Salmo trutta</t>
  </si>
  <si>
    <t>Sander lucioperca</t>
  </si>
  <si>
    <t xml:space="preserve">National plan </t>
  </si>
  <si>
    <t>Sprattus sprattus</t>
  </si>
  <si>
    <t>Subject to management plan</t>
  </si>
  <si>
    <t>Eastern Arctic (ICES areas I and II)</t>
  </si>
  <si>
    <t>I, II</t>
  </si>
  <si>
    <t>Micromesistius poutassou</t>
  </si>
  <si>
    <t>I-II</t>
  </si>
  <si>
    <t>Landings only in 2016</t>
  </si>
  <si>
    <t>Pandalus borealis</t>
  </si>
  <si>
    <t>Pollachius virens</t>
  </si>
  <si>
    <t>Reinhardtius hippoglossoides</t>
  </si>
  <si>
    <t>Scomber scombrus</t>
  </si>
  <si>
    <t>II,</t>
  </si>
  <si>
    <t>Sebastes marinus</t>
  </si>
  <si>
    <t>Sebastes spp.</t>
  </si>
  <si>
    <t>Sebastes mentella</t>
  </si>
  <si>
    <t>North Western waters (ICES areas Vb (only Union waters), VI and VII)</t>
  </si>
  <si>
    <t>I-IX, XII, XIV</t>
  </si>
  <si>
    <t>Landings only in 2017</t>
  </si>
  <si>
    <t>Sardina pilchardus</t>
  </si>
  <si>
    <t>VIIIabd/VIIIc, IXa</t>
  </si>
  <si>
    <t>II, IIIa, IV, V, VI, VII, VIII, IX</t>
  </si>
  <si>
    <t>ICES sub-areas V, VI, XII, XIV &amp; NAFO SA 2 + (Div. 1F + 3K)</t>
  </si>
  <si>
    <t>Trachurus trachurus</t>
  </si>
  <si>
    <t>IIa, IVa, Vb, VIa, VIIa-c, e-k, VIIIabde/X</t>
  </si>
  <si>
    <t>Dentex spp.</t>
  </si>
  <si>
    <t>Other regions</t>
  </si>
  <si>
    <t>CECAF</t>
  </si>
  <si>
    <t>34.1.1, 34.1.3, 34.3.1, 34.3.3-6</t>
  </si>
  <si>
    <t>D. dentex</t>
  </si>
  <si>
    <t>Merluccius spp.</t>
  </si>
  <si>
    <t>M.spp and M. merlucius</t>
  </si>
  <si>
    <t>Pagellus acarne</t>
  </si>
  <si>
    <t>34.1.1</t>
  </si>
  <si>
    <t>34.1.1, 34.1.3</t>
  </si>
  <si>
    <t>Sardinella aurita</t>
  </si>
  <si>
    <t>Sardinella maderensis</t>
  </si>
  <si>
    <t>Scomber spp.</t>
  </si>
  <si>
    <t>S.colias VMA</t>
  </si>
  <si>
    <t>Sparidae</t>
  </si>
  <si>
    <t>Trachurus spp.</t>
  </si>
  <si>
    <t>SEAFO</t>
  </si>
  <si>
    <t>South-East Atlantic (FAO 47)</t>
  </si>
  <si>
    <t>T. trachurus fishing in 2016 only</t>
  </si>
  <si>
    <t>S. japonicus</t>
  </si>
  <si>
    <t>Trachurus murphyi</t>
  </si>
  <si>
    <t>SPRFMO</t>
  </si>
  <si>
    <t>SPRFMO Convention Area(FAO 87)</t>
  </si>
  <si>
    <t>No data in EUROSTAT</t>
  </si>
  <si>
    <t>Osmerus eperlanus</t>
  </si>
  <si>
    <t>NA</t>
  </si>
  <si>
    <t xml:space="preserve">Species not listed in the EU-MAP Table 1A, but important for national fisheries. Subject to Table 1D, however, these species are very important for achieving objectives set in Regulation 1380/2013 Art 2. </t>
  </si>
  <si>
    <t>Vimba vimba</t>
  </si>
  <si>
    <t>Table 1B: Planning of sampling for biological variables</t>
  </si>
  <si>
    <t>WP years</t>
  </si>
  <si>
    <t xml:space="preserve">AR  year </t>
  </si>
  <si>
    <t>2020</t>
  </si>
  <si>
    <t>Frequency</t>
  </si>
  <si>
    <t>Length</t>
  </si>
  <si>
    <t>Age</t>
  </si>
  <si>
    <t>Weight</t>
  </si>
  <si>
    <t>Sex ratio</t>
  </si>
  <si>
    <t>Sexual maturity</t>
  </si>
  <si>
    <t>Fecundity</t>
  </si>
  <si>
    <t>A</t>
  </si>
  <si>
    <t>X</t>
  </si>
  <si>
    <t>Sampling in fresh waters only (Table 1E)</t>
  </si>
  <si>
    <t>Q</t>
  </si>
  <si>
    <t>including samplning in the Curonian lagoon</t>
  </si>
  <si>
    <t>AFWG request</t>
  </si>
  <si>
    <t>WGWWIDE request</t>
  </si>
  <si>
    <t>Scomber spp.</t>
  </si>
  <si>
    <t>species not listed in the EU-MAP Table 1A, but in Table 1D and actively fished.Direct fishing by coastal  fishermen</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</si>
  <si>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</si>
  <si>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</si>
  <si>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</si>
  <si>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</si>
  <si>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</si>
  <si>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</si>
  <si>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</si>
  <si>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Achieved number of individuals measured at the national level</t>
  </si>
  <si>
    <t>% of achievement (100*M/J)</t>
  </si>
  <si>
    <t xml:space="preserve">Achieved number of samples </t>
  </si>
  <si>
    <t>Sampling protocol</t>
  </si>
  <si>
    <t>AR  Comments</t>
  </si>
  <si>
    <t>Commercial</t>
  </si>
  <si>
    <t>Sampling in fresh water only, subject to Table 1E</t>
  </si>
  <si>
    <t>Maturity</t>
  </si>
  <si>
    <t xml:space="preserve">Based on average 2016-2018, sampling mainly from landings for HUC  because landings for IND made out of LTU.   </t>
  </si>
  <si>
    <t>10 ind per lenght group per quarter</t>
  </si>
  <si>
    <t>Surweys</t>
  </si>
  <si>
    <t>as in survey manual</t>
  </si>
  <si>
    <t>The sampling intensity of surveys is given in the survey manuals of the corresponding ICES planning working group.</t>
  </si>
  <si>
    <t>according to ICES SISPs</t>
  </si>
  <si>
    <t>Lithuanian vessels fishing only COD-25-32. No direct fishing for this stock in 2020, only by-catch.</t>
  </si>
  <si>
    <t>Including sampling in the Curonian lagoon. See text box 4A</t>
  </si>
  <si>
    <t>Survey of fishes in the Lithuanian coastal zone of the Baltic Sea</t>
  </si>
  <si>
    <t>HELCOM guidelines</t>
  </si>
  <si>
    <t>see text box 1C</t>
  </si>
  <si>
    <t xml:space="preserve">Stock important for achieving objectives set in Reg 1380/2013 Art 2.  </t>
  </si>
  <si>
    <t>See Text box 1E</t>
  </si>
  <si>
    <t>No landings in LTU ports</t>
  </si>
  <si>
    <t>Increased landings in Lithuanina harbours, compare to 2016-2019</t>
  </si>
  <si>
    <t>BITS, BIAS, SPRAS, CFM</t>
  </si>
  <si>
    <t>coastal</t>
  </si>
  <si>
    <t xml:space="preserve">Weight </t>
  </si>
  <si>
    <t xml:space="preserve"> 10 ind/cm/year</t>
  </si>
  <si>
    <t>WGWIDE request, however only occasional fishing, so number of samples can't be planned. Observers will be instructed to sample if fishing will occur</t>
  </si>
  <si>
    <t>LV, PL, NL, DE</t>
  </si>
  <si>
    <t>Merluccius spp.</t>
  </si>
  <si>
    <t xml:space="preserve">34.1.1. , 34.1.3. , 34.3.1. , 34.3.3-6. </t>
  </si>
  <si>
    <t xml:space="preserve">Commercial </t>
  </si>
  <si>
    <t xml:space="preserve"> Sampling plan is subject of multi-lateral agreement for CECAF area. Contract is valid for 2020, but is going to be prolonged during RCG LDF meeting in the 2020</t>
  </si>
  <si>
    <t>PL, NL, DE</t>
  </si>
  <si>
    <t>SPRFMO Convention Area</t>
  </si>
  <si>
    <t xml:space="preserve"> Sampling plan is subject of multi-lateral agreement for SPRFMO area. Contract is valid for 2020, but is going to be prolonged during RCG LDF meeting in the 2020</t>
  </si>
  <si>
    <t>22-33</t>
  </si>
  <si>
    <t>22-34</t>
  </si>
  <si>
    <t>Neogobius melanostomus</t>
  </si>
  <si>
    <t>Scophthalmus maximus</t>
  </si>
  <si>
    <t>Alosa fallax</t>
  </si>
  <si>
    <t>BITS and CFM</t>
  </si>
  <si>
    <t>Myoxocephalus spp</t>
  </si>
  <si>
    <t>Blicca bjoerkna</t>
  </si>
  <si>
    <t>Reasons for not sampling</t>
  </si>
  <si>
    <t>Threshold (Y/N)</t>
  </si>
  <si>
    <t xml:space="preserve">AR Comments </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</si>
  <si>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</si>
  <si>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</si>
  <si>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</si>
  <si>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</si>
  <si>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</si>
  <si>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</si>
  <si>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</si>
  <si>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</si>
  <si>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</si>
  <si>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</si>
  <si>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Achieved numbers</t>
  </si>
  <si>
    <t>% of achievement (100*P/M)</t>
  </si>
  <si>
    <t>Reasons for non-conformity</t>
  </si>
  <si>
    <t>Survey ID</t>
  </si>
  <si>
    <t>Agreed at RCG level?</t>
  </si>
  <si>
    <t>AR Comments</t>
  </si>
  <si>
    <t>LT total</t>
  </si>
  <si>
    <t>No natural migration of glass eel to Lithuanian waters</t>
  </si>
  <si>
    <t>N/A</t>
  </si>
  <si>
    <t>glass</t>
  </si>
  <si>
    <t>Effluents of 2 lakes</t>
  </si>
  <si>
    <t>yellow</t>
  </si>
  <si>
    <t>F</t>
  </si>
  <si>
    <t>river traps</t>
  </si>
  <si>
    <t>n. of traps x river</t>
  </si>
  <si>
    <t>2</t>
  </si>
  <si>
    <t xml:space="preserve">Annual </t>
  </si>
  <si>
    <t>44 traps x rivers during 2018</t>
  </si>
  <si>
    <t xml:space="preserve">CURONIAN LAGOON
</t>
  </si>
  <si>
    <t>fykenets</t>
  </si>
  <si>
    <t>n of fykenets x months</t>
  </si>
  <si>
    <t>87 fykenets x month in average during 2015-2017</t>
  </si>
  <si>
    <t xml:space="preserve"> Effluents of 2 lakes
</t>
  </si>
  <si>
    <t>silver</t>
  </si>
  <si>
    <t>CURONIAN LAGOON</t>
  </si>
  <si>
    <t>87 fykenets x month in average during 2016-2018</t>
  </si>
  <si>
    <t>Baltic</t>
  </si>
  <si>
    <t>NASCO</t>
  </si>
  <si>
    <t>RIVERS NERIS, MINIJA, DUBYSA Catchement</t>
  </si>
  <si>
    <t>parr</t>
  </si>
  <si>
    <t>I</t>
  </si>
  <si>
    <t>electrofishing</t>
  </si>
  <si>
    <t>n. sites</t>
  </si>
  <si>
    <t>RIVERS NERIS, MINIJA  Catchement</t>
  </si>
  <si>
    <t>smolt</t>
  </si>
  <si>
    <t>trap</t>
  </si>
  <si>
    <t>n. of traps</t>
  </si>
  <si>
    <t>Šventoji river(tributary of Neris river</t>
  </si>
  <si>
    <t>adult</t>
  </si>
  <si>
    <t>VAKI counter</t>
  </si>
  <si>
    <t>n. of counters</t>
  </si>
  <si>
    <t xml:space="preserve">RIVERS NERIS, MINIJA, JŪRA, DUBYSA, BARTUVA, ŠVENTOJI, ŠYŠA, VENTA Catchements </t>
  </si>
  <si>
    <t>i</t>
  </si>
  <si>
    <t>50</t>
  </si>
  <si>
    <t>Sub-area / Fishing ground</t>
  </si>
  <si>
    <t>Scheme</t>
  </si>
  <si>
    <t>Total number of PSU in the sampling year</t>
  </si>
  <si>
    <t>Achieved number of PSU in the sampling year</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</si>
  <si>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</si>
  <si>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</si>
  <si>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</si>
  <si>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</si>
  <si>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</si>
  <si>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</si>
  <si>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</si>
  <si>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</si>
  <si>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</si>
  <si>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</si>
  <si>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</si>
  <si>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</si>
  <si>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</si>
  <si>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</si>
  <si>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</si>
  <si>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</si>
  <si>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</si>
  <si>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</si>
  <si>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</si>
  <si>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</si>
  <si>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</si>
  <si>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</si>
  <si>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</si>
  <si>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Baltic International Trawl Survey</t>
  </si>
  <si>
    <t>BITS Q1</t>
  </si>
  <si>
    <t>IIIb-d</t>
  </si>
  <si>
    <t>Feb-March</t>
  </si>
  <si>
    <t>Annual</t>
  </si>
  <si>
    <t>Fish Hauls</t>
  </si>
  <si>
    <t>Fig 1</t>
  </si>
  <si>
    <t>ICES WGBIFS</t>
  </si>
  <si>
    <t>DATRAS</t>
  </si>
  <si>
    <t>Physical</t>
  </si>
  <si>
    <t>BITS Q4</t>
  </si>
  <si>
    <t>Nov-Dec</t>
  </si>
  <si>
    <t>Fig 2</t>
  </si>
  <si>
    <t xml:space="preserve">Sprat Acoustic Survey </t>
  </si>
  <si>
    <t>SPRAS</t>
  </si>
  <si>
    <t>May</t>
  </si>
  <si>
    <t>Echo Nm</t>
  </si>
  <si>
    <t>Fig 3</t>
  </si>
  <si>
    <t xml:space="preserve">Baltic International Acoustic Survey (Autumn) </t>
  </si>
  <si>
    <t>BIAS</t>
  </si>
  <si>
    <t>Sept-Oct</t>
  </si>
  <si>
    <t>Fig 4</t>
  </si>
  <si>
    <t>CFS</t>
  </si>
  <si>
    <t>SD 26</t>
  </si>
  <si>
    <t>Feb-Nov</t>
  </si>
  <si>
    <t>Fig 5</t>
  </si>
  <si>
    <t>Table 1H: Research survey data collection and dissemination</t>
  </si>
  <si>
    <t>Type of data collected</t>
  </si>
  <si>
    <t>Core/ Additional variable</t>
  </si>
  <si>
    <t>Used as basis for advice (Y/N)</t>
  </si>
  <si>
    <t>Was the sampling carried out? (Y/N/P)</t>
  </si>
  <si>
    <t>Relevant International database</t>
  </si>
  <si>
    <t>Was the data uploaded to the relevant database? (Y/N)</t>
  </si>
  <si>
    <t>Other data assimilations? (Y/N)</t>
  </si>
  <si>
    <t>Indication if AR comments are required by MS</t>
  </si>
  <si>
    <t>AR comments</t>
  </si>
  <si>
    <t>Biological data for cod and other demersal species in IIIb-d</t>
  </si>
  <si>
    <t>C</t>
  </si>
  <si>
    <t>Litter items in the trawl</t>
  </si>
  <si>
    <t xml:space="preserve"> CTD by Haul</t>
  </si>
  <si>
    <t>Biological data for sprat and herring in IIIb-d</t>
  </si>
  <si>
    <t>ICES Acoustic Data</t>
  </si>
  <si>
    <t>Biological data for herring and sprat in IIIb-d</t>
  </si>
  <si>
    <t>Biological data for species selected in the Table 1B</t>
  </si>
  <si>
    <t>national sampling DB</t>
  </si>
  <si>
    <t>Biological data for juveniles</t>
  </si>
  <si>
    <t>Data on PETS</t>
  </si>
  <si>
    <t>Table 4A: Sampling plan description for biological data</t>
  </si>
  <si>
    <t>Conformity</t>
  </si>
  <si>
    <t>Informative Data</t>
  </si>
  <si>
    <t>MS participating in sampling</t>
  </si>
  <si>
    <t>Stratum ID code</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</si>
  <si>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</si>
  <si>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</si>
  <si>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</si>
  <si>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</si>
  <si>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</si>
  <si>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</si>
  <si>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</si>
  <si>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</si>
  <si>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</si>
  <si>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</si>
  <si>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</si>
  <si>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</si>
  <si>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</si>
  <si>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Baltic Sea</t>
  </si>
  <si>
    <t>Baltic Sea / Curonian lagoon</t>
  </si>
  <si>
    <t>On shore, catches in the Baltic</t>
  </si>
  <si>
    <t>CR-L</t>
  </si>
  <si>
    <t>Fishermen  x  Month</t>
  </si>
  <si>
    <t>Landings</t>
  </si>
  <si>
    <t>EU_MAP Table 1A &amp;1D species</t>
  </si>
  <si>
    <t>annually, Jan- May, Sep-Dec</t>
  </si>
  <si>
    <t>2015-2017</t>
  </si>
  <si>
    <t>Significant quantities of species selected in EU-MAP Table 1D is actively  fished</t>
  </si>
  <si>
    <t>Columns S and T: not vessels but fishing companies</t>
  </si>
  <si>
    <t>Baltic Sea / SD 26</t>
  </si>
  <si>
    <t>BC-GNS-L</t>
  </si>
  <si>
    <t>Vessel landing x day</t>
  </si>
  <si>
    <t xml:space="preserve"> EU_MAP Table 1A &amp;1D species</t>
  </si>
  <si>
    <t>quarterly</t>
  </si>
  <si>
    <t>Self sampling, catches in the Baltic</t>
  </si>
  <si>
    <t>BC-FIX-SS</t>
  </si>
  <si>
    <t>Landings, discards</t>
  </si>
  <si>
    <t>quarterly, Feb - June</t>
  </si>
  <si>
    <t>Sampling during I and II quarters only. Total number of PSU per year 6</t>
  </si>
  <si>
    <t>Baltic Sea / SD 25-32</t>
  </si>
  <si>
    <t>BS-GNS-L</t>
  </si>
  <si>
    <t>Vessel landing in LT x day</t>
  </si>
  <si>
    <t>Landings, BMS</t>
  </si>
  <si>
    <t>Demersal and EU_MAP Table 1D species</t>
  </si>
  <si>
    <t>monthly, Jan-Jun, Sep - Dec</t>
  </si>
  <si>
    <t>Only landings in Lithuanian ports considered as PSU, no sampling during low season Jul -. Total number of PSU per year 10</t>
  </si>
  <si>
    <t>BS-TrawlPlus-L</t>
  </si>
  <si>
    <t>Demersal and pelagic species</t>
  </si>
  <si>
    <t>Most of the vessels fishing with both for demersal and pelagic fishes during same year. See text box 4. Total number of PSU per year 10</t>
  </si>
  <si>
    <t>At sea, catches in the Baltic</t>
  </si>
  <si>
    <t>BS-GNS-S</t>
  </si>
  <si>
    <t>Vessel x trip</t>
  </si>
  <si>
    <t>Landings, BMS, discards</t>
  </si>
  <si>
    <t>annually</t>
  </si>
  <si>
    <t>Limited possibilities to embark observer, may be replaced by self-sampling</t>
  </si>
  <si>
    <t>BS-TrawlPlus-S</t>
  </si>
  <si>
    <t>Demersal and pelagic</t>
  </si>
  <si>
    <t>BS-O/PTM-S</t>
  </si>
  <si>
    <t>Small pelagic species</t>
  </si>
  <si>
    <t>According to Regulation (EC) No 2019/1241 monitoring of pelagic trawlers in the  Baltic obligatory only in June - September  when fishing activities of that segment is the lowest in the year (less than 10% of yearly effort). It could be a reason not accept observer on board in the period of high fishing activity.</t>
  </si>
  <si>
    <t>Eastern Arctic</t>
  </si>
  <si>
    <t>At sea, Shrimp catches, Eastern Arctic</t>
  </si>
  <si>
    <t>EA-PRA-S</t>
  </si>
  <si>
    <t>Shrimp</t>
  </si>
  <si>
    <t>1 trip per vessel per fishing season</t>
  </si>
  <si>
    <t>Includng 1 landing from area 21.3.M (NAFO)</t>
  </si>
  <si>
    <t>At sea, redfish catches, Eastern  Arctic</t>
  </si>
  <si>
    <t>EA-REB-S</t>
  </si>
  <si>
    <t>Redfish</t>
  </si>
  <si>
    <t xml:space="preserve">One vessel fished in both Eastern Arctic and North Western waters; </t>
  </si>
  <si>
    <t>North Western Waters</t>
  </si>
  <si>
    <t>At sea, catches of pelagic fishes in NWW area</t>
  </si>
  <si>
    <t>NWW-PEL-S</t>
  </si>
  <si>
    <t xml:space="preserve">Redfish </t>
  </si>
  <si>
    <t>One vessel entered from the SPRFMO area (4 fishing trips)</t>
  </si>
  <si>
    <t>Other regions (CEFAC)</t>
  </si>
  <si>
    <t>At sea, catches of pelagic fishes in CECAF area</t>
  </si>
  <si>
    <t>CECAF-PEL-S</t>
  </si>
  <si>
    <t>Pelagic species</t>
  </si>
  <si>
    <t>Subject to  multilateral agreement between LTU, DEU, LVA, NLD, POL.</t>
  </si>
  <si>
    <t>Other regions (SPRFMO)</t>
  </si>
  <si>
    <t>At sea, catches of pelagic fishes in SPRFMO area</t>
  </si>
  <si>
    <t>SPRFMO-PEL-S</t>
  </si>
  <si>
    <t>2017-2018</t>
  </si>
  <si>
    <t>Subject to  multilateral agreement between LTU, DEU, NLD, POL.</t>
  </si>
  <si>
    <t>Table 4B: Sampling frame description for biological data</t>
  </si>
  <si>
    <t>Stratum ID number</t>
  </si>
  <si>
    <t>Stratum</t>
  </si>
  <si>
    <t xml:space="preserve">Sampling frame description </t>
  </si>
  <si>
    <t xml:space="preserve">Method of PSU selection </t>
  </si>
  <si>
    <t>Landings from the vessels fishing in the Curonian lagoon</t>
  </si>
  <si>
    <t>List of commercial fishermen operating in the Curonian lagoon, taking at least 1% each, and totally not less than 90%</t>
  </si>
  <si>
    <t>Random selection</t>
  </si>
  <si>
    <t>Effort and catch data  are handled by Environment Protection Agency</t>
  </si>
  <si>
    <t>Landings  from the  vessels up to 8 meters operating with gillnets</t>
  </si>
  <si>
    <t>List of vessels up to 8 meters operating with gillnets, taking at least 1% each, and totally not less than 90% from landings form GNS</t>
  </si>
  <si>
    <t>See description in the text box 4A</t>
  </si>
  <si>
    <t>Catches of the vessels up to 8 meters, operating with trap nets</t>
  </si>
  <si>
    <t>Landings in Klaipeda port from the vessels  8 and more meters operating with gillnets</t>
  </si>
  <si>
    <t>List of the vessels operating with gillnets in the Baltic</t>
  </si>
  <si>
    <t>Random - opportunistic: one landing day each second week of the month, one vessel per landing day</t>
  </si>
  <si>
    <t>Landings in Klaipeda port from the vessels fishing with mixed trawls</t>
  </si>
  <si>
    <t>List of the vessels operating with trawls in the Baltic</t>
  </si>
  <si>
    <t xml:space="preserve">The same vessels are fishing either demersal either small pelagic fishes during the same year </t>
  </si>
  <si>
    <t>Catches of the vessels  8 and more meters operating with gillnets</t>
  </si>
  <si>
    <t>Observer on board, however due to limited possibility to deploy an observer replacements by self sampling are possible</t>
  </si>
  <si>
    <t>Catches of the vessels fishing with mixed trawls</t>
  </si>
  <si>
    <t xml:space="preserve"> The same vessel is targeting demersal and pelagic fishes during the year. Replacements are quite possible depending on final decision of the master on the fishing gear (OTB or OTM) will be used during the trip</t>
  </si>
  <si>
    <t>Catches of the vessels  operating with pelagic trawls</t>
  </si>
  <si>
    <t>List of the vessels fishing targeting only small pelagic fishes</t>
  </si>
  <si>
    <t>Observer or self sampling. See comments in the Table 4A</t>
  </si>
  <si>
    <t>Vessels targeting shrimps in East Arctic, Norwegian sea and Barents sea</t>
  </si>
  <si>
    <t>Two vessels in this group</t>
  </si>
  <si>
    <t>One trip per vessel per fishing season selected</t>
  </si>
  <si>
    <t xml:space="preserve">Observer on board  </t>
  </si>
  <si>
    <t>Vessel targeting redfish  in Eastern Arctic</t>
  </si>
  <si>
    <t>One vessel in this category</t>
  </si>
  <si>
    <t xml:space="preserve"> Observer or self sampling</t>
  </si>
  <si>
    <t>Vessel targeting redfish  in Northern Western waters</t>
  </si>
  <si>
    <t>Vessels targeting pelagic fishes  in CECAF area</t>
  </si>
  <si>
    <t>List of  active vessels in this group</t>
  </si>
  <si>
    <t>Sampling performing  in a framework of multilateral agreement (see table 7C)</t>
  </si>
  <si>
    <t>Vessels targeting pelagic fishes  in SPRFMO area</t>
  </si>
  <si>
    <t>One vessel in this group</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</si>
  <si>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</si>
  <si>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</si>
  <si>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</si>
  <si>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</si>
  <si>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</si>
  <si>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</si>
  <si>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</si>
  <si>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</si>
  <si>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</si>
  <si>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</si>
  <si>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</si>
  <si>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</si>
  <si>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Is the fleet segment/ metier covered by any stratum (Y/N)</t>
  </si>
  <si>
    <t>Landings (tons)</t>
  </si>
  <si>
    <t>Landings (tons) in national ports</t>
  </si>
  <si>
    <t>Landings (tons) in foreign ports</t>
  </si>
  <si>
    <t>Curonian lagoon</t>
  </si>
  <si>
    <t>Curonian lagoon passive gears</t>
  </si>
  <si>
    <t xml:space="preserve"> Anadromous and other finfishes</t>
  </si>
  <si>
    <t>Source: Environment Protect Agency. Reporting by companies not by vessels</t>
  </si>
  <si>
    <t>Subdivision 26 Lithuanian territorial sea</t>
  </si>
  <si>
    <t>Coastal gill-netters</t>
  </si>
  <si>
    <t>Anadromous and other finfishes</t>
  </si>
  <si>
    <t>Fishing effort and catches are reported monthly, number of fishing trips accepted as number of fishing days</t>
  </si>
  <si>
    <t>Small pelagic and other finfishes</t>
  </si>
  <si>
    <t xml:space="preserve">ICES Subdivisions 25-32 </t>
  </si>
  <si>
    <t>Demersal gill-netters</t>
  </si>
  <si>
    <t xml:space="preserve">Demersal species </t>
  </si>
  <si>
    <t>TrawlPlus</t>
  </si>
  <si>
    <t xml:space="preserve">Small pelagic and demersal species </t>
  </si>
  <si>
    <t>Demersal species mainly in national ports; small pelagic - in foreign ports</t>
  </si>
  <si>
    <t>Pelagic trawlers</t>
  </si>
  <si>
    <t xml:space="preserve">Small pelagic species </t>
  </si>
  <si>
    <t>Shrimp trawlers</t>
  </si>
  <si>
    <t>Demersal species (shrimps)</t>
  </si>
  <si>
    <t>Redfishes</t>
  </si>
  <si>
    <t>One vessel entered from SPRFMO. Other vessel  fished for redfish  in NWW and EA areaas , fishing days and landings in EA not included in this row.</t>
  </si>
  <si>
    <t xml:space="preserve">Mixed Pelagic </t>
  </si>
  <si>
    <t>Jack Mackerel</t>
  </si>
  <si>
    <t>Vessel moved to NWW region</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</si>
  <si>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</si>
  <si>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</si>
  <si>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</si>
  <si>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</si>
  <si>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</si>
  <si>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</si>
  <si>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</si>
  <si>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</si>
  <si>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major port</t>
  </si>
  <si>
    <t>The quay in Klaipeda port allocated for the EU fishing vessels</t>
  </si>
  <si>
    <t>ICES Subdivision 26</t>
  </si>
  <si>
    <t>minor ports and beach landing places</t>
  </si>
  <si>
    <t>Landing locations for the vessels under 12 metres in overall length fishing in the Baltic Sea, established by national legislation. Number of landings accepted as number of fishing days  indicated in monthly reports</t>
  </si>
  <si>
    <t xml:space="preserve">ICES Subdivision 26 Curonian lagoon </t>
  </si>
  <si>
    <t>minor ports and  landing places</t>
  </si>
  <si>
    <t>Landing locations for the vessels fishing in the Curonian lagoon, established by national legislation. Number of landings accepted as number of fishing days indicated in monthly reports.</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</si>
  <si>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</si>
  <si>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</si>
  <si>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</si>
  <si>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</si>
  <si>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</si>
  <si>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</si>
  <si>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</si>
  <si>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</si>
  <si>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</si>
  <si>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</si>
  <si>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</si>
  <si>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</si>
  <si>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</si>
  <si>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</si>
  <si>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</si>
  <si>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</si>
  <si>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</si>
  <si>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</si>
  <si>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</si>
  <si>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</si>
  <si>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</si>
  <si>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http://apc.ku.lt/index.php/zuvininkystes-ir-akvakulturos-laboratorija/drp/</t>
  </si>
  <si>
    <t>Ministry of Environment</t>
  </si>
  <si>
    <t>ICES WGBAST</t>
  </si>
  <si>
    <t>https://is.vic.lt/pls/vris/ris_start.loginVesti</t>
  </si>
  <si>
    <t>RDB-FishFrame</t>
  </si>
  <si>
    <t>List of vessels up to 8 meters operating with pound nets or pots, taking at least 1% each, and totally not less than 90% of landings from FIX</t>
  </si>
  <si>
    <t>Table 6A: Data availability</t>
  </si>
  <si>
    <t>Data set</t>
  </si>
  <si>
    <t>Section</t>
  </si>
  <si>
    <t>Variable group</t>
  </si>
  <si>
    <t>Year(s) of WP implementation</t>
  </si>
  <si>
    <t xml:space="preserve">Reference year </t>
  </si>
  <si>
    <t>Final data available after</t>
  </si>
  <si>
    <t>Date when data was available</t>
  </si>
  <si>
    <t>Fish biological variables</t>
  </si>
  <si>
    <t>1B</t>
  </si>
  <si>
    <t>all</t>
  </si>
  <si>
    <t>2019-2020</t>
  </si>
  <si>
    <t>2020-2021, March 20</t>
  </si>
  <si>
    <t>Some data will be ready prior data calls,  application time of that may vary</t>
  </si>
  <si>
    <t>uploaded into IRDB</t>
  </si>
  <si>
    <t>Recreational fishery</t>
  </si>
  <si>
    <t>1D</t>
  </si>
  <si>
    <t>2020-2021, March 1</t>
  </si>
  <si>
    <t>Research surveys</t>
  </si>
  <si>
    <t>1G, 1H</t>
  </si>
  <si>
    <t>Biological sampling at sea</t>
  </si>
  <si>
    <t>1F, 4A, 4B</t>
  </si>
  <si>
    <t>discards, bycatch</t>
  </si>
  <si>
    <t>Anadromous And Catadromous species data variables</t>
  </si>
  <si>
    <t>1E</t>
  </si>
  <si>
    <t>Fishing Activity Variable</t>
  </si>
  <si>
    <t>2A</t>
  </si>
  <si>
    <t>2020-2021, February 28</t>
  </si>
  <si>
    <t>Fleet economic</t>
  </si>
  <si>
    <t>3A</t>
  </si>
  <si>
    <t>2020-2021, October 1</t>
  </si>
  <si>
    <t>Aquaculture economic</t>
  </si>
  <si>
    <t>-</t>
  </si>
  <si>
    <t>Only freshwater aquaculture. Data collection is not foreseen</t>
  </si>
  <si>
    <t>Fish processing economic</t>
  </si>
  <si>
    <t>3C</t>
  </si>
  <si>
    <t>Table 7A: Planned regional and international coordination</t>
  </si>
  <si>
    <t>Acronym</t>
  </si>
  <si>
    <t>Name of meeting</t>
  </si>
  <si>
    <t>Planned MS participation</t>
  </si>
  <si>
    <t>Number of participants</t>
  </si>
  <si>
    <t>31 January 2021</t>
  </si>
  <si>
    <t>NCM</t>
  </si>
  <si>
    <t>National correspondent meeting (or exeprt group meeting)</t>
  </si>
  <si>
    <r>
      <rPr>
        <sz val="10"/>
        <rFont val="Arial"/>
        <family val="2"/>
      </rPr>
      <t>Recommended meetings and workshops list would be appropriate to MS to comply with obligation to attend the relevant meetings</t>
    </r>
    <r>
      <rPr>
        <b/>
        <sz val="10"/>
        <rFont val="Arial"/>
        <family val="2"/>
      </rPr>
      <t xml:space="preserve">  </t>
    </r>
  </si>
  <si>
    <t>RCM Baltic</t>
  </si>
  <si>
    <t>RCM Baltic Sea</t>
  </si>
  <si>
    <t>RCM LDF</t>
  </si>
  <si>
    <t>RCM Long Distance Fishery</t>
  </si>
  <si>
    <t>RCM NSEA</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</si>
  <si>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</si>
  <si>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</si>
  <si>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</si>
  <si>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</si>
  <si>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</si>
  <si>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</si>
  <si>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</si>
  <si>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</si>
  <si>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WGRFS</t>
  </si>
  <si>
    <t xml:space="preserve">ICES Working Group on Recreational Fisheries Surveys </t>
  </si>
  <si>
    <t>WGBAST</t>
  </si>
  <si>
    <t>Assessment Working Group on Baltic Salmon and Trout</t>
  </si>
  <si>
    <t>WGSFD</t>
  </si>
  <si>
    <t>Working Group on Spatial Fisheries Data</t>
  </si>
  <si>
    <t>EIFAAC/GFCM WGEEL</t>
  </si>
  <si>
    <t>Working Group on Eels</t>
  </si>
  <si>
    <t>PGECON</t>
  </si>
  <si>
    <t>Planning Group on Economic Issues</t>
  </si>
  <si>
    <t>PGECON WS</t>
  </si>
  <si>
    <t>Workshops of PGECON</t>
  </si>
  <si>
    <t>RCM North Sea and Eastern Arctic, NA</t>
  </si>
  <si>
    <t>All variables except social data collected each three years.</t>
  </si>
  <si>
    <t>2020 October 1</t>
  </si>
  <si>
    <t>3B</t>
  </si>
  <si>
    <t>Data collection is not included in 2020-2021 WP</t>
  </si>
  <si>
    <t>No fishing in SPRFMO area in 2020, the vessel moved to  North Western waters</t>
  </si>
  <si>
    <t>no direct fishing for cod, extremely low landings in 2020</t>
  </si>
  <si>
    <t>sharp decreasing of demersal fishing and landings in 2020</t>
  </si>
  <si>
    <t>landings in 2020 signifficantly above average</t>
  </si>
  <si>
    <t>no landings in 2020</t>
  </si>
  <si>
    <t>landings in 2020 above average</t>
  </si>
  <si>
    <t xml:space="preserve">Sampling in Baltic sea Lithuanian economical zone and coastal waters. </t>
  </si>
  <si>
    <t xml:space="preserve">See Table 1E </t>
  </si>
  <si>
    <t>Text box 1E</t>
  </si>
  <si>
    <t>10 ind per lenght group / size category  per quarter</t>
  </si>
  <si>
    <t>10 ind per lenght group per year</t>
  </si>
  <si>
    <t>for weight, sex rsatio and age see text box 1C</t>
  </si>
  <si>
    <t>for sex ratio, weight, maturity no extra costs and efforts, see text box 1C</t>
  </si>
  <si>
    <t>linked to the ctahes during CFS</t>
  </si>
  <si>
    <t>very low ctaches see text box 1C</t>
  </si>
  <si>
    <t>10 in per length group per quarter</t>
  </si>
  <si>
    <t>10 ind per length group per year</t>
  </si>
  <si>
    <t>plnned minimum just for orentation, based on the years with loe catches</t>
  </si>
  <si>
    <t>100 individula per sampled haul</t>
  </si>
  <si>
    <t>50 individula per sampled haul</t>
  </si>
  <si>
    <t>20 individula per sampled haul</t>
  </si>
  <si>
    <t>no additional costs and effort see text box 1C</t>
  </si>
  <si>
    <t xml:space="preserve">CFS </t>
  </si>
  <si>
    <t>BITS and CFS</t>
  </si>
  <si>
    <t>Costal pound-netters</t>
  </si>
  <si>
    <t>Not vessels but fishing comapnies. Effort and catch is registered by monthly, not trip by trip. Typing error in WP column M, should be 0</t>
  </si>
  <si>
    <t>Registration of each fishing effort and landing for the vessels bellow 8meters have been started from 2019.  Typing error in WP column M, should be 0</t>
  </si>
  <si>
    <t xml:space="preserve"> Typing error in WP column M, should be 0</t>
  </si>
  <si>
    <t>Eel Onsite surveys</t>
  </si>
  <si>
    <t>On -shore</t>
  </si>
  <si>
    <t>List of fishermen operating with eel-pots in the rivers.</t>
  </si>
  <si>
    <t>List of fishermen operating with eel-pots in the Curonian lagoon.</t>
  </si>
  <si>
    <t>Fishery Service</t>
  </si>
  <si>
    <t>ICES WGEEL, WGRFS</t>
  </si>
  <si>
    <t>ICES WGEEL</t>
  </si>
  <si>
    <t>Columns Q;R;S are missing in the Table published on DCF website. Links were updated in WP version revised in 2020. Other comments see text box 5A</t>
  </si>
  <si>
    <t>subject to the multilateral agreement, data shall be provided by PL or NL</t>
  </si>
  <si>
    <t>LTU-ELE-FRW-FIX-CF</t>
  </si>
  <si>
    <t>LTU-ELE-FRW-FYK-CF</t>
  </si>
  <si>
    <t>LTU-SAL-FRW-MEL-FI</t>
  </si>
  <si>
    <t>LTU-SAL-FRW-FIX-FI</t>
  </si>
  <si>
    <t>LTU-SAL-FRW-MIS-FI</t>
  </si>
  <si>
    <t>0%</t>
  </si>
  <si>
    <t>100%</t>
  </si>
  <si>
    <t>Fishing Logbook, Sales notes</t>
  </si>
  <si>
    <t>All metiers</t>
  </si>
  <si>
    <t xml:space="preserve">40 m or larger </t>
  </si>
  <si>
    <t>Value of landings total and per
commercial species,  Live Weight of landings total and per commercial species, Prices by commercial species</t>
  </si>
  <si>
    <t>Fleet Register, Fishing logbook, VMS data</t>
  </si>
  <si>
    <t>Days at sea , Fishing days,kW * Fishing Days, GT * Fishing days, Number of trips, Number of fishing operations, Length of nets, Number of hooks, Numbers of pots</t>
  </si>
  <si>
    <t>Effort</t>
  </si>
  <si>
    <t>No inactive vessels in segment.The main reasons: the segment is partly contained by vessels registered in the Lithuanian fleet register and operated in the fishing activities on temporal base under charter agreement. As such, based on the agreement expiry vessels were withdrawn from the Lithuanian fleet register.</t>
  </si>
  <si>
    <t>Fleet Register, Fishing logbook</t>
  </si>
  <si>
    <t>40 m or larger</t>
  </si>
  <si>
    <t>Inactive vessels</t>
  </si>
  <si>
    <t xml:space="preserve">Number of vessels, GT, kW, Vessel Age </t>
  </si>
  <si>
    <t>Capacity</t>
  </si>
  <si>
    <t>Vessels using Polyvalent ‘active’ gears only</t>
  </si>
  <si>
    <t>North-Western waters (ICES areas Vb (only Union waters), VI and VII)</t>
  </si>
  <si>
    <t>Baltic Sea; North Sea; Eastern Arctic; NAFO; Extended NorthWestern waters (Ices areas V, VI and VII) and Southern Western waters</t>
  </si>
  <si>
    <t>North Sea (ICES areas IIIa and IV), Eastern Arctic (ICES areas I and II)</t>
  </si>
  <si>
    <t>No vessels in segment. The main reasons: the segment is contained by vessels registered in the Lithuanian fleet register and operated in the fishing activities on temporal base under charter agreement. As such, based on the agreement expiry vessels were withdrawn from the Lithuanian fleet register.</t>
  </si>
  <si>
    <t>24-&lt; 40 m</t>
  </si>
  <si>
    <t>Demersal trawlers and/or demersal seiners</t>
  </si>
  <si>
    <t>none</t>
  </si>
  <si>
    <t>Logbooks, Sales notes</t>
  </si>
  <si>
    <t xml:space="preserve">Pelagic trawlers </t>
  </si>
  <si>
    <t>Fixed netters</t>
  </si>
  <si>
    <t>18-&lt; 24 m</t>
  </si>
  <si>
    <t>10-&lt; 12 m</t>
  </si>
  <si>
    <t xml:space="preserve">Landings variables for vessels, which length is less than 8 m, data collected under complementary data collection </t>
  </si>
  <si>
    <t>100</t>
  </si>
  <si>
    <t>Logbook</t>
  </si>
  <si>
    <t xml:space="preserve">Census </t>
  </si>
  <si>
    <t xml:space="preserve">0-&lt; 10 m </t>
  </si>
  <si>
    <t>Vessels using Polyvalent ‘passive’ gears only</t>
  </si>
  <si>
    <t>Logbooks, Sales notes, VMS data</t>
  </si>
  <si>
    <t xml:space="preserve">To identify inactivity of  vessels, which length is less than 8 m, data collected under complementary data collection </t>
  </si>
  <si>
    <t xml:space="preserve">Fleet register, Logbooks </t>
  </si>
  <si>
    <t xml:space="preserve">Capacity </t>
  </si>
  <si>
    <t>Fleet register, Logbooks</t>
  </si>
  <si>
    <t xml:space="preserve">To identify activity of  vessels, which length is less than 8 m, under complementary data collection </t>
  </si>
  <si>
    <t>Data collection scheme aplies to comlementary data as definited in Annex is indefinable</t>
  </si>
  <si>
    <t>Response Rate (%)</t>
  </si>
  <si>
    <t xml:space="preserve">Achieved coverage of data collected under complementary data collection </t>
  </si>
  <si>
    <t>Data source for complementary data collection</t>
  </si>
  <si>
    <t>Data collected  under control regulation accessible for scientific use (Y/N/I)</t>
  </si>
  <si>
    <t>Planned coverage of data collected under complementary data collection (% of fishing trips)</t>
  </si>
  <si>
    <t xml:space="preserve">Data collection scheme </t>
  </si>
  <si>
    <t>Additional data collection (Y/N)</t>
  </si>
  <si>
    <t>Expected coverage of data collected under control regulation (% of fishing trips)</t>
  </si>
  <si>
    <t xml:space="preserve">Type of data collected under control regulation used to calculate the estimates </t>
  </si>
  <si>
    <t>Data collected  under control regulation appropriate for scientific use (Y/N/I)</t>
  </si>
  <si>
    <t>Metiers (level 6)</t>
  </si>
  <si>
    <t xml:space="preserve">Length class </t>
  </si>
  <si>
    <t xml:space="preserve">Fishing technique </t>
  </si>
  <si>
    <t>Variable</t>
  </si>
  <si>
    <t xml:space="preserve">Variable Group </t>
  </si>
  <si>
    <t xml:space="preserve">Supra region </t>
  </si>
  <si>
    <t xml:space="preserve">Table 2A: Fishing activity variables data collection strategy </t>
  </si>
  <si>
    <t>annual</t>
  </si>
  <si>
    <t>A - Census</t>
  </si>
  <si>
    <t>LAFPMIS (DR-1) questionnaires</t>
  </si>
  <si>
    <t>Variable costs</t>
  </si>
  <si>
    <t>E</t>
  </si>
  <si>
    <t>OFRTMVL40XX</t>
  </si>
  <si>
    <t>Drift and/or fixed netters</t>
  </si>
  <si>
    <t>D — Indirect survey</t>
  </si>
  <si>
    <t>Value of unpaid labour</t>
  </si>
  <si>
    <t>Discounted Cash Flow method</t>
  </si>
  <si>
    <t>Value of quota and other fishing rights</t>
  </si>
  <si>
    <t>PIM method</t>
  </si>
  <si>
    <t>Value of physical capital</t>
  </si>
  <si>
    <t>12-&lt; 18 m</t>
  </si>
  <si>
    <t>Value of landings per species</t>
  </si>
  <si>
    <r>
      <t>Logbooks</t>
    </r>
    <r>
      <rPr>
        <sz val="10"/>
        <rFont val="Arial"/>
        <family val="2"/>
      </rPr>
      <t>, Sales notes</t>
    </r>
  </si>
  <si>
    <t>Unpaid labour by gender</t>
  </si>
  <si>
    <t>S</t>
  </si>
  <si>
    <t>Unpaid labour</t>
  </si>
  <si>
    <t>Fleet register</t>
  </si>
  <si>
    <t>Total vessel's tonnage</t>
  </si>
  <si>
    <t>Total vessel's power</t>
  </si>
  <si>
    <t>Total hours worked per year</t>
  </si>
  <si>
    <t>Total assets</t>
  </si>
  <si>
    <t>Subsidies on investments</t>
  </si>
  <si>
    <t>Repair and maintenance costs</t>
  </si>
  <si>
    <t>Personnel costs</t>
  </si>
  <si>
    <t>Other income</t>
  </si>
  <si>
    <t>Operating subsidies</t>
  </si>
  <si>
    <t>FDIS</t>
  </si>
  <si>
    <t>Number of fishing enterprises/units</t>
  </si>
  <si>
    <t>Non-variable costs</t>
  </si>
  <si>
    <t>Mean LOA of vessels</t>
  </si>
  <si>
    <t>Mean age of vessels</t>
  </si>
  <si>
    <t>Long/short Debt</t>
  </si>
  <si>
    <t>Lease/rental payments for quota or other fishing rights</t>
  </si>
  <si>
    <t>Investments in tangible assets, net</t>
  </si>
  <si>
    <t>Income from leasing out quota or other fishing rights</t>
  </si>
  <si>
    <r>
      <t>LAFPMIS (DR-1)</t>
    </r>
    <r>
      <rPr>
        <sz val="10"/>
        <rFont val="Arial"/>
        <family val="2"/>
      </rPr>
      <t xml:space="preserve"> and FDIS</t>
    </r>
  </si>
  <si>
    <t>Gross value of landings</t>
  </si>
  <si>
    <t>FTE National</t>
  </si>
  <si>
    <t>FTE by gender</t>
  </si>
  <si>
    <t>Engaged crew</t>
  </si>
  <si>
    <t>Energy costs</t>
  </si>
  <si>
    <t>Energy consumption</t>
  </si>
  <si>
    <t>Dada collection was not planned for 2020</t>
  </si>
  <si>
    <t>every 3 years starting from 2018</t>
  </si>
  <si>
    <t>LAFPMIS</t>
  </si>
  <si>
    <t>Employment by nationality</t>
  </si>
  <si>
    <t>Employment by gender</t>
  </si>
  <si>
    <t>Employment by employment status</t>
  </si>
  <si>
    <t>Employment by education level</t>
  </si>
  <si>
    <t>Employment by age</t>
  </si>
  <si>
    <t>Logbooks</t>
  </si>
  <si>
    <t>Days at sea</t>
  </si>
  <si>
    <t>Consumption of fixed capital</t>
  </si>
  <si>
    <t>Average price per species</t>
  </si>
  <si>
    <t>Achieved Sample no/Planned sample no.</t>
  </si>
  <si>
    <t>Response Rate %</t>
  </si>
  <si>
    <t>Achieved Sample Rate %</t>
  </si>
  <si>
    <t>Achieved sample number</t>
  </si>
  <si>
    <t>Frame population</t>
  </si>
  <si>
    <t xml:space="preserve">Planned sample rate % </t>
  </si>
  <si>
    <t xml:space="preserve">Type of data collection scheme </t>
  </si>
  <si>
    <t>Data Source</t>
  </si>
  <si>
    <t>Type of variables (E/S)</t>
  </si>
  <si>
    <t>Cluster Name</t>
  </si>
  <si>
    <t>Table 3A: Population segments for collection of economic and social data for fisheries</t>
  </si>
  <si>
    <t>Data collection is not foreseen in 2020-2021 WP</t>
  </si>
  <si>
    <t>Data collection for aquaculture is not foreseen for 2020-2021 as all sector in Lithuania consists of fresh water aquaculture activities only</t>
  </si>
  <si>
    <t>No social and economic data on aquaculture need to be collected if the total production of the Member State is less than 1 % of the total Union production volume and value</t>
  </si>
  <si>
    <t>AR Comment</t>
  </si>
  <si>
    <t>Threshold Type</t>
  </si>
  <si>
    <t>Data source</t>
  </si>
  <si>
    <t>Species group</t>
  </si>
  <si>
    <t>Techniques</t>
  </si>
  <si>
    <t>Table 3B: Population segments for collection of economic and social data for aquaculture</t>
  </si>
  <si>
    <t>Data collection is not planned for 2020</t>
  </si>
  <si>
    <t xml:space="preserve">Companies &gt; 250 </t>
  </si>
  <si>
    <t>Semiannual</t>
  </si>
  <si>
    <t>LAFPMIS (ŽP-1) questionnaires, calculation</t>
  </si>
  <si>
    <t>The State Food and Veterinary Service (SFVS)</t>
  </si>
  <si>
    <t>Number of enterprises</t>
  </si>
  <si>
    <t>Number of hours worked by employees and unpaid workers</t>
  </si>
  <si>
    <t>Yearly</t>
  </si>
  <si>
    <t>LAFPMIS (ŽF-1) questionnaires</t>
  </si>
  <si>
    <t>D - Indirect survey</t>
  </si>
  <si>
    <t>FTE national</t>
  </si>
  <si>
    <t>Number of persons employed</t>
  </si>
  <si>
    <t>Debt</t>
  </si>
  <si>
    <t>Net Investments</t>
  </si>
  <si>
    <t>Financial expenditures</t>
  </si>
  <si>
    <t>Financial income</t>
  </si>
  <si>
    <t>Total value of assets</t>
  </si>
  <si>
    <t>Other operational costs</t>
  </si>
  <si>
    <t>Purchase of fish and other raw material for production</t>
  </si>
  <si>
    <t>Payment for external agency workers</t>
  </si>
  <si>
    <t>Personel costs</t>
  </si>
  <si>
    <t>Turnover</t>
  </si>
  <si>
    <t>Companies 50-250</t>
  </si>
  <si>
    <t>Companies 11-49</t>
  </si>
  <si>
    <t>Companies &lt;= 10</t>
  </si>
  <si>
    <t xml:space="preserve">Variables </t>
  </si>
  <si>
    <t>Segment</t>
  </si>
  <si>
    <t>Table 3C: Population segments for collection of economic and social data for the processing industry</t>
  </si>
  <si>
    <t>Data collection for aquaculture is not foreseen in WP as all sector in Lithuania consists of fresh water aquaculture activities</t>
  </si>
  <si>
    <t>Aquaculture</t>
  </si>
  <si>
    <t>https://www.e-tar.lt/portal/lt/legalAct/be557330e0ab11e7b3f0a470b0373cb2</t>
  </si>
  <si>
    <t>LAFPMIS (ŽP-1, ŽF-1) questionnaires</t>
  </si>
  <si>
    <t>Fish processing</t>
  </si>
  <si>
    <t>All regions</t>
  </si>
  <si>
    <t>Fleet</t>
  </si>
  <si>
    <t xml:space="preserve">Where can documentation be found? </t>
  </si>
  <si>
    <t>Are data stored in databases?</t>
  </si>
  <si>
    <t>Are methodological documents publicly available?</t>
  </si>
  <si>
    <t>Are statistics comparable over time?</t>
  </si>
  <si>
    <t>Are procedures in place to monitor internal coherence?</t>
  </si>
  <si>
    <t>Are procedures in place to ensure timely execution?</t>
  </si>
  <si>
    <t xml:space="preserve">Are errors measured and documented? </t>
  </si>
  <si>
    <t>Are sources, intermediate results and outputs regularly assessed and validated?</t>
  </si>
  <si>
    <t>Are end-users listed and updated?</t>
  </si>
  <si>
    <t>Do automatic techniques for data capture, data coding and validation exist?</t>
  </si>
  <si>
    <t>Is duplication of data collection avoided?</t>
  </si>
  <si>
    <t>Are revisions documented and available?</t>
  </si>
  <si>
    <t>Are editing and imputation methods used and checked?</t>
  </si>
  <si>
    <t>Are data collection, entry and coding checked?</t>
  </si>
  <si>
    <t>Are there agreements for access and quality of administrative data between partners?</t>
  </si>
  <si>
    <t>Is there consistency between administrative and other statistical data?</t>
  </si>
  <si>
    <t>Are methodologies consistent at MS, regional and EU level?</t>
  </si>
  <si>
    <t>Does it follow international standards, guidelines and best practices?</t>
  </si>
  <si>
    <t>Is sound methodology documented ?</t>
  </si>
  <si>
    <t>Are protocols to enforce confidentiality with external users in place and documented?</t>
  </si>
  <si>
    <t>Are protocols to enforce confidentiality between DCF partners in place and documented?</t>
  </si>
  <si>
    <t>Are procedures for confidential data handling in place and documented?</t>
  </si>
  <si>
    <t>Error checking</t>
  </si>
  <si>
    <t>Statistically sound sources and methods</t>
  </si>
  <si>
    <t>Data Sources</t>
  </si>
  <si>
    <t>Type of data collection scheme</t>
  </si>
  <si>
    <t>RFMO/RFO/IO/NSB</t>
  </si>
  <si>
    <t>Sampling year/ period</t>
  </si>
  <si>
    <t>Sector Name</t>
  </si>
  <si>
    <t>P13 Accessibility and Clarity</t>
  </si>
  <si>
    <t>P12 coherence and comparability</t>
  </si>
  <si>
    <t>P11 Timeliness and punctuality</t>
  </si>
  <si>
    <t>P10 Accuracy and reliability</t>
  </si>
  <si>
    <t>P9 Relevance</t>
  </si>
  <si>
    <t>P8 Cost effectiveness</t>
  </si>
  <si>
    <t>P7 Non-excessive burden on respondents</t>
  </si>
  <si>
    <t>P6 Appropriate statistical procedures</t>
  </si>
  <si>
    <t>P5 Sound methodology</t>
  </si>
  <si>
    <t>P4 Confidentiality</t>
  </si>
  <si>
    <t>P3 Impartiality and objectiveness</t>
  </si>
  <si>
    <t>Statistical Outputs</t>
  </si>
  <si>
    <t>Statistical processes</t>
  </si>
  <si>
    <t>Institutional environment</t>
  </si>
  <si>
    <t>Table 5B: Quality assurance framework for socio-economic data</t>
  </si>
  <si>
    <t>Applied</t>
  </si>
  <si>
    <t>To  provide  contributors  and  to  implement  guidelines</t>
  </si>
  <si>
    <t>Standardise the processes that use trip based transversal data to  determine the métier.   2. Consider criteria for aggregating data for different end‐users (JRC, ICES  and other RFMOs).  Investigate a framework for managing métier and fleet descriptions  when needed. </t>
  </si>
  <si>
    <t>RCG NA 2017  Recommendation 9</t>
  </si>
  <si>
    <t>Metier standartisation</t>
  </si>
  <si>
    <t>LM 2017</t>
  </si>
  <si>
    <t>All</t>
  </si>
  <si>
    <t>Followed</t>
  </si>
  <si>
    <t xml:space="preserve">MS action taken </t>
  </si>
  <si>
    <t>Follow-up action</t>
  </si>
  <si>
    <t>Recommendation/ Agreement</t>
  </si>
  <si>
    <t>Recommendation number</t>
  </si>
  <si>
    <t>Topic</t>
  </si>
  <si>
    <t xml:space="preserve">Section </t>
  </si>
  <si>
    <t>Source</t>
  </si>
  <si>
    <t>Table 7B: Follow-up of recommendations and agreements</t>
  </si>
  <si>
    <t>Agreement extended for period 2021-2023</t>
  </si>
  <si>
    <t xml:space="preserve"> (http://dcf.mir.gdynia.pl/?page_id=365)</t>
  </si>
  <si>
    <t>Each Partner ensures access to its fleet for observers under this agreement. Denied access to vessels does not exempt a Partner from legal or financial obligations.</t>
  </si>
  <si>
    <t>Poland is responsible for data collection, data entry and storage of the sampling data. The Netherlands is responsible for data validation, data processing and data delivery to relevant enduser. Poland and the Netherlands will collaborate to achieve timely delivery while ensuring to meet the required quality standards.</t>
  </si>
  <si>
    <t>Biological sampling carried on board EU fishing vessels in CECAF area by observers arranged by POL. Observers follow the sampling protocol as described in "Biological Data Collection of pelagic fisheries in CECAF waters - Manual for scientific observers on board EU pelagic trawlers in CECAF area", version 8-03-2018.</t>
  </si>
  <si>
    <t xml:space="preserve">POL to coordinate the execution of data collection under this multi-lateral agreement. </t>
  </si>
  <si>
    <t xml:space="preserve">DEU, LVA, LTU, NLD, POL to cooperate in the biological data collection on pelagic fisheries in CECAF waters in  2018-2020.
</t>
  </si>
  <si>
    <t>DEU - Christoph Stransky (christoph.stransky@thuenen.de)
LVA - Aivars Berzins (Aivars.Berzins@bior.lv)
LTU - Vilda Griuniene (vilda.griuniene@zum.lt)
NLD - Sieto Verver (sieto.verver@wur.nl)
POL - Irek Wojcik (iwojcik@mir.gdynia.pl)</t>
  </si>
  <si>
    <t>DEU - LTU  - LVA - NLD - POL</t>
  </si>
  <si>
    <t xml:space="preserve">  (http://dcf.mir.gdynia.pl/?page_id=365)</t>
  </si>
  <si>
    <t xml:space="preserve">POL is responsible for data collection, quality control and delivery to the SPRFMO scientific working group of all data collected under this agreement. POL will distribute the data to Partners upon request.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</si>
  <si>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Conservation and Management Measure on Standards for the Collection, Reporting, Verification and Exchange of Data (SPRFMO Data Standards)”.</t>
  </si>
  <si>
    <t>POL is responsible for placement observers onboard, in coordination with NLD in respect of the expected vessels' movements.</t>
  </si>
  <si>
    <t xml:space="preserve">DEU, LTU, NLD and POL to cooperate in the biological data collection on pelagic fisheries in SPRMFO waters.
</t>
  </si>
  <si>
    <t>LTU - Vilda Griuniene (Vilda.Griuniene@zum.lt)
DEU - Christoph Stransky (christoph.stransky@thuenen.de)
NLD - Sieto Verver (sieto.verver@wur.nl)
POL - Irek Wojcik (iwojcik@mir.gdynia.pl)</t>
  </si>
  <si>
    <t>DEU - LTU  - NLD - POL</t>
  </si>
  <si>
    <t xml:space="preserve">Validity </t>
  </si>
  <si>
    <t xml:space="preserve">Access to vessels </t>
  </si>
  <si>
    <t xml:space="preserve">Data transmission  </t>
  </si>
  <si>
    <t>Description of sampling / sampling protocol / sampling intensity</t>
  </si>
  <si>
    <t>Coordination</t>
  </si>
  <si>
    <t>Content</t>
  </si>
  <si>
    <t>Contact persons</t>
  </si>
  <si>
    <t>MSs</t>
  </si>
  <si>
    <t>Table7C: Bi- and multilateral agreements</t>
  </si>
  <si>
    <t>Routine</t>
  </si>
  <si>
    <t>Questionaires</t>
  </si>
  <si>
    <t>Onsite surveys, online surveys, anglers' diaries</t>
  </si>
  <si>
    <t>Rivers,  CURONIAN LAGOON</t>
  </si>
  <si>
    <t xml:space="preserve">Salmo salar </t>
  </si>
  <si>
    <t>Onsite surveys</t>
  </si>
  <si>
    <t>Effluents of 2 lakes, CURONIAN LAGOON</t>
  </si>
  <si>
    <t>Surveys at sea and onsite surveys</t>
  </si>
  <si>
    <t>Baltic Sea (ICES Subdivisions 22-32)</t>
  </si>
  <si>
    <t>Due to ban on cod fishery no surveys had been performed</t>
  </si>
  <si>
    <t>Due to the intended ban on the cod fishery in the Baltic sea, the data for these species might not be the object of data collection until the ban will be lifted.</t>
  </si>
  <si>
    <t>Conform with accepted standards Y/N</t>
  </si>
  <si>
    <t>Evaluated by external experts/bodies (Y/N)</t>
  </si>
  <si>
    <t>Collection of catch composition data (Y/N)</t>
  </si>
  <si>
    <t>Estimation of  the yearly percentage release (Y/N)</t>
  </si>
  <si>
    <t>Estimation of  the yearly weight and numbers of catch (Y/N)</t>
  </si>
  <si>
    <t>Are the editing and imputation methods documented? (Linked to Table 5A)</t>
  </si>
  <si>
    <t>Are non-response and refusal recorded?
(Linked to Table 5A)</t>
  </si>
  <si>
    <t>Is the sampling design documented?
(Linked to Table 5A)</t>
  </si>
  <si>
    <t xml:space="preserve">Is the survey part of a pilot study or part of an established programme? 
</t>
  </si>
  <si>
    <t>Unique Survey ID or Name of sampling scheme
(Linked to Table 5A)</t>
  </si>
  <si>
    <t>Type of Survey</t>
  </si>
  <si>
    <t>Collection of catch composition data? (Y/N)</t>
  </si>
  <si>
    <t>Annual percentage of released catch? (Y/N)</t>
  </si>
  <si>
    <t>Annual estimate of catch? (Y/N)</t>
  </si>
  <si>
    <t>Applicable (Species present in the MS?)</t>
  </si>
  <si>
    <t>Area/EMU</t>
  </si>
  <si>
    <t>Table 1D: Recreational fisheries</t>
  </si>
  <si>
    <t>There were no fishery in 2020</t>
  </si>
  <si>
    <t>Crustaceans</t>
  </si>
  <si>
    <t>Molluscs</t>
  </si>
  <si>
    <t>Reptiles</t>
  </si>
  <si>
    <t>Birds</t>
  </si>
  <si>
    <t>Mammals</t>
  </si>
  <si>
    <t>Cartilaginous fishes</t>
  </si>
  <si>
    <t xml:space="preserve">Onboard sampling by observer under multilateral agrrement </t>
  </si>
  <si>
    <t>Bony fish</t>
  </si>
  <si>
    <t>Data had to be collected by POL following multi-latteral agreement and the results should be provided by MS in their AR2020</t>
  </si>
  <si>
    <t xml:space="preserve">Onboard sampling by observer or self sampling. All live organisms caught during observer trip will be recorded. In a case of self sampling all live organisms delivered to the observers will be recorded </t>
  </si>
  <si>
    <t>Not applicable to the sampling scheme</t>
  </si>
  <si>
    <t>Will be obtained from national logbooks</t>
  </si>
  <si>
    <t>The fishes listed in the Table 1D, especially smelt, vimba are subject of this sampling scheme</t>
  </si>
  <si>
    <t>Are data stored in international database(s)?</t>
  </si>
  <si>
    <t>Are data stored in a national database?</t>
  </si>
  <si>
    <t>Other (Y/N/NA)</t>
  </si>
  <si>
    <t>Reptiles (Y/N/NA)</t>
  </si>
  <si>
    <t>Birds (Y/N/NA)</t>
  </si>
  <si>
    <t>Mammals (Y/N/NA)</t>
  </si>
  <si>
    <t>Fish (Y/N/NA)</t>
  </si>
  <si>
    <t xml:space="preserve">Is there any mitigation device? (Y/N) </t>
  </si>
  <si>
    <t>Does your sampling protocol allow for the calculation of observation effort “at haul level” (Y/N)</t>
  </si>
  <si>
    <t>Number of PSU sampled in which observers have been instructed to look for bycatch</t>
  </si>
  <si>
    <t xml:space="preserve">Expected occurence of recordings </t>
  </si>
  <si>
    <t>Group of vulnerable species</t>
  </si>
  <si>
    <t>Stratum ID code / Name of the survey</t>
  </si>
  <si>
    <t>Sampling period/year(s)</t>
  </si>
  <si>
    <t>Has there be occurrence of bycatch?</t>
  </si>
  <si>
    <t xml:space="preserve">Table 1F: Incidental by-catch of birds, mammals, reptiles and fish </t>
  </si>
  <si>
    <t>Check if any amendment needed to the NWP</t>
  </si>
  <si>
    <t xml:space="preserve"> Pending  a  review  of  the  EU  MAP,  major  shark  species  subject  to  assessment in tRFMOs, and that are in Table 1D of the EU MAP, should  be subject to appropriate sampling even if they are not included in table  1C.  </t>
  </si>
  <si>
    <t>RCG LP 2017  Recommendation 2</t>
  </si>
  <si>
    <t>sampling of Isurus oxyrinchus and Lamna nasus in tuna  RFMO areas</t>
  </si>
  <si>
    <t>1C</t>
  </si>
  <si>
    <t>RFMO</t>
  </si>
  <si>
    <t>To upload samples labelled with stratum ID code to the RDB</t>
  </si>
  <si>
    <t>MS (can chose) to upload their samples labelled with stratum ID code  specified in table 4A of national work plans using the project field of the  CS data</t>
  </si>
  <si>
    <t>RCG NA 2017  Recommendation 3</t>
  </si>
  <si>
    <t>Stratum ID</t>
  </si>
  <si>
    <t>4A</t>
  </si>
  <si>
    <t>LM2017</t>
  </si>
  <si>
    <t>applied</t>
  </si>
  <si>
    <t>Under “Other income” all the other revenues from other activities apart from fish processing should be provided.</t>
  </si>
  <si>
    <t>Processing</t>
  </si>
  <si>
    <t>PGECON 2018</t>
  </si>
  <si>
    <t>For the segments with “main” fish processing activities, “Turnover” variable, should include only Turnover related to the principal fish processing activity.</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</si>
  <si>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</si>
  <si>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 xml:space="preserve">In case balance sheets are not available, estimation methodology of value of capital and value of debts have to be in line and derived from the PIM.  In particular, the value of long/short term debts can be estimated by multiplying the financial position ratio by the value of assets.  </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</si>
  <si>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</si>
  <si>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</si>
  <si>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Social data</t>
  </si>
  <si>
    <t>PGECON 2017</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</si>
  <si>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</si>
  <si>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</si>
  <si>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Taking into account national needs and EU requirements it is recommended to separate social variable “Employment by nationality” to at least the following groups: 
- “National”;
- “EU”;
- “EEA (non EU)”;
- “Other” (Non-EU/EEA).
</t>
  </si>
  <si>
    <t xml:space="preserve">PGECON recommends to follow Eurostat practice and separate social variable “Employment by gender” to the following groups: 
- “M – male”;
- “F – female”;
- “Unknown” (only if needed).
</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</si>
  <si>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</si>
  <si>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</si>
  <si>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To upload samples of non-flag vessels (foreign landings) to the RDB, if any</t>
  </si>
  <si>
    <t>MS upload their samples of non-flag vessels (foreign landings) to the RDB.</t>
  </si>
  <si>
    <t>LM 12</t>
  </si>
  <si>
    <t>Foreign Landings</t>
  </si>
  <si>
    <t>4D</t>
  </si>
  <si>
    <t>LM 2016</t>
  </si>
  <si>
    <t xml:space="preserve">To responce to data call in terms of timeline </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</si>
  <si>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</si>
  <si>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LM 6</t>
  </si>
  <si>
    <t>LDF Data calls</t>
  </si>
  <si>
    <t xml:space="preserve">As soon as the end users determine their needs, a pilot project will be planned. </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</si>
  <si>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</si>
  <si>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 xml:space="preserve">Data to assess the impact on marine ecosystems </t>
  </si>
  <si>
    <t>1F</t>
  </si>
  <si>
    <t>Baltic RCM 2016</t>
  </si>
  <si>
    <t>No additional data beyond those recorded under Regulation (EC) No 1224/2009 will in 2017 be collected to assist in the assessment of the impact of fisheries in Union waters and outside Union waters on marine habitats (ref: EU-MAP Chapter III, 3 (b))</t>
  </si>
  <si>
    <t>Preferably this table would  apply only for report, as recommendations and agreements will be not listed for furthers work plan years. The available on JRC's data collection web pages list of the assembled recommendations and agreements  is appropriate</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</si>
  <si>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</si>
  <si>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To implement agreement</t>
  </si>
  <si>
    <t xml:space="preserve"> RCG Baltic agreed to prepare all steps of data to be able to upload the data collected in
previuos year before 1 March of reporting year, to make intersessional work and RCG meeting in June possible</t>
  </si>
  <si>
    <t>RCG Baltic 2018  agreement 7</t>
  </si>
  <si>
    <t>Datacall for RCGs with deadline of 1 March</t>
  </si>
  <si>
    <t>6A</t>
  </si>
  <si>
    <t>LM 2018</t>
  </si>
  <si>
    <t xml:space="preserve">To  contribute in the revision of EU-MAP   </t>
  </si>
  <si>
    <t>RCG Baltic agree to request from the European Commission a timeline to be prepared regarding the revision of EU-MAP</t>
  </si>
  <si>
    <t>RCG Baltic 2018  agreement 3</t>
  </si>
  <si>
    <t>Planning of work for EU-Map revision</t>
  </si>
  <si>
    <t>NCs to agree that MSs should start to define their Index river selection procedures</t>
  </si>
  <si>
    <t>2019-D7</t>
  </si>
  <si>
    <t>Index rivers and potential cost sharing</t>
  </si>
  <si>
    <t>RCG BALTIC 2019 Report</t>
  </si>
  <si>
    <t xml:space="preserve">General decision: NC to decide on if the Baltic region should continue and develop a regional sampling plan for the small pelagic fisheries, agree to continue the work in this ISSG. </t>
  </si>
  <si>
    <t>2019-D5</t>
  </si>
  <si>
    <t xml:space="preserve">Moving towards Regional Sampling Plan on fisheries for small pelagic in the Baltic </t>
  </si>
  <si>
    <t>1B, 1C</t>
  </si>
  <si>
    <t>Recommendation  will be taken into account.</t>
  </si>
  <si>
    <t>NCs to decide on: To terminate the age readings for dab, flounder, brill and turbot from the commercial fishery in the Baltic sea (SD 22-32)Presently age readings from the commercial fishery is not used in the stock</t>
  </si>
  <si>
    <t>2019-D1</t>
  </si>
  <si>
    <t>To terminate the age readings for dab, flounder, brill and turbot from the commercial fishery in the Baltic sea (SD 22-32</t>
  </si>
  <si>
    <t>RCG Baltic agreed that data on maturity sampled on surveys conducted in quarter 3 and 4 are not used in stock assessment due to wrong timing. According to the overview in Table 1 in annex, stocks that are currently sampled but not used are highlighted</t>
  </si>
  <si>
    <t>2018-A9</t>
  </si>
  <si>
    <t xml:space="preserve"> Sampling of maturity data based on end user needs</t>
  </si>
  <si>
    <t>1G,H</t>
  </si>
  <si>
    <t>15th LM 2018 - Report</t>
  </si>
  <si>
    <t>the system of Data Quality Assurance is on development</t>
  </si>
  <si>
    <t>MS  should  make 
an  effort  to  document  Quality  Assurance  regarding  biological  data  capture  and  processing  and 
made them publicly available</t>
  </si>
  <si>
    <t xml:space="preserve">General planing </t>
  </si>
  <si>
    <t>5A</t>
  </si>
  <si>
    <t>STEFC EWG 19 -09 Report</t>
  </si>
  <si>
    <t>STEFC</t>
  </si>
  <si>
    <t>Lithuania should pay more attention to process of planning sampling of biological variables of fish stock in order to make it realistic and to avoid inclusion in the WP the variables for stock for which data collection is very difficult or no t possible</t>
  </si>
  <si>
    <t>Correct area in the column F - 22-32.</t>
  </si>
  <si>
    <t>Fishing</t>
  </si>
  <si>
    <t>ICES,NAFO,CECAF,SPRFMO</t>
  </si>
  <si>
    <t>http://zum.lrv.lt/lt/veiklos-sritys/zuvininkyste/duomenu-rinkimo-programa</t>
  </si>
  <si>
    <t xml:space="preserve">FDIS contains primary data as recorded, reported and transmitted under Regulation (EC) No 1224/2009 and access is not permitted to external users.                        </t>
  </si>
  <si>
    <t>Main costraints for P4, P6, P8, P10 and P13 sections are in text box</t>
  </si>
  <si>
    <t>Joined group with RCM Baltic</t>
  </si>
  <si>
    <r>
      <t xml:space="preserve">linked to the ctahes during CFS </t>
    </r>
    <r>
      <rPr>
        <sz val="10"/>
        <color rgb="FFFF0000"/>
        <rFont val="Arial"/>
        <family val="2"/>
      </rPr>
      <t>see text box 1c</t>
    </r>
  </si>
  <si>
    <t>percentage of lanings in LTU ports in 2020 was significantly above  average</t>
  </si>
  <si>
    <t>Subject to  multilateral agreement , data shpuld be provided by PL or NL</t>
  </si>
  <si>
    <t>See comments in text box 4A</t>
  </si>
  <si>
    <t xml:space="preserve">Error in cell M11, should be 60. Other comments see text box 4A. </t>
  </si>
  <si>
    <t>Registration of catch and effort  by vessel x trip for all vessels have been started in 2019. See text box 4A (white section)</t>
  </si>
  <si>
    <t>During third quarter only one PSU (10 per year)</t>
  </si>
  <si>
    <t>Variables for vessels, which length is less than 8 m, data collected under complementary data collection. In accepted WP ocured incorrect indentification od Additional data collection. The correct mark is "Y"</t>
  </si>
  <si>
    <t>https://zum.lrv.lt/lt/veiklos-sritys/zuvininkyste/zuvininkystes-politika-zp/duomenu-rinkimo-programa-drp</t>
  </si>
  <si>
    <t>no of fishermen x year</t>
  </si>
  <si>
    <t>https://zdis.zuv.lt/</t>
  </si>
  <si>
    <t>n. of boats x year</t>
  </si>
  <si>
    <t>LTU-STR-FRW-MIS-FI</t>
  </si>
  <si>
    <t>LTU-STR-FRW-FIX-FI</t>
  </si>
  <si>
    <t>LTU-STR-FRW-MEL-FI</t>
  </si>
  <si>
    <t>subject to multilateral agreement, data should be provided by PL or NL</t>
  </si>
  <si>
    <t>Ministry of agriculture http://zum.lrv.lt/lt/veiklos-sritys/zuvininkyste/duomenu-rinkimo-programa/kiti-dokumentai</t>
  </si>
  <si>
    <t>n.of counter</t>
  </si>
  <si>
    <t>Ministry of Agriculture Fishery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</si>
</sst>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_-* #,##0.00\ _z_ł_-;\-* #,##0.00\ _z_ł_-;_-* &quot;-&quot;??\ _z_ł_-;_-@_-"/>
  </numFmts>
  <fonts count="72" x14ac:knownFonts="1">
    <font>
      <sz val="10"/>
      <name val="Arial"/>
      <family val="2"/>
    </font>
    <font>
      <sz val="11"/>
      <color theme="1"/>
      <name val="Calibri"/>
      <family val="2"/>
      <charset val="186"/>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9"/>
      <name val="Arial"/>
      <family val="2"/>
      <charset val="161"/>
    </font>
    <font>
      <b/>
      <sz val="8"/>
      <name val="Arial"/>
      <family val="2"/>
    </font>
    <font>
      <b/>
      <sz val="10"/>
      <color theme="1"/>
      <name val="Arial"/>
      <family val="2"/>
    </font>
    <font>
      <b/>
      <sz val="10"/>
      <color rgb="FFFF0000"/>
      <name val="Arial"/>
      <family val="2"/>
    </font>
    <font>
      <sz val="8"/>
      <name val="Arial"/>
      <family val="2"/>
    </font>
    <font>
      <sz val="10"/>
      <color theme="1"/>
      <name val="Arial"/>
      <family val="2"/>
      <charset val="186"/>
    </font>
    <font>
      <sz val="10"/>
      <name val="Arial"/>
      <family val="2"/>
      <charset val="186"/>
    </font>
    <font>
      <sz val="8"/>
      <color theme="1"/>
      <name val="Arial"/>
      <family val="2"/>
      <charset val="186"/>
    </font>
    <font>
      <sz val="8"/>
      <name val="Arial"/>
      <family val="2"/>
      <charset val="186"/>
    </font>
    <font>
      <sz val="8"/>
      <color theme="1"/>
      <name val="Calibri"/>
      <family val="2"/>
      <scheme val="minor"/>
    </font>
    <font>
      <sz val="10"/>
      <color indexed="8"/>
      <name val="Arial"/>
      <family val="2"/>
      <charset val="186"/>
    </font>
    <font>
      <b/>
      <sz val="18"/>
      <color indexed="62"/>
      <name val="Cambria"/>
      <family val="1"/>
    </font>
    <font>
      <b/>
      <sz val="18"/>
      <color indexed="56"/>
      <name val="Cambria"/>
      <family val="1"/>
    </font>
    <font>
      <sz val="11"/>
      <color rgb="FF000000"/>
      <name val="Calibri"/>
      <family val="2"/>
      <charset val="186"/>
    </font>
    <font>
      <sz val="8"/>
      <color indexed="8"/>
      <name val="Arial"/>
      <family val="2"/>
    </font>
    <font>
      <u/>
      <sz val="10"/>
      <color theme="10"/>
      <name val="Arial"/>
      <family val="2"/>
    </font>
    <font>
      <i/>
      <sz val="10"/>
      <name val="Arial"/>
      <family val="2"/>
    </font>
    <font>
      <u/>
      <sz val="8"/>
      <color theme="10"/>
      <name val="Arial"/>
      <family val="2"/>
    </font>
    <font>
      <sz val="11"/>
      <name val="Calibri"/>
      <family val="2"/>
      <scheme val="minor"/>
    </font>
    <font>
      <sz val="10"/>
      <name val="Times New Roman"/>
      <family val="1"/>
      <charset val="186"/>
    </font>
    <font>
      <sz val="8"/>
      <color theme="1"/>
      <name val="Cambria"/>
      <family val="2"/>
      <scheme val="major"/>
    </font>
    <font>
      <sz val="8"/>
      <color rgb="FF000000"/>
      <name val="Arial"/>
      <family val="2"/>
    </font>
    <font>
      <b/>
      <sz val="10"/>
      <color rgb="FF000000"/>
      <name val="Arial"/>
      <family val="2"/>
    </font>
    <font>
      <sz val="10"/>
      <name val="Arial"/>
      <family val="2"/>
      <charset val="238"/>
    </font>
    <font>
      <sz val="10"/>
      <color rgb="FF000000"/>
      <name val="Arial"/>
      <family val="2"/>
      <charset val="186"/>
    </font>
    <font>
      <sz val="10"/>
      <color rgb="FF000000"/>
      <name val="Arial"/>
      <family val="2"/>
    </font>
    <font>
      <b/>
      <sz val="12"/>
      <name val="Arial"/>
      <family val="2"/>
    </font>
    <font>
      <strike/>
      <sz val="10"/>
      <name val="Arial"/>
      <family val="2"/>
    </font>
    <font>
      <u/>
      <sz val="10"/>
      <color theme="1"/>
      <name val="Arial"/>
      <family val="2"/>
      <charset val="186"/>
    </font>
    <font>
      <sz val="9"/>
      <color theme="1"/>
      <name val="Arial"/>
      <family val="2"/>
      <charset val="186"/>
    </font>
    <font>
      <sz val="9"/>
      <name val="Arial"/>
      <family val="2"/>
      <charset val="186"/>
    </font>
    <font>
      <b/>
      <sz val="9"/>
      <color indexed="81"/>
      <name val="Tahoma"/>
      <family val="2"/>
      <charset val="186"/>
    </font>
    <font>
      <sz val="9"/>
      <color indexed="81"/>
      <name val="Tahoma"/>
      <family val="2"/>
      <charset val="186"/>
    </font>
    <font>
      <sz val="8"/>
      <color rgb="FFFF0000"/>
      <name val="Arial"/>
      <family val="2"/>
    </font>
    <font>
      <u/>
      <sz val="8"/>
      <name val="Arial"/>
      <family val="2"/>
    </font>
  </fonts>
  <fills count="3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34998626667073579"/>
        <bgColor indexed="26"/>
      </patternFill>
    </fill>
    <fill>
      <patternFill patternType="solid">
        <fgColor theme="0"/>
        <bgColor indexed="26"/>
      </patternFill>
    </fill>
    <fill>
      <patternFill patternType="solid">
        <fgColor theme="0" tint="-0.14999847407452621"/>
        <bgColor indexed="41"/>
      </patternFill>
    </fill>
    <fill>
      <patternFill patternType="solid">
        <fgColor theme="0" tint="-0.34998626667073579"/>
        <bgColor rgb="FFFFFF00"/>
      </patternFill>
    </fill>
    <fill>
      <patternFill patternType="solid">
        <fgColor rgb="FFA6A6A6"/>
        <bgColor rgb="FFA6A6A6"/>
      </patternFill>
    </fill>
    <fill>
      <patternFill patternType="solid">
        <fgColor theme="0" tint="-0.249977111117893"/>
        <bgColor indexed="64"/>
      </patternFill>
    </fill>
  </fills>
  <borders count="12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8"/>
      </left>
      <right/>
      <top style="medium">
        <color indexed="8"/>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8"/>
      </right>
      <top/>
      <bottom style="medium">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auto="1"/>
      </left>
      <right style="medium">
        <color auto="1"/>
      </right>
      <top style="thin">
        <color auto="1"/>
      </top>
      <bottom style="medium">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top/>
      <bottom style="thin">
        <color auto="1"/>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43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7" borderId="0" applyNumberFormat="0" applyBorder="0" applyAlignment="0" applyProtection="0"/>
    <xf numFmtId="0" fontId="8" fillId="14" borderId="1" applyNumberFormat="0" applyAlignment="0" applyProtection="0"/>
    <xf numFmtId="0" fontId="9" fillId="14" borderId="2" applyNumberFormat="0" applyAlignment="0" applyProtection="0"/>
    <xf numFmtId="0" fontId="10" fillId="4" borderId="0" applyNumberFormat="0" applyBorder="0" applyAlignment="0" applyProtection="0"/>
    <xf numFmtId="0" fontId="11" fillId="8" borderId="2" applyNumberFormat="0" applyAlignment="0" applyProtection="0"/>
    <xf numFmtId="0" fontId="12" fillId="23" borderId="3" applyNumberFormat="0" applyAlignment="0" applyProtection="0"/>
    <xf numFmtId="0" fontId="13" fillId="0" borderId="4" applyNumberFormat="0" applyFill="0" applyAlignment="0" applyProtection="0"/>
    <xf numFmtId="0" fontId="14" fillId="7" borderId="2" applyNumberFormat="0" applyAlignment="0" applyProtection="0"/>
    <xf numFmtId="0" fontId="15" fillId="0" borderId="0" applyNumberFormat="0" applyFill="0" applyBorder="0" applyAlignment="0" applyProtection="0"/>
    <xf numFmtId="0" fontId="7" fillId="18"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16" fillId="7" borderId="2" applyNumberFormat="0" applyAlignment="0" applyProtection="0"/>
    <xf numFmtId="0" fontId="17" fillId="0" borderId="5"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32" fillId="0" borderId="0"/>
    <xf numFmtId="0" fontId="29" fillId="0" borderId="0"/>
    <xf numFmtId="0" fontId="32" fillId="0" borderId="0"/>
    <xf numFmtId="0" fontId="29" fillId="0" borderId="0"/>
    <xf numFmtId="0" fontId="29" fillId="0" borderId="0"/>
    <xf numFmtId="0" fontId="29" fillId="0" borderId="0"/>
    <xf numFmtId="0" fontId="29" fillId="0" borderId="0"/>
    <xf numFmtId="0" fontId="29" fillId="0" borderId="0"/>
    <xf numFmtId="0" fontId="32" fillId="0" borderId="0"/>
    <xf numFmtId="0" fontId="29" fillId="9" borderId="7" applyNumberFormat="0" applyAlignment="0" applyProtection="0"/>
    <xf numFmtId="0" fontId="29" fillId="9" borderId="7" applyNumberFormat="0" applyAlignment="0" applyProtection="0"/>
    <xf numFmtId="0" fontId="20" fillId="8" borderId="1" applyNumberFormat="0" applyAlignment="0" applyProtection="0"/>
    <xf numFmtId="0" fontId="32" fillId="0" borderId="0"/>
    <xf numFmtId="0" fontId="32" fillId="0" borderId="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6" applyNumberFormat="0" applyFill="0" applyAlignment="0" applyProtection="0"/>
    <xf numFmtId="0" fontId="15" fillId="0" borderId="9"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5" fillId="0" borderId="0"/>
    <xf numFmtId="0" fontId="3" fillId="0" borderId="0"/>
    <xf numFmtId="0" fontId="3" fillId="0" borderId="0"/>
    <xf numFmtId="0" fontId="3" fillId="0" borderId="0"/>
    <xf numFmtId="0" fontId="3" fillId="0" borderId="0"/>
    <xf numFmtId="0" fontId="29" fillId="0" borderId="0"/>
    <xf numFmtId="9" fontId="29" fillId="0" borderId="0" applyFont="0" applyFill="0" applyBorder="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1" fillId="8" borderId="64" applyNumberFormat="0" applyAlignment="0" applyProtection="0"/>
    <xf numFmtId="0" fontId="11" fillId="8" borderId="64" applyNumberFormat="0" applyAlignment="0" applyProtection="0"/>
    <xf numFmtId="0" fontId="14" fillId="7" borderId="64" applyNumberFormat="0" applyAlignment="0" applyProtection="0"/>
    <xf numFmtId="0" fontId="17" fillId="0" borderId="65" applyNumberFormat="0" applyFill="0" applyAlignment="0" applyProtection="0"/>
    <xf numFmtId="0" fontId="16" fillId="7" borderId="64" applyNumberFormat="0" applyAlignment="0" applyProtection="0"/>
    <xf numFmtId="0" fontId="11" fillId="8" borderId="64" applyNumberFormat="0" applyAlignment="0" applyProtection="0"/>
    <xf numFmtId="0" fontId="9" fillId="14" borderId="64" applyNumberFormat="0" applyAlignment="0" applyProtection="0"/>
    <xf numFmtId="0" fontId="8" fillId="14" borderId="63" applyNumberFormat="0" applyAlignment="0" applyProtection="0"/>
    <xf numFmtId="0" fontId="8" fillId="14" borderId="63" applyNumberFormat="0" applyAlignment="0" applyProtection="0"/>
    <xf numFmtId="0" fontId="9" fillId="14" borderId="64" applyNumberFormat="0" applyAlignment="0" applyProtection="0"/>
    <xf numFmtId="0" fontId="11" fillId="8" borderId="64" applyNumberFormat="0" applyAlignment="0" applyProtection="0"/>
    <xf numFmtId="0" fontId="14" fillId="7" borderId="64" applyNumberFormat="0" applyAlignment="0" applyProtection="0"/>
    <xf numFmtId="0" fontId="16" fillId="7" borderId="64" applyNumberFormat="0" applyAlignment="0" applyProtection="0"/>
    <xf numFmtId="0" fontId="17" fillId="0" borderId="65" applyNumberFormat="0" applyFill="0" applyAlignment="0" applyProtection="0"/>
    <xf numFmtId="0" fontId="29" fillId="9" borderId="66" applyNumberFormat="0" applyAlignment="0" applyProtection="0"/>
    <xf numFmtId="0" fontId="29" fillId="9" borderId="66" applyNumberFormat="0" applyAlignment="0" applyProtection="0"/>
    <xf numFmtId="0" fontId="20" fillId="8" borderId="63" applyNumberFormat="0" applyAlignment="0" applyProtection="0"/>
    <xf numFmtId="0" fontId="8" fillId="14" borderId="63" applyNumberFormat="0" applyAlignment="0" applyProtection="0"/>
    <xf numFmtId="0" fontId="9" fillId="14" borderId="64" applyNumberFormat="0" applyAlignment="0" applyProtection="0"/>
    <xf numFmtId="0" fontId="11" fillId="8" borderId="64" applyNumberFormat="0" applyAlignment="0" applyProtection="0"/>
    <xf numFmtId="0" fontId="14" fillId="7" borderId="64" applyNumberFormat="0" applyAlignment="0" applyProtection="0"/>
    <xf numFmtId="0" fontId="16" fillId="7" borderId="64" applyNumberFormat="0" applyAlignment="0" applyProtection="0"/>
    <xf numFmtId="0" fontId="17" fillId="0" borderId="65" applyNumberFormat="0" applyFill="0" applyAlignment="0" applyProtection="0"/>
    <xf numFmtId="0" fontId="29" fillId="9" borderId="66" applyNumberFormat="0" applyAlignment="0" applyProtection="0"/>
    <xf numFmtId="0" fontId="29" fillId="9" borderId="66" applyNumberFormat="0" applyAlignment="0" applyProtection="0"/>
    <xf numFmtId="0" fontId="20" fillId="8" borderId="63" applyNumberFormat="0" applyAlignment="0" applyProtection="0"/>
    <xf numFmtId="0" fontId="8" fillId="14" borderId="47" applyNumberFormat="0" applyAlignment="0" applyProtection="0"/>
    <xf numFmtId="0" fontId="9" fillId="14" borderId="48" applyNumberFormat="0" applyAlignment="0" applyProtection="0"/>
    <xf numFmtId="0" fontId="11" fillId="8" borderId="48" applyNumberFormat="0" applyAlignment="0" applyProtection="0"/>
    <xf numFmtId="0" fontId="14" fillId="7" borderId="48" applyNumberFormat="0" applyAlignment="0" applyProtection="0"/>
    <xf numFmtId="0" fontId="8" fillId="14" borderId="63" applyNumberFormat="0" applyAlignment="0" applyProtection="0"/>
    <xf numFmtId="0" fontId="8" fillId="14" borderId="63" applyNumberFormat="0" applyAlignment="0" applyProtection="0"/>
    <xf numFmtId="0" fontId="9" fillId="14" borderId="64" applyNumberFormat="0" applyAlignment="0" applyProtection="0"/>
    <xf numFmtId="0" fontId="9" fillId="14" borderId="64" applyNumberFormat="0" applyAlignment="0" applyProtection="0"/>
    <xf numFmtId="0" fontId="11" fillId="8" borderId="64" applyNumberFormat="0" applyAlignment="0" applyProtection="0"/>
    <xf numFmtId="0" fontId="11" fillId="8" borderId="64" applyNumberFormat="0" applyAlignment="0" applyProtection="0"/>
    <xf numFmtId="0" fontId="16" fillId="7" borderId="48" applyNumberFormat="0" applyAlignment="0" applyProtection="0"/>
    <xf numFmtId="0" fontId="17" fillId="0" borderId="49" applyNumberFormat="0" applyFill="0" applyAlignment="0" applyProtection="0"/>
    <xf numFmtId="0" fontId="14" fillId="7" borderId="64" applyNumberFormat="0" applyAlignment="0" applyProtection="0"/>
    <xf numFmtId="0" fontId="2" fillId="0" borderId="0"/>
    <xf numFmtId="0" fontId="2" fillId="0" borderId="0"/>
    <xf numFmtId="0" fontId="2" fillId="0" borderId="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9" fillId="0" borderId="0" applyFont="0" applyFill="0" applyBorder="0" applyAlignment="0" applyProtection="0"/>
    <xf numFmtId="0" fontId="15" fillId="0" borderId="53" applyNumberFormat="0" applyFill="0" applyAlignment="0" applyProtection="0"/>
    <xf numFmtId="0" fontId="14" fillId="7" borderId="48" applyNumberFormat="0" applyAlignment="0" applyProtection="0"/>
    <xf numFmtId="0" fontId="11" fillId="8" borderId="48" applyNumberFormat="0" applyAlignment="0" applyProtection="0"/>
    <xf numFmtId="0" fontId="9" fillId="14" borderId="48" applyNumberFormat="0" applyAlignment="0" applyProtection="0"/>
    <xf numFmtId="0" fontId="8" fillId="14" borderId="47" applyNumberFormat="0" applyAlignment="0" applyProtection="0"/>
    <xf numFmtId="0" fontId="11" fillId="8" borderId="48" applyNumberFormat="0" applyAlignment="0" applyProtection="0"/>
    <xf numFmtId="0" fontId="17" fillId="0" borderId="49" applyNumberFormat="0" applyFill="0" applyAlignment="0" applyProtection="0"/>
    <xf numFmtId="0" fontId="8" fillId="14" borderId="47" applyNumberFormat="0" applyAlignment="0" applyProtection="0"/>
    <xf numFmtId="0" fontId="9" fillId="14" borderId="48" applyNumberFormat="0" applyAlignment="0" applyProtection="0"/>
    <xf numFmtId="0" fontId="11" fillId="8" borderId="48" applyNumberFormat="0" applyAlignment="0" applyProtection="0"/>
    <xf numFmtId="0" fontId="14"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2" fillId="0" borderId="0"/>
    <xf numFmtId="0" fontId="2" fillId="0" borderId="0"/>
    <xf numFmtId="0" fontId="2" fillId="0" borderId="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6" fillId="7" borderId="48" applyNumberFormat="0" applyAlignment="0" applyProtection="0"/>
    <xf numFmtId="0" fontId="17" fillId="0" borderId="49" applyNumberFormat="0" applyFill="0" applyAlignment="0" applyProtection="0"/>
    <xf numFmtId="0" fontId="9" fillId="14" borderId="48" applyNumberFormat="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14" fillId="7" borderId="48" applyNumberFormat="0" applyAlignment="0" applyProtection="0"/>
    <xf numFmtId="0" fontId="29" fillId="9" borderId="50"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29" fillId="9" borderId="50" applyNumberFormat="0" applyAlignment="0" applyProtection="0"/>
    <xf numFmtId="0" fontId="16" fillId="7" borderId="48"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8" fillId="14" borderId="54"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47" applyNumberFormat="0" applyAlignment="0" applyProtection="0"/>
    <xf numFmtId="0" fontId="2" fillId="0" borderId="0"/>
    <xf numFmtId="0" fontId="2" fillId="0" borderId="0"/>
    <xf numFmtId="0" fontId="2" fillId="0" borderId="0"/>
    <xf numFmtId="0" fontId="20" fillId="8" borderId="47" applyNumberFormat="0" applyAlignment="0" applyProtection="0"/>
    <xf numFmtId="0" fontId="2" fillId="0" borderId="0"/>
    <xf numFmtId="0" fontId="8" fillId="14" borderId="47" applyNumberFormat="0" applyAlignment="0" applyProtection="0"/>
    <xf numFmtId="0" fontId="9" fillId="14" borderId="48" applyNumberFormat="0" applyAlignment="0" applyProtection="0"/>
    <xf numFmtId="0" fontId="9" fillId="14" borderId="48" applyNumberFormat="0" applyAlignment="0" applyProtection="0"/>
    <xf numFmtId="0" fontId="11" fillId="8" borderId="48" applyNumberFormat="0" applyAlignment="0" applyProtection="0"/>
    <xf numFmtId="0" fontId="11" fillId="8" borderId="48" applyNumberFormat="0" applyAlignment="0" applyProtection="0"/>
    <xf numFmtId="0" fontId="14" fillId="7" borderId="48" applyNumberFormat="0" applyAlignment="0" applyProtection="0"/>
    <xf numFmtId="0" fontId="14" fillId="7" borderId="48" applyNumberFormat="0" applyAlignment="0" applyProtection="0"/>
    <xf numFmtId="0" fontId="16"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17" fillId="0" borderId="49" applyNumberFormat="0" applyFill="0" applyAlignment="0" applyProtection="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0" fillId="8" borderId="47" applyNumberFormat="0" applyAlignment="0" applyProtection="0"/>
    <xf numFmtId="0" fontId="29" fillId="9" borderId="50" applyNumberFormat="0" applyAlignment="0" applyProtection="0"/>
    <xf numFmtId="0" fontId="29" fillId="9" borderId="50" applyNumberFormat="0" applyAlignment="0" applyProtection="0"/>
    <xf numFmtId="0" fontId="17" fillId="0" borderId="49" applyNumberFormat="0" applyFill="0" applyAlignment="0" applyProtection="0"/>
    <xf numFmtId="0" fontId="16" fillId="7" borderId="48" applyNumberFormat="0" applyAlignment="0" applyProtection="0"/>
    <xf numFmtId="0" fontId="14" fillId="7" borderId="48" applyNumberFormat="0" applyAlignment="0" applyProtection="0"/>
    <xf numFmtId="0" fontId="11" fillId="8" borderId="48" applyNumberFormat="0" applyAlignment="0" applyProtection="0"/>
    <xf numFmtId="0" fontId="9" fillId="14" borderId="48" applyNumberFormat="0" applyAlignment="0" applyProtection="0"/>
    <xf numFmtId="0" fontId="8" fillId="14" borderId="4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8" borderId="48" applyNumberFormat="0" applyAlignment="0" applyProtection="0"/>
    <xf numFmtId="0" fontId="9" fillId="14" borderId="48" applyNumberFormat="0" applyAlignment="0" applyProtection="0"/>
    <xf numFmtId="0" fontId="8" fillId="14" borderId="47" applyNumberFormat="0" applyAlignment="0" applyProtection="0"/>
    <xf numFmtId="0" fontId="8" fillId="14" borderId="47" applyNumberFormat="0" applyAlignment="0" applyProtection="0"/>
    <xf numFmtId="0" fontId="9" fillId="14" borderId="48" applyNumberFormat="0" applyAlignment="0" applyProtection="0"/>
    <xf numFmtId="0" fontId="11" fillId="8" borderId="48" applyNumberFormat="0" applyAlignment="0" applyProtection="0"/>
    <xf numFmtId="0" fontId="14"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8" fillId="14" borderId="47" applyNumberFormat="0" applyAlignment="0" applyProtection="0"/>
    <xf numFmtId="0" fontId="9" fillId="14" borderId="48" applyNumberFormat="0" applyAlignment="0" applyProtection="0"/>
    <xf numFmtId="0" fontId="11" fillId="8" borderId="48" applyNumberFormat="0" applyAlignment="0" applyProtection="0"/>
    <xf numFmtId="0" fontId="14"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2" fillId="0" borderId="0"/>
    <xf numFmtId="0" fontId="2" fillId="0" borderId="0"/>
    <xf numFmtId="0" fontId="2" fillId="0" borderId="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8" fillId="14" borderId="47" applyNumberFormat="0" applyAlignment="0" applyProtection="0"/>
    <xf numFmtId="0" fontId="8" fillId="14" borderId="47" applyNumberFormat="0" applyAlignment="0" applyProtection="0"/>
    <xf numFmtId="0" fontId="9" fillId="14" borderId="48" applyNumberFormat="0" applyAlignment="0" applyProtection="0"/>
    <xf numFmtId="0" fontId="9" fillId="14" borderId="48" applyNumberFormat="0" applyAlignment="0" applyProtection="0"/>
    <xf numFmtId="0" fontId="11" fillId="8" borderId="48" applyNumberFormat="0" applyAlignment="0" applyProtection="0"/>
    <xf numFmtId="0" fontId="11" fillId="8" borderId="48" applyNumberFormat="0" applyAlignment="0" applyProtection="0"/>
    <xf numFmtId="0" fontId="14" fillId="7" borderId="48" applyNumberFormat="0" applyAlignment="0" applyProtection="0"/>
    <xf numFmtId="0" fontId="14" fillId="7" borderId="48" applyNumberFormat="0" applyAlignment="0" applyProtection="0"/>
    <xf numFmtId="0" fontId="16"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17" fillId="0" borderId="49" applyNumberFormat="0" applyFill="0" applyAlignment="0" applyProtection="0"/>
    <xf numFmtId="0" fontId="2" fillId="0" borderId="0"/>
    <xf numFmtId="0" fontId="2" fillId="0" borderId="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0" fillId="8" borderId="47" applyNumberFormat="0" applyAlignment="0" applyProtection="0"/>
    <xf numFmtId="0" fontId="20" fillId="8" borderId="47" applyNumberFormat="0" applyAlignment="0" applyProtection="0"/>
    <xf numFmtId="0" fontId="29" fillId="9" borderId="50" applyNumberFormat="0" applyAlignment="0" applyProtection="0"/>
    <xf numFmtId="0" fontId="29" fillId="9" borderId="50" applyNumberFormat="0" applyAlignment="0" applyProtection="0"/>
    <xf numFmtId="0" fontId="17" fillId="0" borderId="49" applyNumberFormat="0" applyFill="0" applyAlignment="0" applyProtection="0"/>
    <xf numFmtId="0" fontId="16" fillId="7" borderId="48" applyNumberFormat="0" applyAlignment="0" applyProtection="0"/>
    <xf numFmtId="0" fontId="14" fillId="7" borderId="48" applyNumberFormat="0" applyAlignment="0" applyProtection="0"/>
    <xf numFmtId="0" fontId="11" fillId="8" borderId="48" applyNumberFormat="0" applyAlignment="0" applyProtection="0"/>
    <xf numFmtId="0" fontId="9" fillId="14" borderId="48" applyNumberFormat="0" applyAlignment="0" applyProtection="0"/>
    <xf numFmtId="0" fontId="8" fillId="14" borderId="47" applyNumberFormat="0" applyAlignment="0" applyProtection="0"/>
    <xf numFmtId="0" fontId="14"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8" fillId="14" borderId="47" applyNumberFormat="0" applyAlignment="0" applyProtection="0"/>
    <xf numFmtId="0" fontId="8" fillId="14" borderId="47" applyNumberFormat="0" applyAlignment="0" applyProtection="0"/>
    <xf numFmtId="0" fontId="9" fillId="14" borderId="48" applyNumberFormat="0" applyAlignment="0" applyProtection="0"/>
    <xf numFmtId="0" fontId="9" fillId="14" borderId="48" applyNumberFormat="0" applyAlignment="0" applyProtection="0"/>
    <xf numFmtId="0" fontId="11" fillId="8" borderId="48" applyNumberFormat="0" applyAlignment="0" applyProtection="0"/>
    <xf numFmtId="0" fontId="11" fillId="8" borderId="48" applyNumberFormat="0" applyAlignment="0" applyProtection="0"/>
    <xf numFmtId="0" fontId="14" fillId="7" borderId="48" applyNumberFormat="0" applyAlignment="0" applyProtection="0"/>
    <xf numFmtId="0" fontId="14" fillId="7" borderId="48" applyNumberFormat="0" applyAlignment="0" applyProtection="0"/>
    <xf numFmtId="0" fontId="16" fillId="7" borderId="48" applyNumberFormat="0" applyAlignment="0" applyProtection="0"/>
    <xf numFmtId="0" fontId="16" fillId="7" borderId="48" applyNumberFormat="0" applyAlignment="0" applyProtection="0"/>
    <xf numFmtId="0" fontId="17" fillId="0" borderId="49" applyNumberFormat="0" applyFill="0" applyAlignment="0" applyProtection="0"/>
    <xf numFmtId="0" fontId="17" fillId="0" borderId="49" applyNumberFormat="0" applyFill="0" applyAlignment="0" applyProtection="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9" fillId="9" borderId="50" applyNumberFormat="0" applyAlignment="0" applyProtection="0"/>
    <xf numFmtId="0" fontId="20" fillId="8" borderId="47" applyNumberFormat="0" applyAlignment="0" applyProtection="0"/>
    <xf numFmtId="0" fontId="20" fillId="8" borderId="47" applyNumberFormat="0" applyAlignment="0" applyProtection="0"/>
    <xf numFmtId="0" fontId="20" fillId="8" borderId="47" applyNumberFormat="0" applyAlignment="0" applyProtection="0"/>
    <xf numFmtId="0" fontId="29" fillId="9" borderId="50" applyNumberFormat="0" applyAlignment="0" applyProtection="0"/>
    <xf numFmtId="0" fontId="29" fillId="9" borderId="50" applyNumberFormat="0" applyAlignment="0" applyProtection="0"/>
    <xf numFmtId="0" fontId="17" fillId="0" borderId="49" applyNumberFormat="0" applyFill="0" applyAlignment="0" applyProtection="0"/>
    <xf numFmtId="0" fontId="16" fillId="7" borderId="48" applyNumberFormat="0" applyAlignment="0" applyProtection="0"/>
    <xf numFmtId="0" fontId="14" fillId="7" borderId="48" applyNumberFormat="0" applyAlignment="0" applyProtection="0"/>
    <xf numFmtId="0" fontId="11" fillId="8" borderId="48" applyNumberFormat="0" applyAlignment="0" applyProtection="0"/>
    <xf numFmtId="0" fontId="9" fillId="14" borderId="48" applyNumberFormat="0" applyAlignment="0" applyProtection="0"/>
    <xf numFmtId="0" fontId="8" fillId="14" borderId="47" applyNumberFormat="0" applyAlignment="0" applyProtection="0"/>
    <xf numFmtId="0" fontId="29" fillId="0" borderId="0"/>
    <xf numFmtId="0" fontId="50" fillId="0" borderId="0"/>
    <xf numFmtId="0" fontId="50" fillId="0" borderId="0" applyNumberFormat="0" applyFont="0" applyBorder="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16" fillId="7" borderId="55" applyNumberFormat="0" applyAlignment="0" applyProtection="0"/>
    <xf numFmtId="0" fontId="29" fillId="9" borderId="57" applyNumberFormat="0" applyAlignment="0" applyProtection="0"/>
    <xf numFmtId="0" fontId="29" fillId="9" borderId="57" applyNumberFormat="0" applyAlignment="0" applyProtection="0"/>
    <xf numFmtId="0" fontId="14" fillId="7" borderId="55"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9" fillId="14" borderId="55" applyNumberFormat="0" applyAlignment="0" applyProtection="0"/>
    <xf numFmtId="0" fontId="17" fillId="0" borderId="56" applyNumberFormat="0" applyFill="0" applyAlignment="0" applyProtection="0"/>
    <xf numFmtId="0" fontId="16" fillId="7" borderId="55"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7" fillId="0" borderId="56" applyNumberFormat="0" applyFill="0" applyAlignment="0" applyProtection="0"/>
    <xf numFmtId="0" fontId="11" fillId="8" borderId="55"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5" fillId="0" borderId="9" applyNumberFormat="0" applyFill="0" applyAlignment="0" applyProtection="0"/>
    <xf numFmtId="0" fontId="15" fillId="0" borderId="9" applyNumberFormat="0" applyFill="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1" fillId="8" borderId="55" applyNumberFormat="0" applyAlignment="0" applyProtection="0"/>
    <xf numFmtId="0" fontId="17" fillId="0" borderId="56" applyNumberFormat="0" applyFill="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16" fillId="7" borderId="55" applyNumberFormat="0" applyAlignment="0" applyProtection="0"/>
    <xf numFmtId="0" fontId="17" fillId="0" borderId="56" applyNumberFormat="0" applyFill="0" applyAlignment="0" applyProtection="0"/>
    <xf numFmtId="0" fontId="9" fillId="14" borderId="55"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14" fillId="7" borderId="55" applyNumberFormat="0" applyAlignment="0" applyProtection="0"/>
    <xf numFmtId="0" fontId="29" fillId="9" borderId="57" applyNumberFormat="0" applyAlignment="0" applyProtection="0"/>
    <xf numFmtId="0" fontId="29" fillId="9" borderId="57" applyNumberFormat="0" applyAlignment="0" applyProtection="0"/>
    <xf numFmtId="0" fontId="16" fillId="7" borderId="55"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8" fillId="14" borderId="54"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20" fillId="8"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8" fillId="14" borderId="54"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20" fillId="8"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9" fillId="14" borderId="55" applyNumberFormat="0" applyAlignment="0" applyProtection="0"/>
    <xf numFmtId="0" fontId="11" fillId="8" borderId="55"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4"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8" fillId="14" borderId="54" applyNumberFormat="0" applyAlignment="0" applyProtection="0"/>
    <xf numFmtId="0" fontId="8" fillId="14" borderId="54" applyNumberFormat="0" applyAlignment="0" applyProtection="0"/>
    <xf numFmtId="0" fontId="9" fillId="14" borderId="55" applyNumberFormat="0" applyAlignment="0" applyProtection="0"/>
    <xf numFmtId="0" fontId="9" fillId="14" borderId="55" applyNumberFormat="0" applyAlignment="0" applyProtection="0"/>
    <xf numFmtId="0" fontId="11" fillId="8" borderId="55" applyNumberFormat="0" applyAlignment="0" applyProtection="0"/>
    <xf numFmtId="0" fontId="11" fillId="8" borderId="55" applyNumberFormat="0" applyAlignment="0" applyProtection="0"/>
    <xf numFmtId="0" fontId="14" fillId="7" borderId="55" applyNumberFormat="0" applyAlignment="0" applyProtection="0"/>
    <xf numFmtId="0" fontId="14" fillId="7" borderId="55" applyNumberFormat="0" applyAlignment="0" applyProtection="0"/>
    <xf numFmtId="0" fontId="16" fillId="7" borderId="55" applyNumberFormat="0" applyAlignment="0" applyProtection="0"/>
    <xf numFmtId="0" fontId="16" fillId="7" borderId="55" applyNumberFormat="0" applyAlignment="0" applyProtection="0"/>
    <xf numFmtId="0" fontId="17" fillId="0" borderId="56" applyNumberFormat="0" applyFill="0" applyAlignment="0" applyProtection="0"/>
    <xf numFmtId="0" fontId="17" fillId="0" borderId="56" applyNumberFormat="0" applyFill="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9" fillId="9" borderId="57" applyNumberFormat="0" applyAlignment="0" applyProtection="0"/>
    <xf numFmtId="0" fontId="20" fillId="8" borderId="54" applyNumberFormat="0" applyAlignment="0" applyProtection="0"/>
    <xf numFmtId="0" fontId="20" fillId="8" borderId="54" applyNumberFormat="0" applyAlignment="0" applyProtection="0"/>
    <xf numFmtId="0" fontId="20" fillId="8" borderId="54" applyNumberFormat="0" applyAlignment="0" applyProtection="0"/>
    <xf numFmtId="0" fontId="29" fillId="9" borderId="57" applyNumberFormat="0" applyAlignment="0" applyProtection="0"/>
    <xf numFmtId="0" fontId="29" fillId="9" borderId="57" applyNumberFormat="0" applyAlignment="0" applyProtection="0"/>
    <xf numFmtId="0" fontId="17" fillId="0" borderId="56" applyNumberFormat="0" applyFill="0" applyAlignment="0" applyProtection="0"/>
    <xf numFmtId="0" fontId="16" fillId="7" borderId="55" applyNumberFormat="0" applyAlignment="0" applyProtection="0"/>
    <xf numFmtId="0" fontId="14" fillId="7" borderId="55" applyNumberFormat="0" applyAlignment="0" applyProtection="0"/>
    <xf numFmtId="0" fontId="11" fillId="8" borderId="55" applyNumberFormat="0" applyAlignment="0" applyProtection="0"/>
    <xf numFmtId="0" fontId="9" fillId="14" borderId="55" applyNumberFormat="0" applyAlignment="0" applyProtection="0"/>
    <xf numFmtId="0" fontId="8" fillId="14" borderId="54"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29" fillId="9" borderId="66" applyNumberFormat="0" applyAlignment="0" applyProtection="0"/>
    <xf numFmtId="0" fontId="11" fillId="8" borderId="64" applyNumberFormat="0" applyAlignment="0" applyProtection="0"/>
    <xf numFmtId="0" fontId="9" fillId="14" borderId="64" applyNumberFormat="0" applyAlignment="0" applyProtection="0"/>
    <xf numFmtId="0" fontId="14" fillId="7" borderId="64" applyNumberFormat="0" applyAlignment="0" applyProtection="0"/>
    <xf numFmtId="0" fontId="11" fillId="8" borderId="64" applyNumberFormat="0" applyAlignment="0" applyProtection="0"/>
    <xf numFmtId="0" fontId="15" fillId="0" borderId="58" applyNumberFormat="0" applyFill="0" applyAlignment="0" applyProtection="0"/>
    <xf numFmtId="0" fontId="14" fillId="7" borderId="2" applyNumberFormat="0" applyAlignment="0" applyProtection="0"/>
    <xf numFmtId="0" fontId="11" fillId="8" borderId="2" applyNumberFormat="0" applyAlignment="0" applyProtection="0"/>
    <xf numFmtId="0" fontId="9" fillId="14" borderId="2" applyNumberFormat="0" applyAlignment="0" applyProtection="0"/>
    <xf numFmtId="0" fontId="8" fillId="14" borderId="1" applyNumberFormat="0" applyAlignment="0" applyProtection="0"/>
    <xf numFmtId="0" fontId="29" fillId="9" borderId="66" applyNumberFormat="0" applyAlignment="0" applyProtection="0"/>
    <xf numFmtId="0" fontId="8" fillId="14" borderId="1" applyNumberFormat="0" applyAlignment="0" applyProtection="0"/>
    <xf numFmtId="0" fontId="9" fillId="14" borderId="2" applyNumberFormat="0" applyAlignment="0" applyProtection="0"/>
    <xf numFmtId="0" fontId="11" fillId="8" borderId="2" applyNumberFormat="0" applyAlignment="0" applyProtection="0"/>
    <xf numFmtId="0" fontId="14" fillId="7" borderId="2" applyNumberFormat="0" applyAlignment="0" applyProtection="0"/>
    <xf numFmtId="0" fontId="16" fillId="7" borderId="2" applyNumberFormat="0" applyAlignment="0" applyProtection="0"/>
    <xf numFmtId="0" fontId="17" fillId="0" borderId="5" applyNumberFormat="0" applyFill="0" applyAlignment="0" applyProtection="0"/>
    <xf numFmtId="0" fontId="8" fillId="14" borderId="63" applyNumberFormat="0" applyAlignment="0" applyProtection="0"/>
    <xf numFmtId="0" fontId="15" fillId="0" borderId="67" applyNumberFormat="0" applyFill="0" applyAlignment="0" applyProtection="0"/>
    <xf numFmtId="0" fontId="29" fillId="9" borderId="7" applyNumberFormat="0" applyAlignment="0" applyProtection="0"/>
    <xf numFmtId="0" fontId="29" fillId="9" borderId="7" applyNumberFormat="0" applyAlignment="0" applyProtection="0"/>
    <xf numFmtId="0" fontId="20" fillId="8" borderId="1" applyNumberFormat="0" applyAlignment="0" applyProtection="0"/>
    <xf numFmtId="0" fontId="16" fillId="7" borderId="2" applyNumberFormat="0" applyAlignment="0" applyProtection="0"/>
    <xf numFmtId="0" fontId="17" fillId="0" borderId="5" applyNumberFormat="0" applyFill="0" applyAlignment="0" applyProtection="0"/>
    <xf numFmtId="0" fontId="29" fillId="9" borderId="7" applyNumberFormat="0" applyAlignment="0" applyProtection="0"/>
    <xf numFmtId="0" fontId="29" fillId="9" borderId="7" applyNumberFormat="0" applyAlignment="0" applyProtection="0"/>
    <xf numFmtId="0" fontId="20" fillId="8" borderId="1" applyNumberFormat="0" applyAlignment="0" applyProtection="0"/>
    <xf numFmtId="0" fontId="16" fillId="7" borderId="64"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8" fillId="14" borderId="59"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1" applyNumberFormat="0" applyAlignment="0" applyProtection="0"/>
    <xf numFmtId="0" fontId="11" fillId="8" borderId="64" applyNumberFormat="0" applyAlignment="0" applyProtection="0"/>
    <xf numFmtId="0" fontId="20" fillId="8" borderId="1" applyNumberFormat="0" applyAlignment="0" applyProtection="0"/>
    <xf numFmtId="0" fontId="8" fillId="14" borderId="1" applyNumberFormat="0" applyAlignment="0" applyProtection="0"/>
    <xf numFmtId="0" fontId="20" fillId="8" borderId="63" applyNumberFormat="0" applyAlignment="0" applyProtection="0"/>
    <xf numFmtId="0" fontId="29" fillId="9" borderId="66" applyNumberFormat="0" applyAlignment="0" applyProtection="0"/>
    <xf numFmtId="0" fontId="8" fillId="14" borderId="63" applyNumberFormat="0" applyAlignment="0" applyProtection="0"/>
    <xf numFmtId="0" fontId="17" fillId="0" borderId="70" applyNumberFormat="0" applyFill="0" applyAlignment="0" applyProtection="0"/>
    <xf numFmtId="0" fontId="20" fillId="8" borderId="68" applyNumberFormat="0" applyAlignment="0" applyProtection="0"/>
    <xf numFmtId="0" fontId="17" fillId="0" borderId="65" applyNumberFormat="0" applyFill="0" applyAlignment="0" applyProtection="0"/>
    <xf numFmtId="0" fontId="20" fillId="8" borderId="1" applyNumberFormat="0" applyAlignment="0" applyProtection="0"/>
    <xf numFmtId="0" fontId="20" fillId="8" borderId="1" applyNumberFormat="0" applyAlignment="0" applyProtection="0"/>
    <xf numFmtId="0" fontId="29" fillId="9" borderId="66" applyNumberFormat="0" applyAlignment="0" applyProtection="0"/>
    <xf numFmtId="0" fontId="14" fillId="7" borderId="64" applyNumberFormat="0" applyAlignment="0" applyProtection="0"/>
    <xf numFmtId="0" fontId="29" fillId="9" borderId="71" applyNumberFormat="0" applyAlignment="0" applyProtection="0"/>
    <xf numFmtId="0" fontId="16" fillId="7" borderId="64" applyNumberFormat="0" applyAlignment="0" applyProtection="0"/>
    <xf numFmtId="0" fontId="11" fillId="8" borderId="64" applyNumberFormat="0" applyAlignment="0" applyProtection="0"/>
    <xf numFmtId="0" fontId="8" fillId="14" borderId="1" applyNumberFormat="0" applyAlignment="0" applyProtection="0"/>
    <xf numFmtId="0" fontId="9" fillId="14" borderId="64" applyNumberFormat="0" applyAlignment="0" applyProtection="0"/>
    <xf numFmtId="0" fontId="17" fillId="0" borderId="65" applyNumberFormat="0" applyFill="0" applyAlignment="0" applyProtection="0"/>
    <xf numFmtId="0" fontId="8" fillId="14" borderId="1" applyNumberFormat="0" applyAlignment="0" applyProtection="0"/>
    <xf numFmtId="0" fontId="8" fillId="14" borderId="1" applyNumberFormat="0" applyAlignment="0" applyProtection="0"/>
    <xf numFmtId="0" fontId="14" fillId="7" borderId="64" applyNumberFormat="0" applyAlignment="0" applyProtection="0"/>
    <xf numFmtId="0" fontId="14" fillId="7" borderId="64" applyNumberFormat="0" applyAlignment="0" applyProtection="0"/>
    <xf numFmtId="0" fontId="8" fillId="14" borderId="68" applyNumberFormat="0" applyAlignment="0" applyProtection="0"/>
    <xf numFmtId="0" fontId="20" fillId="8" borderId="63" applyNumberFormat="0" applyAlignment="0" applyProtection="0"/>
    <xf numFmtId="0" fontId="29" fillId="9" borderId="66" applyNumberFormat="0" applyAlignment="0" applyProtection="0"/>
    <xf numFmtId="0" fontId="20" fillId="8" borderId="1" applyNumberFormat="0" applyAlignment="0" applyProtection="0"/>
    <xf numFmtId="0" fontId="8" fillId="14" borderId="1" applyNumberFormat="0" applyAlignment="0" applyProtection="0"/>
    <xf numFmtId="0" fontId="29" fillId="9" borderId="66" applyNumberFormat="0" applyAlignment="0" applyProtection="0"/>
    <xf numFmtId="0" fontId="29" fillId="9" borderId="66" applyNumberFormat="0" applyAlignment="0" applyProtection="0"/>
    <xf numFmtId="0" fontId="8" fillId="14" borderId="63" applyNumberFormat="0" applyAlignment="0" applyProtection="0"/>
    <xf numFmtId="0" fontId="20" fillId="8" borderId="1" applyNumberFormat="0" applyAlignment="0" applyProtection="0"/>
    <xf numFmtId="0" fontId="8" fillId="14" borderId="1" applyNumberFormat="0" applyAlignment="0" applyProtection="0"/>
    <xf numFmtId="0" fontId="8" fillId="14" borderId="1" applyNumberFormat="0" applyAlignment="0" applyProtection="0"/>
    <xf numFmtId="0" fontId="29" fillId="9" borderId="66" applyNumberFormat="0" applyAlignment="0" applyProtection="0"/>
    <xf numFmtId="0" fontId="20" fillId="8" borderId="63" applyNumberFormat="0" applyAlignment="0" applyProtection="0"/>
    <xf numFmtId="0" fontId="9" fillId="14" borderId="64" applyNumberFormat="0" applyAlignment="0" applyProtection="0"/>
    <xf numFmtId="0" fontId="14" fillId="7" borderId="69" applyNumberFormat="0" applyAlignment="0" applyProtection="0"/>
    <xf numFmtId="0" fontId="29" fillId="9" borderId="71" applyNumberFormat="0" applyAlignment="0" applyProtection="0"/>
    <xf numFmtId="0" fontId="29" fillId="9" borderId="66" applyNumberFormat="0" applyAlignment="0" applyProtection="0"/>
    <xf numFmtId="0" fontId="16" fillId="7" borderId="64" applyNumberFormat="0" applyAlignment="0" applyProtection="0"/>
    <xf numFmtId="0" fontId="17" fillId="0" borderId="65" applyNumberFormat="0" applyFill="0" applyAlignment="0" applyProtection="0"/>
    <xf numFmtId="0" fontId="20" fillId="8" borderId="1" applyNumberFormat="0" applyAlignment="0" applyProtection="0"/>
    <xf numFmtId="0" fontId="20" fillId="8" borderId="1" applyNumberFormat="0" applyAlignment="0" applyProtection="0"/>
    <xf numFmtId="0" fontId="20" fillId="8" borderId="1" applyNumberFormat="0" applyAlignment="0" applyProtection="0"/>
    <xf numFmtId="0" fontId="20" fillId="8" borderId="68" applyNumberFormat="0" applyAlignment="0" applyProtection="0"/>
    <xf numFmtId="0" fontId="17" fillId="0" borderId="65" applyNumberFormat="0" applyFill="0" applyAlignment="0" applyProtection="0"/>
    <xf numFmtId="0" fontId="8" fillId="14" borderId="63" applyNumberFormat="0" applyAlignment="0" applyProtection="0"/>
    <xf numFmtId="0" fontId="8" fillId="14" borderId="1" applyNumberFormat="0" applyAlignment="0" applyProtection="0"/>
    <xf numFmtId="0" fontId="8" fillId="14" borderId="63" applyNumberFormat="0" applyAlignment="0" applyProtection="0"/>
    <xf numFmtId="0" fontId="20" fillId="8" borderId="1" applyNumberFormat="0" applyAlignment="0" applyProtection="0"/>
    <xf numFmtId="0" fontId="8" fillId="14" borderId="1" applyNumberFormat="0" applyAlignment="0" applyProtection="0"/>
    <xf numFmtId="0" fontId="8" fillId="14" borderId="1" applyNumberFormat="0" applyAlignment="0" applyProtection="0"/>
    <xf numFmtId="0" fontId="29" fillId="9" borderId="66" applyNumberFormat="0" applyAlignment="0" applyProtection="0"/>
    <xf numFmtId="0" fontId="29" fillId="9" borderId="66" applyNumberFormat="0" applyAlignment="0" applyProtection="0"/>
    <xf numFmtId="0" fontId="9" fillId="14" borderId="64" applyNumberFormat="0" applyAlignment="0" applyProtection="0"/>
    <xf numFmtId="0" fontId="20" fillId="8" borderId="63" applyNumberFormat="0" applyAlignment="0" applyProtection="0"/>
    <xf numFmtId="0" fontId="16" fillId="7" borderId="69" applyNumberFormat="0" applyAlignment="0" applyProtection="0"/>
    <xf numFmtId="0" fontId="29" fillId="9" borderId="71" applyNumberFormat="0" applyAlignment="0" applyProtection="0"/>
    <xf numFmtId="0" fontId="9" fillId="14" borderId="64" applyNumberFormat="0" applyAlignment="0" applyProtection="0"/>
    <xf numFmtId="0" fontId="20" fillId="8" borderId="1" applyNumberFormat="0" applyAlignment="0" applyProtection="0"/>
    <xf numFmtId="0" fontId="20" fillId="8" borderId="1" applyNumberFormat="0" applyAlignment="0" applyProtection="0"/>
    <xf numFmtId="0" fontId="20" fillId="8" borderId="1" applyNumberFormat="0" applyAlignment="0" applyProtection="0"/>
    <xf numFmtId="0" fontId="20" fillId="8" borderId="63" applyNumberFormat="0" applyAlignment="0" applyProtection="0"/>
    <xf numFmtId="0" fontId="29" fillId="9" borderId="66" applyNumberFormat="0" applyAlignment="0" applyProtection="0"/>
    <xf numFmtId="0" fontId="29" fillId="9" borderId="71" applyNumberFormat="0" applyAlignment="0" applyProtection="0"/>
    <xf numFmtId="0" fontId="16" fillId="7" borderId="64" applyNumberFormat="0" applyAlignment="0" applyProtection="0"/>
    <xf numFmtId="0" fontId="9" fillId="14" borderId="64" applyNumberFormat="0" applyAlignment="0" applyProtection="0"/>
    <xf numFmtId="0" fontId="8" fillId="14" borderId="1" applyNumberFormat="0" applyAlignment="0" applyProtection="0"/>
    <xf numFmtId="0" fontId="17" fillId="0" borderId="65" applyNumberFormat="0" applyFill="0" applyAlignment="0" applyProtection="0"/>
    <xf numFmtId="0" fontId="16" fillId="7" borderId="64"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16" fillId="7" borderId="60" applyNumberFormat="0" applyAlignment="0" applyProtection="0"/>
    <xf numFmtId="0" fontId="29" fillId="9" borderId="62" applyNumberFormat="0" applyAlignment="0" applyProtection="0"/>
    <xf numFmtId="0" fontId="29" fillId="9" borderId="62" applyNumberFormat="0" applyAlignment="0" applyProtection="0"/>
    <xf numFmtId="0" fontId="14" fillId="7" borderId="60"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9" fillId="14" borderId="60" applyNumberFormat="0" applyAlignment="0" applyProtection="0"/>
    <xf numFmtId="0" fontId="17" fillId="0" borderId="61" applyNumberFormat="0" applyFill="0" applyAlignment="0" applyProtection="0"/>
    <xf numFmtId="0" fontId="16" fillId="7" borderId="60"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7" fillId="0" borderId="61" applyNumberFormat="0" applyFill="0" applyAlignment="0" applyProtection="0"/>
    <xf numFmtId="0" fontId="11" fillId="8" borderId="60"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5" fillId="0" borderId="58" applyNumberFormat="0" applyFill="0" applyAlignment="0" applyProtection="0"/>
    <xf numFmtId="0" fontId="15" fillId="0" borderId="58" applyNumberFormat="0" applyFill="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1" fillId="8" borderId="60" applyNumberFormat="0" applyAlignment="0" applyProtection="0"/>
    <xf numFmtId="0" fontId="17" fillId="0" borderId="61" applyNumberFormat="0" applyFill="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16" fillId="7" borderId="60" applyNumberFormat="0" applyAlignment="0" applyProtection="0"/>
    <xf numFmtId="0" fontId="17" fillId="0" borderId="61" applyNumberFormat="0" applyFill="0" applyAlignment="0" applyProtection="0"/>
    <xf numFmtId="0" fontId="9" fillId="14" borderId="60"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14" fillId="7" borderId="60" applyNumberFormat="0" applyAlignment="0" applyProtection="0"/>
    <xf numFmtId="0" fontId="29" fillId="9" borderId="62" applyNumberFormat="0" applyAlignment="0" applyProtection="0"/>
    <xf numFmtId="0" fontId="29" fillId="9" borderId="62" applyNumberFormat="0" applyAlignment="0" applyProtection="0"/>
    <xf numFmtId="0" fontId="16" fillId="7" borderId="60"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8" fillId="14" borderId="59"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20" fillId="8"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8" fillId="14" borderId="59"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20" fillId="8"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9" fillId="14" borderId="60" applyNumberFormat="0" applyAlignment="0" applyProtection="0"/>
    <xf numFmtId="0" fontId="11" fillId="8" borderId="60"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4"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8" fillId="14" borderId="59" applyNumberFormat="0" applyAlignment="0" applyProtection="0"/>
    <xf numFmtId="0" fontId="8" fillId="14" borderId="59" applyNumberFormat="0" applyAlignment="0" applyProtection="0"/>
    <xf numFmtId="0" fontId="9" fillId="14" borderId="60" applyNumberFormat="0" applyAlignment="0" applyProtection="0"/>
    <xf numFmtId="0" fontId="9" fillId="14" borderId="60" applyNumberFormat="0" applyAlignment="0" applyProtection="0"/>
    <xf numFmtId="0" fontId="11" fillId="8" borderId="60" applyNumberFormat="0" applyAlignment="0" applyProtection="0"/>
    <xf numFmtId="0" fontId="11" fillId="8" borderId="60" applyNumberFormat="0" applyAlignment="0" applyProtection="0"/>
    <xf numFmtId="0" fontId="14" fillId="7" borderId="60" applyNumberFormat="0" applyAlignment="0" applyProtection="0"/>
    <xf numFmtId="0" fontId="14" fillId="7" borderId="60" applyNumberFormat="0" applyAlignment="0" applyProtection="0"/>
    <xf numFmtId="0" fontId="16" fillId="7" borderId="60" applyNumberFormat="0" applyAlignment="0" applyProtection="0"/>
    <xf numFmtId="0" fontId="16" fillId="7" borderId="60" applyNumberFormat="0" applyAlignment="0" applyProtection="0"/>
    <xf numFmtId="0" fontId="17" fillId="0" borderId="61" applyNumberFormat="0" applyFill="0" applyAlignment="0" applyProtection="0"/>
    <xf numFmtId="0" fontId="17" fillId="0" borderId="61" applyNumberFormat="0" applyFill="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9" fillId="9" borderId="62" applyNumberFormat="0" applyAlignment="0" applyProtection="0"/>
    <xf numFmtId="0" fontId="20" fillId="8" borderId="59" applyNumberFormat="0" applyAlignment="0" applyProtection="0"/>
    <xf numFmtId="0" fontId="20" fillId="8" borderId="59" applyNumberFormat="0" applyAlignment="0" applyProtection="0"/>
    <xf numFmtId="0" fontId="20" fillId="8" borderId="59" applyNumberFormat="0" applyAlignment="0" applyProtection="0"/>
    <xf numFmtId="0" fontId="29" fillId="9" borderId="62" applyNumberFormat="0" applyAlignment="0" applyProtection="0"/>
    <xf numFmtId="0" fontId="29" fillId="9" borderId="62" applyNumberFormat="0" applyAlignment="0" applyProtection="0"/>
    <xf numFmtId="0" fontId="17" fillId="0" borderId="61" applyNumberFormat="0" applyFill="0" applyAlignment="0" applyProtection="0"/>
    <xf numFmtId="0" fontId="16" fillId="7" borderId="60" applyNumberFormat="0" applyAlignment="0" applyProtection="0"/>
    <xf numFmtId="0" fontId="14" fillId="7" borderId="60" applyNumberFormat="0" applyAlignment="0" applyProtection="0"/>
    <xf numFmtId="0" fontId="11" fillId="8" borderId="60" applyNumberFormat="0" applyAlignment="0" applyProtection="0"/>
    <xf numFmtId="0" fontId="9" fillId="14" borderId="60" applyNumberFormat="0" applyAlignment="0" applyProtection="0"/>
    <xf numFmtId="0" fontId="8" fillId="14" borderId="59" applyNumberFormat="0" applyAlignment="0" applyProtection="0"/>
    <xf numFmtId="0" fontId="14" fillId="7" borderId="64" applyNumberFormat="0" applyAlignment="0" applyProtection="0"/>
    <xf numFmtId="0" fontId="14" fillId="7" borderId="64" applyNumberFormat="0" applyAlignment="0" applyProtection="0"/>
    <xf numFmtId="0" fontId="16" fillId="7" borderId="64" applyNumberFormat="0" applyAlignment="0" applyProtection="0"/>
    <xf numFmtId="0" fontId="16" fillId="7" borderId="64" applyNumberFormat="0" applyAlignment="0" applyProtection="0"/>
    <xf numFmtId="0" fontId="17" fillId="0" borderId="65" applyNumberFormat="0" applyFill="0" applyAlignment="0" applyProtection="0"/>
    <xf numFmtId="0" fontId="17" fillId="0" borderId="65" applyNumberFormat="0" applyFill="0" applyAlignment="0" applyProtection="0"/>
    <xf numFmtId="0" fontId="29" fillId="9" borderId="66" applyNumberFormat="0" applyAlignment="0" applyProtection="0"/>
    <xf numFmtId="0" fontId="29" fillId="9" borderId="66" applyNumberFormat="0" applyAlignment="0" applyProtection="0"/>
    <xf numFmtId="0" fontId="29" fillId="9" borderId="66" applyNumberFormat="0" applyAlignment="0" applyProtection="0"/>
    <xf numFmtId="0" fontId="29" fillId="9" borderId="66" applyNumberFormat="0" applyAlignment="0" applyProtection="0"/>
    <xf numFmtId="0" fontId="20" fillId="8" borderId="63" applyNumberFormat="0" applyAlignment="0" applyProtection="0"/>
    <xf numFmtId="0" fontId="20" fillId="8" borderId="63" applyNumberFormat="0" applyAlignment="0" applyProtection="0"/>
    <xf numFmtId="0" fontId="20" fillId="8" borderId="63" applyNumberFormat="0" applyAlignment="0" applyProtection="0"/>
    <xf numFmtId="0" fontId="29" fillId="9" borderId="66" applyNumberFormat="0" applyAlignment="0" applyProtection="0"/>
    <xf numFmtId="0" fontId="29" fillId="9" borderId="66" applyNumberFormat="0" applyAlignment="0" applyProtection="0"/>
    <xf numFmtId="0" fontId="17" fillId="0" borderId="65" applyNumberFormat="0" applyFill="0" applyAlignment="0" applyProtection="0"/>
    <xf numFmtId="0" fontId="16" fillId="7" borderId="64" applyNumberFormat="0" applyAlignment="0" applyProtection="0"/>
    <xf numFmtId="0" fontId="14" fillId="7" borderId="64" applyNumberFormat="0" applyAlignment="0" applyProtection="0"/>
    <xf numFmtId="0" fontId="11" fillId="8" borderId="64" applyNumberFormat="0" applyAlignment="0" applyProtection="0"/>
    <xf numFmtId="0" fontId="9" fillId="14" borderId="64" applyNumberFormat="0" applyAlignment="0" applyProtection="0"/>
    <xf numFmtId="0" fontId="8" fillId="14" borderId="63" applyNumberFormat="0" applyAlignment="0" applyProtection="0"/>
    <xf numFmtId="0" fontId="14" fillId="7" borderId="64" applyNumberFormat="0" applyAlignment="0" applyProtection="0"/>
    <xf numFmtId="0" fontId="16" fillId="7" borderId="64" applyNumberFormat="0" applyAlignment="0" applyProtection="0"/>
    <xf numFmtId="0" fontId="17" fillId="0" borderId="65" applyNumberFormat="0" applyFill="0" applyAlignment="0" applyProtection="0"/>
    <xf numFmtId="0" fontId="29" fillId="9" borderId="66" applyNumberFormat="0" applyAlignment="0" applyProtection="0"/>
    <xf numFmtId="0" fontId="29" fillId="9" borderId="66" applyNumberFormat="0" applyAlignment="0" applyProtection="0"/>
    <xf numFmtId="0" fontId="20" fillId="8" borderId="63" applyNumberFormat="0" applyAlignment="0" applyProtection="0"/>
    <xf numFmtId="0" fontId="8" fillId="14" borderId="63" applyNumberFormat="0" applyAlignment="0" applyProtection="0"/>
    <xf numFmtId="0" fontId="8" fillId="14" borderId="63" applyNumberFormat="0" applyAlignment="0" applyProtection="0"/>
    <xf numFmtId="0" fontId="9" fillId="14" borderId="64" applyNumberFormat="0" applyAlignment="0" applyProtection="0"/>
    <xf numFmtId="0" fontId="9" fillId="14" borderId="64" applyNumberFormat="0" applyAlignment="0" applyProtection="0"/>
    <xf numFmtId="0" fontId="11" fillId="8" borderId="64" applyNumberFormat="0" applyAlignment="0" applyProtection="0"/>
    <xf numFmtId="0" fontId="11" fillId="8" borderId="64" applyNumberFormat="0" applyAlignment="0" applyProtection="0"/>
    <xf numFmtId="0" fontId="14" fillId="7" borderId="64" applyNumberFormat="0" applyAlignment="0" applyProtection="0"/>
    <xf numFmtId="0" fontId="14" fillId="7" borderId="64" applyNumberFormat="0" applyAlignment="0" applyProtection="0"/>
    <xf numFmtId="0" fontId="16" fillId="7" borderId="64" applyNumberFormat="0" applyAlignment="0" applyProtection="0"/>
    <xf numFmtId="0" fontId="16" fillId="7" borderId="64" applyNumberFormat="0" applyAlignment="0" applyProtection="0"/>
    <xf numFmtId="0" fontId="17" fillId="0" borderId="65" applyNumberFormat="0" applyFill="0" applyAlignment="0" applyProtection="0"/>
    <xf numFmtId="0" fontId="17" fillId="0" borderId="65" applyNumberFormat="0" applyFill="0" applyAlignment="0" applyProtection="0"/>
    <xf numFmtId="0" fontId="29" fillId="9" borderId="66" applyNumberFormat="0" applyAlignment="0" applyProtection="0"/>
    <xf numFmtId="0" fontId="29" fillId="9" borderId="66" applyNumberFormat="0" applyAlignment="0" applyProtection="0"/>
    <xf numFmtId="0" fontId="29" fillId="9" borderId="66" applyNumberFormat="0" applyAlignment="0" applyProtection="0"/>
    <xf numFmtId="0" fontId="29" fillId="9" borderId="66" applyNumberFormat="0" applyAlignment="0" applyProtection="0"/>
    <xf numFmtId="0" fontId="20" fillId="8" borderId="63" applyNumberFormat="0" applyAlignment="0" applyProtection="0"/>
    <xf numFmtId="0" fontId="20" fillId="8" borderId="63" applyNumberFormat="0" applyAlignment="0" applyProtection="0"/>
    <xf numFmtId="0" fontId="20" fillId="8" borderId="63" applyNumberFormat="0" applyAlignment="0" applyProtection="0"/>
    <xf numFmtId="0" fontId="29" fillId="9" borderId="66" applyNumberFormat="0" applyAlignment="0" applyProtection="0"/>
    <xf numFmtId="0" fontId="29" fillId="9" borderId="66" applyNumberFormat="0" applyAlignment="0" applyProtection="0"/>
    <xf numFmtId="0" fontId="17" fillId="0" borderId="65" applyNumberFormat="0" applyFill="0" applyAlignment="0" applyProtection="0"/>
    <xf numFmtId="0" fontId="16" fillId="7" borderId="64" applyNumberFormat="0" applyAlignment="0" applyProtection="0"/>
    <xf numFmtId="0" fontId="14" fillId="7" borderId="64" applyNumberFormat="0" applyAlignment="0" applyProtection="0"/>
    <xf numFmtId="0" fontId="11" fillId="8" borderId="64" applyNumberFormat="0" applyAlignment="0" applyProtection="0"/>
    <xf numFmtId="0" fontId="9" fillId="14" borderId="64" applyNumberFormat="0" applyAlignment="0" applyProtection="0"/>
    <xf numFmtId="0" fontId="8" fillId="14" borderId="63"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16" fillId="7" borderId="69" applyNumberFormat="0" applyAlignment="0" applyProtection="0"/>
    <xf numFmtId="0" fontId="29" fillId="9" borderId="71" applyNumberFormat="0" applyAlignment="0" applyProtection="0"/>
    <xf numFmtId="0" fontId="29" fillId="9" borderId="71" applyNumberFormat="0" applyAlignment="0" applyProtection="0"/>
    <xf numFmtId="0" fontId="14" fillId="7" borderId="69"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9" fillId="14" borderId="69" applyNumberFormat="0" applyAlignment="0" applyProtection="0"/>
    <xf numFmtId="0" fontId="17" fillId="0" borderId="70" applyNumberFormat="0" applyFill="0" applyAlignment="0" applyProtection="0"/>
    <xf numFmtId="0" fontId="16" fillId="7" borderId="69"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7" fillId="0" borderId="70" applyNumberFormat="0" applyFill="0" applyAlignment="0" applyProtection="0"/>
    <xf numFmtId="0" fontId="11" fillId="8" borderId="69"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5" fillId="0" borderId="67" applyNumberFormat="0" applyFill="0" applyAlignment="0" applyProtection="0"/>
    <xf numFmtId="0" fontId="15" fillId="0" borderId="67" applyNumberFormat="0" applyFill="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1" fillId="8" borderId="69" applyNumberFormat="0" applyAlignment="0" applyProtection="0"/>
    <xf numFmtId="0" fontId="17" fillId="0" borderId="70" applyNumberFormat="0" applyFill="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16" fillId="7" borderId="69" applyNumberFormat="0" applyAlignment="0" applyProtection="0"/>
    <xf numFmtId="0" fontId="17" fillId="0" borderId="70" applyNumberFormat="0" applyFill="0" applyAlignment="0" applyProtection="0"/>
    <xf numFmtId="0" fontId="9" fillId="14" borderId="69"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14" fillId="7" borderId="69" applyNumberFormat="0" applyAlignment="0" applyProtection="0"/>
    <xf numFmtId="0" fontId="29" fillId="9" borderId="71" applyNumberFormat="0" applyAlignment="0" applyProtection="0"/>
    <xf numFmtId="0" fontId="29" fillId="9" borderId="71" applyNumberFormat="0" applyAlignment="0" applyProtection="0"/>
    <xf numFmtId="0" fontId="16" fillId="7" borderId="69"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8" fillId="14" borderId="68"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20" fillId="8"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8" fillId="14" borderId="68"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20" fillId="8"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9" fillId="14" borderId="69" applyNumberFormat="0" applyAlignment="0" applyProtection="0"/>
    <xf numFmtId="0" fontId="11" fillId="8" borderId="69"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14"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8" fillId="14" borderId="68" applyNumberFormat="0" applyAlignment="0" applyProtection="0"/>
    <xf numFmtId="0" fontId="8" fillId="14" borderId="68" applyNumberFormat="0" applyAlignment="0" applyProtection="0"/>
    <xf numFmtId="0" fontId="9" fillId="14" borderId="69" applyNumberFormat="0" applyAlignment="0" applyProtection="0"/>
    <xf numFmtId="0" fontId="9" fillId="14" borderId="69" applyNumberFormat="0" applyAlignment="0" applyProtection="0"/>
    <xf numFmtId="0" fontId="11" fillId="8" borderId="69" applyNumberFormat="0" applyAlignment="0" applyProtection="0"/>
    <xf numFmtId="0" fontId="11" fillId="8" borderId="69" applyNumberFormat="0" applyAlignment="0" applyProtection="0"/>
    <xf numFmtId="0" fontId="14" fillId="7" borderId="69" applyNumberFormat="0" applyAlignment="0" applyProtection="0"/>
    <xf numFmtId="0" fontId="14" fillId="7" borderId="69" applyNumberFormat="0" applyAlignment="0" applyProtection="0"/>
    <xf numFmtId="0" fontId="16" fillId="7" borderId="69" applyNumberFormat="0" applyAlignment="0" applyProtection="0"/>
    <xf numFmtId="0" fontId="16" fillId="7" borderId="69" applyNumberFormat="0" applyAlignment="0" applyProtection="0"/>
    <xf numFmtId="0" fontId="17" fillId="0" borderId="70" applyNumberFormat="0" applyFill="0" applyAlignment="0" applyProtection="0"/>
    <xf numFmtId="0" fontId="17" fillId="0" borderId="70" applyNumberFormat="0" applyFill="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9" fillId="9" borderId="71" applyNumberFormat="0" applyAlignment="0" applyProtection="0"/>
    <xf numFmtId="0" fontId="20" fillId="8" borderId="68" applyNumberFormat="0" applyAlignment="0" applyProtection="0"/>
    <xf numFmtId="0" fontId="20" fillId="8" borderId="68" applyNumberFormat="0" applyAlignment="0" applyProtection="0"/>
    <xf numFmtId="0" fontId="20" fillId="8" borderId="68" applyNumberFormat="0" applyAlignment="0" applyProtection="0"/>
    <xf numFmtId="0" fontId="29" fillId="9" borderId="71" applyNumberFormat="0" applyAlignment="0" applyProtection="0"/>
    <xf numFmtId="0" fontId="29" fillId="9" borderId="71" applyNumberFormat="0" applyAlignment="0" applyProtection="0"/>
    <xf numFmtId="0" fontId="17" fillId="0" borderId="70" applyNumberFormat="0" applyFill="0" applyAlignment="0" applyProtection="0"/>
    <xf numFmtId="0" fontId="16" fillId="7" borderId="69" applyNumberFormat="0" applyAlignment="0" applyProtection="0"/>
    <xf numFmtId="0" fontId="14" fillId="7" borderId="69" applyNumberFormat="0" applyAlignment="0" applyProtection="0"/>
    <xf numFmtId="0" fontId="11" fillId="8" borderId="69" applyNumberFormat="0" applyAlignment="0" applyProtection="0"/>
    <xf numFmtId="0" fontId="9" fillId="14" borderId="69" applyNumberFormat="0" applyAlignment="0" applyProtection="0"/>
    <xf numFmtId="0" fontId="8" fillId="14" borderId="68" applyNumberFormat="0" applyAlignment="0" applyProtection="0"/>
    <xf numFmtId="0" fontId="52" fillId="0" borderId="0" applyNumberFormat="0" applyFill="0" applyBorder="0" applyAlignment="0" applyProtection="0"/>
    <xf numFmtId="0" fontId="29" fillId="0" borderId="0"/>
    <xf numFmtId="0" fontId="2" fillId="0" borderId="0"/>
    <xf numFmtId="0" fontId="8" fillId="14" borderId="97" applyNumberFormat="0" applyAlignment="0" applyProtection="0"/>
    <xf numFmtId="0" fontId="9" fillId="14" borderId="98" applyNumberFormat="0" applyAlignment="0" applyProtection="0"/>
    <xf numFmtId="0" fontId="11" fillId="8" borderId="98" applyNumberFormat="0" applyAlignment="0" applyProtection="0"/>
    <xf numFmtId="0" fontId="14" fillId="7" borderId="98" applyNumberFormat="0" applyAlignment="0" applyProtection="0"/>
    <xf numFmtId="0" fontId="16" fillId="7" borderId="98" applyNumberFormat="0" applyAlignment="0" applyProtection="0"/>
    <xf numFmtId="0" fontId="17" fillId="0" borderId="99" applyNumberFormat="0" applyFill="0" applyAlignment="0" applyProtection="0"/>
    <xf numFmtId="0" fontId="29" fillId="9" borderId="100" applyNumberFormat="0" applyAlignment="0" applyProtection="0"/>
    <xf numFmtId="0" fontId="29" fillId="9" borderId="100" applyNumberFormat="0" applyAlignment="0" applyProtection="0"/>
    <xf numFmtId="0" fontId="20" fillId="8" borderId="97" applyNumberFormat="0" applyAlignment="0" applyProtection="0"/>
    <xf numFmtId="165" fontId="29" fillId="0" borderId="0" applyFont="0" applyFill="0" applyBorder="0" applyAlignment="0" applyProtection="0"/>
    <xf numFmtId="0" fontId="29" fillId="0" borderId="0"/>
    <xf numFmtId="0" fontId="61" fillId="0" borderId="0" applyNumberFormat="0" applyBorder="0" applyProtection="0"/>
    <xf numFmtId="0" fontId="52"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cellStyleXfs>
  <cellXfs count="828">
    <xf numFmtId="0" fontId="0" fillId="0" borderId="0" xfId="0"/>
    <xf numFmtId="0" fontId="4" fillId="0" borderId="0" xfId="0" applyFont="1"/>
    <xf numFmtId="49" fontId="28" fillId="0" borderId="0" xfId="0" applyNumberFormat="1" applyFont="1" applyAlignment="1">
      <alignment horizontal="center" vertical="center"/>
    </xf>
    <xf numFmtId="0" fontId="28" fillId="0" borderId="0" xfId="0" applyFont="1"/>
    <xf numFmtId="49" fontId="28" fillId="0" borderId="0" xfId="0" applyNumberFormat="1" applyFont="1" applyAlignment="1">
      <alignment vertical="center"/>
    </xf>
    <xf numFmtId="0" fontId="28" fillId="0" borderId="0" xfId="0" applyFont="1" applyAlignment="1">
      <alignment vertical="center"/>
    </xf>
    <xf numFmtId="0" fontId="0" fillId="0" borderId="0" xfId="0" applyAlignment="1">
      <alignment horizontal="center"/>
    </xf>
    <xf numFmtId="0" fontId="28" fillId="0" borderId="14" xfId="0" applyFont="1" applyBorder="1" applyAlignment="1">
      <alignment horizontal="center" vertical="center" textRotation="90"/>
    </xf>
    <xf numFmtId="0" fontId="28" fillId="0" borderId="15" xfId="0" applyFont="1" applyBorder="1" applyAlignment="1">
      <alignment horizontal="center" vertical="center" textRotation="90"/>
    </xf>
    <xf numFmtId="49" fontId="28" fillId="0" borderId="23" xfId="0" applyNumberFormat="1" applyFont="1" applyBorder="1" applyAlignment="1">
      <alignment vertical="center"/>
    </xf>
    <xf numFmtId="0" fontId="37" fillId="0" borderId="0" xfId="0" applyFont="1"/>
    <xf numFmtId="49" fontId="38" fillId="0" borderId="10" xfId="60" applyNumberFormat="1" applyFont="1" applyBorder="1" applyAlignment="1">
      <alignment horizontal="center" vertical="center" wrapText="1"/>
    </xf>
    <xf numFmtId="49" fontId="38" fillId="0" borderId="10" xfId="0" applyNumberFormat="1" applyFont="1" applyBorder="1" applyAlignment="1">
      <alignment horizontal="center" vertical="center" wrapText="1"/>
    </xf>
    <xf numFmtId="0" fontId="38" fillId="0" borderId="10" xfId="0" applyFont="1" applyBorder="1" applyAlignment="1">
      <alignment horizontal="center" vertical="center" wrapText="1"/>
    </xf>
    <xf numFmtId="0" fontId="29" fillId="0" borderId="0" xfId="0" applyFont="1"/>
    <xf numFmtId="0" fontId="28" fillId="0" borderId="0" xfId="0" applyFont="1" applyAlignment="1">
      <alignment horizontal="left" vertical="center"/>
    </xf>
    <xf numFmtId="49" fontId="0" fillId="0" borderId="0" xfId="0" applyNumberFormat="1" applyAlignment="1">
      <alignment horizontal="center" vertical="center" wrapText="1"/>
    </xf>
    <xf numFmtId="1" fontId="0" fillId="0" borderId="0" xfId="0" applyNumberFormat="1" applyAlignment="1">
      <alignment horizontal="center" vertical="center" wrapText="1"/>
    </xf>
    <xf numFmtId="49" fontId="4" fillId="0" borderId="0" xfId="0" applyNumberFormat="1" applyFont="1" applyAlignment="1">
      <alignment horizontal="center" vertical="center" wrapText="1"/>
    </xf>
    <xf numFmtId="49" fontId="40" fillId="0" borderId="0" xfId="0" applyNumberFormat="1" applyFont="1" applyAlignment="1">
      <alignment vertical="center"/>
    </xf>
    <xf numFmtId="0" fontId="39" fillId="0" borderId="0" xfId="57" applyFont="1" applyAlignment="1">
      <alignment horizontal="left"/>
    </xf>
    <xf numFmtId="0" fontId="29" fillId="0" borderId="22" xfId="0" applyFont="1" applyBorder="1"/>
    <xf numFmtId="0" fontId="33" fillId="0" borderId="0" xfId="57" applyFont="1"/>
    <xf numFmtId="0" fontId="0" fillId="0" borderId="0" xfId="0" applyAlignment="1">
      <alignment vertical="top" wrapText="1"/>
    </xf>
    <xf numFmtId="0" fontId="30" fillId="0" borderId="0" xfId="0" applyFont="1" applyAlignment="1">
      <alignment vertical="center"/>
    </xf>
    <xf numFmtId="0" fontId="30" fillId="0" borderId="25" xfId="0" applyFont="1" applyBorder="1" applyAlignment="1">
      <alignment vertical="center"/>
    </xf>
    <xf numFmtId="0" fontId="28" fillId="0" borderId="14" xfId="0" applyFont="1" applyBorder="1" applyAlignment="1">
      <alignment horizontal="left" vertical="center"/>
    </xf>
    <xf numFmtId="0" fontId="0" fillId="0" borderId="24" xfId="0" applyBorder="1"/>
    <xf numFmtId="0" fontId="0" fillId="0" borderId="25" xfId="0" applyBorder="1"/>
    <xf numFmtId="0" fontId="0" fillId="0" borderId="22" xfId="0" applyBorder="1"/>
    <xf numFmtId="0" fontId="28" fillId="25" borderId="31" xfId="0" applyFont="1" applyFill="1" applyBorder="1" applyAlignment="1">
      <alignment horizontal="center" vertical="center" wrapText="1"/>
    </xf>
    <xf numFmtId="0" fontId="36" fillId="0" borderId="14" xfId="0" applyFont="1" applyBorder="1" applyAlignment="1">
      <alignment horizontal="left" vertical="center"/>
    </xf>
    <xf numFmtId="49" fontId="28" fillId="0" borderId="31" xfId="0" applyNumberFormat="1" applyFont="1" applyBorder="1" applyAlignment="1">
      <alignment horizontal="center" vertical="center" wrapText="1"/>
    </xf>
    <xf numFmtId="0" fontId="28" fillId="0" borderId="31" xfId="0" applyFont="1" applyBorder="1" applyAlignment="1">
      <alignment horizontal="center" vertical="center"/>
    </xf>
    <xf numFmtId="0" fontId="28" fillId="0" borderId="31" xfId="0" applyFont="1" applyBorder="1" applyAlignment="1">
      <alignment horizontal="center" vertical="center" wrapText="1"/>
    </xf>
    <xf numFmtId="0" fontId="17" fillId="0" borderId="31" xfId="0" applyFont="1" applyBorder="1" applyAlignment="1">
      <alignment horizontal="center" vertical="center" wrapText="1"/>
    </xf>
    <xf numFmtId="0" fontId="28" fillId="0" borderId="31" xfId="0" applyFont="1" applyBorder="1" applyAlignment="1">
      <alignment horizontal="center" vertical="center" wrapText="1" shrinkToFit="1"/>
    </xf>
    <xf numFmtId="0" fontId="39" fillId="0" borderId="31" xfId="0" applyFont="1" applyBorder="1" applyAlignment="1">
      <alignment horizontal="center" vertical="center" wrapText="1"/>
    </xf>
    <xf numFmtId="0" fontId="0" fillId="0" borderId="30" xfId="0" applyBorder="1"/>
    <xf numFmtId="0" fontId="0" fillId="0" borderId="27" xfId="0" applyBorder="1"/>
    <xf numFmtId="0" fontId="28" fillId="0" borderId="0" xfId="0" applyFont="1" applyAlignment="1">
      <alignment horizontal="center" vertical="center" wrapText="1"/>
    </xf>
    <xf numFmtId="49" fontId="28" fillId="0" borderId="12" xfId="0" applyNumberFormat="1" applyFont="1" applyBorder="1" applyAlignment="1">
      <alignment horizontal="center" vertical="center"/>
    </xf>
    <xf numFmtId="49" fontId="28" fillId="0" borderId="10" xfId="0" applyNumberFormat="1" applyFont="1" applyBorder="1" applyAlignment="1">
      <alignment horizontal="center" vertical="center" wrapText="1"/>
    </xf>
    <xf numFmtId="49" fontId="28" fillId="0" borderId="38" xfId="0" applyNumberFormat="1" applyFont="1" applyBorder="1" applyAlignment="1">
      <alignment horizontal="center" vertical="center" wrapText="1"/>
    </xf>
    <xf numFmtId="49" fontId="28" fillId="0" borderId="39" xfId="0" applyNumberFormat="1" applyFont="1" applyBorder="1" applyAlignment="1">
      <alignment horizontal="center" vertical="center" wrapText="1"/>
    </xf>
    <xf numFmtId="0" fontId="28" fillId="0" borderId="10" xfId="0" applyFont="1" applyBorder="1" applyAlignment="1">
      <alignment horizontal="center" vertical="center" wrapText="1"/>
    </xf>
    <xf numFmtId="49" fontId="17" fillId="0" borderId="10" xfId="0" applyNumberFormat="1" applyFont="1" applyBorder="1" applyAlignment="1">
      <alignment horizontal="center" vertical="center" wrapText="1"/>
    </xf>
    <xf numFmtId="49" fontId="17" fillId="0" borderId="38" xfId="0" applyNumberFormat="1" applyFont="1" applyBorder="1" applyAlignment="1">
      <alignment horizontal="center" vertical="center" wrapText="1"/>
    </xf>
    <xf numFmtId="0" fontId="4" fillId="0" borderId="0" xfId="0" applyFont="1" applyAlignment="1">
      <alignment horizontal="center" vertical="center"/>
    </xf>
    <xf numFmtId="0" fontId="31" fillId="0" borderId="0" xfId="0" applyFont="1" applyAlignment="1">
      <alignment horizontal="center" vertical="center"/>
    </xf>
    <xf numFmtId="49" fontId="4" fillId="0" borderId="0" xfId="0" applyNumberFormat="1" applyFont="1" applyAlignment="1">
      <alignment horizontal="center" vertical="center"/>
    </xf>
    <xf numFmtId="0" fontId="0" fillId="27" borderId="15" xfId="0" applyFill="1" applyBorder="1"/>
    <xf numFmtId="0" fontId="38" fillId="0" borderId="12" xfId="0" applyFont="1" applyBorder="1" applyAlignment="1">
      <alignment horizontal="center" vertical="center" wrapText="1"/>
    </xf>
    <xf numFmtId="49" fontId="38" fillId="0" borderId="16" xfId="0" applyNumberFormat="1" applyFont="1" applyBorder="1" applyAlignment="1">
      <alignment horizontal="center" vertical="center" wrapText="1"/>
    </xf>
    <xf numFmtId="49" fontId="28" fillId="27" borderId="31" xfId="0" applyNumberFormat="1" applyFont="1" applyFill="1" applyBorder="1" applyAlignment="1">
      <alignment horizontal="center" vertical="center" wrapText="1"/>
    </xf>
    <xf numFmtId="49" fontId="28" fillId="27" borderId="32" xfId="0" applyNumberFormat="1" applyFont="1" applyFill="1" applyBorder="1" applyAlignment="1">
      <alignment horizontal="center" vertical="center" wrapText="1"/>
    </xf>
    <xf numFmtId="49" fontId="28" fillId="27" borderId="33" xfId="0" applyNumberFormat="1" applyFont="1" applyFill="1" applyBorder="1" applyAlignment="1">
      <alignment horizontal="center" vertical="center" wrapText="1"/>
    </xf>
    <xf numFmtId="49" fontId="17" fillId="27" borderId="31" xfId="0" applyNumberFormat="1" applyFont="1" applyFill="1" applyBorder="1" applyAlignment="1">
      <alignment horizontal="center" vertical="center" wrapText="1"/>
    </xf>
    <xf numFmtId="0" fontId="0" fillId="27" borderId="34" xfId="0" applyFill="1" applyBorder="1"/>
    <xf numFmtId="0" fontId="0" fillId="0" borderId="36" xfId="0" applyBorder="1"/>
    <xf numFmtId="0" fontId="28" fillId="0" borderId="37" xfId="0" applyFont="1" applyBorder="1" applyAlignment="1">
      <alignment horizontal="left" vertical="center"/>
    </xf>
    <xf numFmtId="49" fontId="28" fillId="27" borderId="31" xfId="60" applyNumberFormat="1" applyFont="1" applyFill="1" applyBorder="1" applyAlignment="1">
      <alignment horizontal="center" vertical="center" wrapText="1"/>
    </xf>
    <xf numFmtId="0" fontId="28" fillId="27" borderId="31" xfId="0" applyFont="1" applyFill="1" applyBorder="1" applyAlignment="1">
      <alignment horizontal="center" vertical="center" wrapText="1"/>
    </xf>
    <xf numFmtId="0" fontId="28" fillId="27" borderId="31" xfId="0" applyFont="1" applyFill="1" applyBorder="1" applyAlignment="1">
      <alignment vertical="center" wrapText="1"/>
    </xf>
    <xf numFmtId="0" fontId="29" fillId="0" borderId="0" xfId="0" applyFont="1" applyAlignment="1">
      <alignment horizontal="center" vertical="center"/>
    </xf>
    <xf numFmtId="49" fontId="28" fillId="28" borderId="31" xfId="0" applyNumberFormat="1" applyFont="1" applyFill="1" applyBorder="1" applyAlignment="1">
      <alignment horizontal="center" vertical="center" wrapText="1"/>
    </xf>
    <xf numFmtId="0" fontId="44" fillId="0" borderId="41" xfId="0" applyFont="1" applyBorder="1"/>
    <xf numFmtId="0" fontId="44" fillId="0" borderId="42" xfId="0" applyFont="1" applyBorder="1" applyAlignment="1">
      <alignment wrapText="1"/>
    </xf>
    <xf numFmtId="0" fontId="44" fillId="0" borderId="41" xfId="0" applyFont="1" applyBorder="1" applyAlignment="1">
      <alignment wrapText="1"/>
    </xf>
    <xf numFmtId="0" fontId="45" fillId="0" borderId="42" xfId="0" applyFont="1" applyBorder="1" applyAlignment="1">
      <alignment wrapText="1"/>
    </xf>
    <xf numFmtId="0" fontId="42" fillId="25" borderId="11" xfId="56" applyFont="1" applyFill="1" applyBorder="1" applyAlignment="1">
      <alignment horizontal="center" vertical="center" wrapText="1"/>
    </xf>
    <xf numFmtId="0" fontId="29" fillId="0" borderId="41" xfId="56" applyBorder="1" applyAlignment="1">
      <alignment horizontal="center" vertical="center" wrapText="1"/>
    </xf>
    <xf numFmtId="0" fontId="29" fillId="0" borderId="20" xfId="56" applyBorder="1" applyAlignment="1">
      <alignment horizontal="center" vertical="center" wrapText="1"/>
    </xf>
    <xf numFmtId="0" fontId="29" fillId="0" borderId="42" xfId="56" applyBorder="1" applyAlignment="1">
      <alignment vertical="center" wrapText="1"/>
    </xf>
    <xf numFmtId="0" fontId="29" fillId="0" borderId="14" xfId="56" applyBorder="1" applyAlignment="1">
      <alignment horizontal="center" vertical="center" wrapText="1"/>
    </xf>
    <xf numFmtId="0" fontId="29" fillId="0" borderId="11" xfId="56" applyBorder="1" applyAlignment="1">
      <alignment horizontal="center" vertical="center" wrapText="1"/>
    </xf>
    <xf numFmtId="0" fontId="29" fillId="0" borderId="16" xfId="56" applyBorder="1" applyAlignment="1">
      <alignment horizontal="center" vertical="center" wrapText="1"/>
    </xf>
    <xf numFmtId="0" fontId="29" fillId="0" borderId="21" xfId="56" applyBorder="1" applyAlignment="1">
      <alignment horizontal="center" vertical="center" wrapText="1"/>
    </xf>
    <xf numFmtId="0" fontId="43" fillId="0" borderId="19" xfId="56" applyFont="1" applyBorder="1" applyAlignment="1">
      <alignment horizontal="center" vertical="center" wrapText="1"/>
    </xf>
    <xf numFmtId="0" fontId="43" fillId="0" borderId="20" xfId="56" applyFont="1" applyBorder="1" applyAlignment="1">
      <alignment horizontal="center" vertical="center" wrapText="1"/>
    </xf>
    <xf numFmtId="0" fontId="43" fillId="0" borderId="41" xfId="56" applyFont="1" applyBorder="1" applyAlignment="1">
      <alignment horizontal="center" vertical="center" wrapText="1"/>
    </xf>
    <xf numFmtId="0" fontId="42" fillId="25" borderId="41" xfId="56" applyFont="1" applyFill="1" applyBorder="1" applyAlignment="1">
      <alignment horizontal="center"/>
    </xf>
    <xf numFmtId="0" fontId="43" fillId="0" borderId="42" xfId="56" applyFont="1" applyBorder="1" applyAlignment="1">
      <alignment horizontal="center" vertical="center" wrapText="1"/>
    </xf>
    <xf numFmtId="0" fontId="42" fillId="25" borderId="42" xfId="56" applyFont="1" applyFill="1" applyBorder="1" applyAlignment="1">
      <alignment wrapText="1"/>
    </xf>
    <xf numFmtId="0" fontId="43" fillId="25" borderId="19" xfId="56" applyFont="1" applyFill="1" applyBorder="1" applyAlignment="1">
      <alignment horizontal="center"/>
    </xf>
    <xf numFmtId="0" fontId="43" fillId="25" borderId="42" xfId="56" applyFont="1" applyFill="1" applyBorder="1" applyAlignment="1">
      <alignment horizontal="left" vertical="center" wrapText="1"/>
    </xf>
    <xf numFmtId="0" fontId="43" fillId="25" borderId="14" xfId="56" applyFont="1" applyFill="1" applyBorder="1" applyAlignment="1">
      <alignment horizontal="center"/>
    </xf>
    <xf numFmtId="0" fontId="43" fillId="25" borderId="11" xfId="56" applyFont="1" applyFill="1" applyBorder="1" applyAlignment="1">
      <alignment horizontal="center" vertical="center"/>
    </xf>
    <xf numFmtId="49" fontId="42" fillId="25" borderId="11" xfId="56" applyNumberFormat="1" applyFont="1" applyFill="1" applyBorder="1" applyAlignment="1">
      <alignment horizontal="center" vertical="center"/>
    </xf>
    <xf numFmtId="49" fontId="42" fillId="25" borderId="11" xfId="56" applyNumberFormat="1" applyFont="1" applyFill="1" applyBorder="1" applyAlignment="1">
      <alignment horizontal="center" vertical="center" wrapText="1"/>
    </xf>
    <xf numFmtId="0" fontId="43" fillId="25" borderId="11" xfId="56" applyFont="1" applyFill="1" applyBorder="1" applyAlignment="1">
      <alignment horizontal="left" vertical="center" wrapText="1"/>
    </xf>
    <xf numFmtId="0" fontId="43" fillId="0" borderId="11" xfId="56" applyFont="1" applyBorder="1" applyAlignment="1">
      <alignment horizontal="center" vertical="center" wrapText="1"/>
    </xf>
    <xf numFmtId="0" fontId="43" fillId="25" borderId="15" xfId="56" applyFont="1" applyFill="1" applyBorder="1" applyAlignment="1">
      <alignment horizontal="left" vertical="center" wrapText="1"/>
    </xf>
    <xf numFmtId="49" fontId="33" fillId="0" borderId="43" xfId="56" applyNumberFormat="1" applyFont="1" applyBorder="1" applyAlignment="1">
      <alignment horizontal="center" vertical="center" wrapText="1"/>
    </xf>
    <xf numFmtId="49" fontId="33" fillId="0" borderId="17" xfId="56" applyNumberFormat="1" applyFont="1" applyBorder="1" applyAlignment="1">
      <alignment horizontal="center" vertical="center"/>
    </xf>
    <xf numFmtId="0" fontId="33" fillId="0" borderId="17" xfId="56" applyFont="1" applyBorder="1" applyAlignment="1">
      <alignment horizontal="center" vertical="center" wrapText="1"/>
    </xf>
    <xf numFmtId="0" fontId="33" fillId="0" borderId="17" xfId="56" applyFont="1" applyBorder="1" applyAlignment="1">
      <alignment horizontal="center" vertical="center"/>
    </xf>
    <xf numFmtId="0" fontId="33" fillId="25" borderId="13" xfId="56" applyFont="1" applyFill="1" applyBorder="1" applyAlignment="1">
      <alignment horizontal="center" vertical="center" wrapText="1"/>
    </xf>
    <xf numFmtId="49" fontId="33" fillId="0" borderId="44" xfId="56" applyNumberFormat="1" applyFont="1" applyBorder="1" applyAlignment="1">
      <alignment horizontal="center" vertical="center" wrapText="1"/>
    </xf>
    <xf numFmtId="49" fontId="33" fillId="0" borderId="45" xfId="56" applyNumberFormat="1" applyFont="1" applyBorder="1" applyAlignment="1">
      <alignment horizontal="center" vertical="center"/>
    </xf>
    <xf numFmtId="0" fontId="33" fillId="0" borderId="45" xfId="56" applyFont="1" applyBorder="1" applyAlignment="1">
      <alignment horizontal="center" vertical="center" wrapText="1"/>
    </xf>
    <xf numFmtId="0" fontId="33" fillId="25" borderId="42" xfId="56" applyFont="1" applyFill="1" applyBorder="1" applyAlignment="1">
      <alignment horizontal="center" vertical="center" wrapText="1"/>
    </xf>
    <xf numFmtId="0" fontId="33" fillId="25" borderId="26" xfId="56" applyFont="1" applyFill="1" applyBorder="1" applyAlignment="1">
      <alignment horizontal="center" vertical="center"/>
    </xf>
    <xf numFmtId="0" fontId="33" fillId="25" borderId="16" xfId="56" applyFont="1" applyFill="1" applyBorder="1" applyAlignment="1">
      <alignment horizontal="center" vertical="center" wrapText="1"/>
    </xf>
    <xf numFmtId="49" fontId="33" fillId="25" borderId="46" xfId="56" applyNumberFormat="1" applyFont="1" applyFill="1" applyBorder="1" applyAlignment="1">
      <alignment horizontal="center" vertical="center" wrapText="1"/>
    </xf>
    <xf numFmtId="49" fontId="33" fillId="25" borderId="16" xfId="56" applyNumberFormat="1" applyFont="1" applyFill="1" applyBorder="1" applyAlignment="1">
      <alignment horizontal="center" vertical="center"/>
    </xf>
    <xf numFmtId="0" fontId="33" fillId="25" borderId="16" xfId="56" applyFont="1" applyFill="1" applyBorder="1" applyAlignment="1">
      <alignment horizontal="center" vertical="center"/>
    </xf>
    <xf numFmtId="0" fontId="33" fillId="25" borderId="21" xfId="56" applyFont="1" applyFill="1" applyBorder="1" applyAlignment="1">
      <alignment horizontal="center" vertical="center" wrapText="1"/>
    </xf>
    <xf numFmtId="0" fontId="29" fillId="0" borderId="41" xfId="56" applyBorder="1" applyAlignment="1">
      <alignment horizontal="center" vertical="center"/>
    </xf>
    <xf numFmtId="0" fontId="29" fillId="0" borderId="14" xfId="56" applyBorder="1" applyAlignment="1">
      <alignment horizontal="center" vertical="center"/>
    </xf>
    <xf numFmtId="0" fontId="29" fillId="0" borderId="11" xfId="56" applyBorder="1" applyAlignment="1">
      <alignment horizontal="center" vertical="center"/>
    </xf>
    <xf numFmtId="49" fontId="29" fillId="0" borderId="11" xfId="56" applyNumberFormat="1" applyBorder="1" applyAlignment="1">
      <alignment horizontal="center" vertical="center" wrapText="1"/>
    </xf>
    <xf numFmtId="1" fontId="29" fillId="0" borderId="11" xfId="56" applyNumberFormat="1" applyBorder="1" applyAlignment="1">
      <alignment horizontal="center" vertical="center" wrapText="1"/>
    </xf>
    <xf numFmtId="0" fontId="29" fillId="0" borderId="11" xfId="56" applyBorder="1"/>
    <xf numFmtId="0" fontId="43" fillId="25" borderId="11" xfId="56" applyFont="1" applyFill="1" applyBorder="1" applyAlignment="1">
      <alignment horizontal="center" vertical="center" wrapText="1"/>
    </xf>
    <xf numFmtId="0" fontId="29" fillId="0" borderId="15" xfId="56" applyBorder="1"/>
    <xf numFmtId="0" fontId="29" fillId="0" borderId="42" xfId="56" applyBorder="1" applyAlignment="1">
      <alignment horizontal="center" vertical="center"/>
    </xf>
    <xf numFmtId="0" fontId="29" fillId="0" borderId="52" xfId="56" applyBorder="1" applyAlignment="1">
      <alignment horizontal="center" vertical="center"/>
    </xf>
    <xf numFmtId="0" fontId="29" fillId="0" borderId="42" xfId="56" applyBorder="1"/>
    <xf numFmtId="0" fontId="29" fillId="25" borderId="19" xfId="328" applyFill="1" applyBorder="1" applyAlignment="1">
      <alignment horizontal="center"/>
    </xf>
    <xf numFmtId="0" fontId="29" fillId="25" borderId="41" xfId="328" applyFill="1" applyBorder="1" applyAlignment="1">
      <alignment horizontal="center" vertical="center"/>
    </xf>
    <xf numFmtId="0" fontId="29" fillId="25" borderId="42" xfId="328" applyFill="1" applyBorder="1" applyAlignment="1">
      <alignment horizontal="center" vertical="center" wrapText="1"/>
    </xf>
    <xf numFmtId="0" fontId="29" fillId="25" borderId="19" xfId="328" applyFill="1" applyBorder="1" applyAlignment="1">
      <alignment horizontal="center" vertical="center"/>
    </xf>
    <xf numFmtId="0" fontId="28" fillId="0" borderId="11" xfId="0" applyFont="1" applyBorder="1" applyAlignment="1">
      <alignment horizontal="left" vertical="center"/>
    </xf>
    <xf numFmtId="49" fontId="38" fillId="27" borderId="21" xfId="0" applyNumberFormat="1" applyFont="1" applyFill="1" applyBorder="1" applyAlignment="1">
      <alignment horizontal="center" vertical="center" wrapText="1"/>
    </xf>
    <xf numFmtId="0" fontId="41" fillId="0" borderId="0" xfId="0" applyFont="1"/>
    <xf numFmtId="0" fontId="41" fillId="27" borderId="15" xfId="0" applyFont="1" applyFill="1" applyBorder="1"/>
    <xf numFmtId="2" fontId="41" fillId="27" borderId="42" xfId="0" applyNumberFormat="1" applyFont="1" applyFill="1" applyBorder="1" applyAlignment="1">
      <alignment wrapText="1"/>
    </xf>
    <xf numFmtId="0" fontId="0" fillId="0" borderId="52" xfId="0" applyBorder="1" applyAlignment="1">
      <alignment horizontal="right"/>
    </xf>
    <xf numFmtId="0" fontId="0" fillId="0" borderId="34" xfId="0" applyBorder="1"/>
    <xf numFmtId="0" fontId="38" fillId="0" borderId="11" xfId="0" applyFont="1" applyBorder="1" applyAlignment="1">
      <alignment horizontal="left" vertical="center"/>
    </xf>
    <xf numFmtId="0" fontId="29" fillId="25" borderId="73" xfId="328" applyFill="1" applyBorder="1" applyAlignment="1">
      <alignment horizontal="center"/>
    </xf>
    <xf numFmtId="0" fontId="0" fillId="27" borderId="73" xfId="0" applyFill="1" applyBorder="1" applyAlignment="1">
      <alignment vertical="center" wrapText="1"/>
    </xf>
    <xf numFmtId="0" fontId="0" fillId="27" borderId="74" xfId="0" applyFill="1" applyBorder="1" applyAlignment="1">
      <alignment horizontal="center" vertical="center" wrapText="1"/>
    </xf>
    <xf numFmtId="0" fontId="36" fillId="0" borderId="75" xfId="0" applyFont="1" applyBorder="1"/>
    <xf numFmtId="0" fontId="41" fillId="0" borderId="76" xfId="0" applyFont="1" applyBorder="1" applyAlignment="1">
      <alignment horizontal="right"/>
    </xf>
    <xf numFmtId="0" fontId="44" fillId="0" borderId="77" xfId="0" applyFont="1" applyBorder="1"/>
    <xf numFmtId="2" fontId="44" fillId="0" borderId="77" xfId="0" applyNumberFormat="1" applyFont="1" applyBorder="1"/>
    <xf numFmtId="0" fontId="44" fillId="0" borderId="77" xfId="0" applyFont="1" applyBorder="1" applyAlignment="1">
      <alignment wrapText="1"/>
    </xf>
    <xf numFmtId="0" fontId="45" fillId="0" borderId="77" xfId="0" applyFont="1" applyBorder="1"/>
    <xf numFmtId="49" fontId="44" fillId="0" borderId="77" xfId="0" applyNumberFormat="1" applyFont="1" applyBorder="1"/>
    <xf numFmtId="1" fontId="44" fillId="0" borderId="77" xfId="0" applyNumberFormat="1" applyFont="1" applyBorder="1" applyAlignment="1">
      <alignment horizontal="right"/>
    </xf>
    <xf numFmtId="2" fontId="44" fillId="0" borderId="77" xfId="83" applyNumberFormat="1" applyFont="1" applyFill="1" applyBorder="1"/>
    <xf numFmtId="1" fontId="44" fillId="0" borderId="77" xfId="0" applyNumberFormat="1" applyFont="1" applyBorder="1"/>
    <xf numFmtId="49" fontId="44" fillId="0" borderId="77" xfId="0" applyNumberFormat="1" applyFont="1" applyBorder="1" applyAlignment="1">
      <alignment wrapText="1"/>
    </xf>
    <xf numFmtId="1" fontId="44" fillId="0" borderId="77" xfId="0" applyNumberFormat="1" applyFont="1" applyBorder="1" applyAlignment="1">
      <alignment horizontal="right" wrapText="1"/>
    </xf>
    <xf numFmtId="2" fontId="44" fillId="0" borderId="77" xfId="83" applyNumberFormat="1" applyFont="1" applyFill="1" applyBorder="1" applyAlignment="1">
      <alignment wrapText="1"/>
    </xf>
    <xf numFmtId="0" fontId="45" fillId="0" borderId="77" xfId="0" applyFont="1" applyBorder="1" applyAlignment="1">
      <alignment wrapText="1"/>
    </xf>
    <xf numFmtId="1" fontId="45" fillId="0" borderId="77" xfId="0" applyNumberFormat="1" applyFont="1" applyBorder="1" applyAlignment="1">
      <alignment wrapText="1"/>
    </xf>
    <xf numFmtId="1" fontId="44" fillId="0" borderId="77" xfId="0" applyNumberFormat="1" applyFont="1" applyBorder="1" applyAlignment="1">
      <alignment wrapText="1"/>
    </xf>
    <xf numFmtId="2" fontId="45" fillId="0" borderId="77" xfId="83" applyNumberFormat="1" applyFont="1" applyFill="1" applyBorder="1" applyAlignment="1">
      <alignment wrapText="1"/>
    </xf>
    <xf numFmtId="2" fontId="44" fillId="0" borderId="77" xfId="0" applyNumberFormat="1" applyFont="1" applyBorder="1" applyAlignment="1">
      <alignment wrapText="1"/>
    </xf>
    <xf numFmtId="0" fontId="0" fillId="0" borderId="76" xfId="0" applyBorder="1" applyAlignment="1">
      <alignment horizontal="right"/>
    </xf>
    <xf numFmtId="0" fontId="28" fillId="0" borderId="84" xfId="0" applyFont="1" applyBorder="1" applyAlignment="1">
      <alignment horizontal="center" vertical="center" wrapText="1"/>
    </xf>
    <xf numFmtId="0" fontId="0" fillId="27" borderId="77" xfId="0" applyFill="1" applyBorder="1"/>
    <xf numFmtId="0" fontId="0" fillId="27" borderId="77" xfId="0" applyFill="1" applyBorder="1" applyAlignment="1">
      <alignment wrapText="1"/>
    </xf>
    <xf numFmtId="0" fontId="0" fillId="0" borderId="51" xfId="0" applyBorder="1"/>
    <xf numFmtId="0" fontId="28" fillId="0" borderId="85" xfId="0" applyFont="1" applyBorder="1" applyAlignment="1">
      <alignment horizontal="left" vertical="center"/>
    </xf>
    <xf numFmtId="0" fontId="29" fillId="0" borderId="77" xfId="56" applyBorder="1" applyAlignment="1">
      <alignment horizontal="center" vertical="center"/>
    </xf>
    <xf numFmtId="0" fontId="0" fillId="27" borderId="74" xfId="0" applyFill="1" applyBorder="1"/>
    <xf numFmtId="0" fontId="0" fillId="27" borderId="74" xfId="0" applyFill="1" applyBorder="1" applyAlignment="1">
      <alignment horizontal="center"/>
    </xf>
    <xf numFmtId="0" fontId="0" fillId="0" borderId="83" xfId="0" applyBorder="1" applyAlignment="1">
      <alignment horizontal="right"/>
    </xf>
    <xf numFmtId="0" fontId="29" fillId="0" borderId="51" xfId="56" applyBorder="1" applyAlignment="1">
      <alignment horizontal="center" vertical="center"/>
    </xf>
    <xf numFmtId="0" fontId="29" fillId="0" borderId="80" xfId="56" applyBorder="1" applyAlignment="1">
      <alignment horizontal="center" vertical="center"/>
    </xf>
    <xf numFmtId="49" fontId="29" fillId="0" borderId="80" xfId="56" applyNumberFormat="1" applyBorder="1" applyAlignment="1">
      <alignment horizontal="center" vertical="center" wrapText="1"/>
    </xf>
    <xf numFmtId="0" fontId="29" fillId="0" borderId="80" xfId="56" applyBorder="1" applyAlignment="1">
      <alignment horizontal="center" vertical="center" wrapText="1"/>
    </xf>
    <xf numFmtId="1" fontId="29" fillId="0" borderId="80" xfId="56" applyNumberFormat="1" applyBorder="1" applyAlignment="1">
      <alignment horizontal="center" vertical="center" wrapText="1"/>
    </xf>
    <xf numFmtId="49" fontId="4" fillId="0" borderId="74" xfId="0" applyNumberFormat="1" applyFont="1" applyBorder="1" applyAlignment="1">
      <alignment horizontal="center" vertical="center" wrapText="1"/>
    </xf>
    <xf numFmtId="0" fontId="51" fillId="27" borderId="74" xfId="0" applyFont="1" applyFill="1" applyBorder="1" applyAlignment="1">
      <alignment vertical="center"/>
    </xf>
    <xf numFmtId="0" fontId="41" fillId="27" borderId="74" xfId="0" applyFont="1" applyFill="1" applyBorder="1" applyAlignment="1">
      <alignment vertical="center"/>
    </xf>
    <xf numFmtId="0" fontId="41" fillId="27" borderId="74" xfId="0" applyFont="1" applyFill="1" applyBorder="1" applyAlignment="1">
      <alignment horizontal="center" vertical="center"/>
    </xf>
    <xf numFmtId="0" fontId="0" fillId="28" borderId="74" xfId="0" applyFill="1" applyBorder="1" applyAlignment="1">
      <alignment horizontal="center" vertical="center"/>
    </xf>
    <xf numFmtId="0" fontId="4" fillId="28" borderId="74" xfId="0" applyFont="1" applyFill="1" applyBorder="1"/>
    <xf numFmtId="0" fontId="4" fillId="27" borderId="74" xfId="0" applyFont="1" applyFill="1" applyBorder="1"/>
    <xf numFmtId="49" fontId="29" fillId="0" borderId="77" xfId="56" applyNumberFormat="1" applyBorder="1" applyAlignment="1">
      <alignment horizontal="center" vertical="center" wrapText="1"/>
    </xf>
    <xf numFmtId="0" fontId="29" fillId="0" borderId="77" xfId="56" applyBorder="1" applyAlignment="1">
      <alignment horizontal="center" vertical="center" wrapText="1"/>
    </xf>
    <xf numFmtId="1" fontId="29" fillId="0" borderId="77" xfId="56" applyNumberFormat="1" applyBorder="1" applyAlignment="1">
      <alignment horizontal="center" vertical="center" wrapText="1"/>
    </xf>
    <xf numFmtId="49" fontId="4" fillId="0" borderId="77" xfId="0" applyNumberFormat="1" applyFont="1" applyBorder="1" applyAlignment="1">
      <alignment horizontal="center" vertical="center" wrapText="1"/>
    </xf>
    <xf numFmtId="0" fontId="51" fillId="27" borderId="77" xfId="0" applyFont="1" applyFill="1" applyBorder="1" applyAlignment="1">
      <alignment vertical="center"/>
    </xf>
    <xf numFmtId="0" fontId="41" fillId="27" borderId="77" xfId="0" applyFont="1" applyFill="1" applyBorder="1" applyAlignment="1">
      <alignment vertical="center"/>
    </xf>
    <xf numFmtId="0" fontId="0" fillId="28" borderId="77" xfId="0" applyFill="1" applyBorder="1" applyAlignment="1">
      <alignment horizontal="center" vertical="center"/>
    </xf>
    <xf numFmtId="0" fontId="4" fillId="28" borderId="77" xfId="0" applyFont="1" applyFill="1" applyBorder="1"/>
    <xf numFmtId="0" fontId="4" fillId="27" borderId="77" xfId="0" applyFont="1" applyFill="1" applyBorder="1"/>
    <xf numFmtId="49" fontId="33" fillId="0" borderId="77" xfId="56" applyNumberFormat="1" applyFont="1" applyBorder="1" applyAlignment="1">
      <alignment horizontal="center" vertical="center" wrapText="1"/>
    </xf>
    <xf numFmtId="0" fontId="41" fillId="27" borderId="77" xfId="0" applyFont="1" applyFill="1" applyBorder="1" applyAlignment="1">
      <alignment horizontal="center" vertical="center"/>
    </xf>
    <xf numFmtId="49" fontId="0" fillId="0" borderId="78" xfId="0" applyNumberFormat="1" applyBorder="1" applyAlignment="1">
      <alignment horizontal="center" vertical="center" wrapText="1"/>
    </xf>
    <xf numFmtId="49" fontId="0" fillId="0" borderId="90" xfId="0" applyNumberFormat="1" applyBorder="1" applyAlignment="1">
      <alignment horizontal="center" vertical="center" wrapText="1"/>
    </xf>
    <xf numFmtId="0" fontId="0" fillId="0" borderId="77" xfId="0" applyBorder="1"/>
    <xf numFmtId="0" fontId="28" fillId="0" borderId="77" xfId="0" applyFont="1" applyBorder="1" applyAlignment="1">
      <alignment horizontal="left" vertical="center"/>
    </xf>
    <xf numFmtId="0" fontId="28" fillId="0" borderId="77" xfId="0" applyFont="1" applyBorder="1" applyAlignment="1">
      <alignment horizontal="center" vertical="center"/>
    </xf>
    <xf numFmtId="49" fontId="28" fillId="0" borderId="77" xfId="0" applyNumberFormat="1" applyFont="1" applyBorder="1" applyAlignment="1">
      <alignment horizontal="center" vertical="center" wrapText="1"/>
    </xf>
    <xf numFmtId="0" fontId="28" fillId="27" borderId="77" xfId="0" applyFont="1" applyFill="1" applyBorder="1" applyAlignment="1">
      <alignment horizontal="center" vertical="center" wrapText="1"/>
    </xf>
    <xf numFmtId="49" fontId="28" fillId="27" borderId="77" xfId="0" applyNumberFormat="1" applyFont="1" applyFill="1" applyBorder="1" applyAlignment="1">
      <alignment horizontal="center" vertical="center" wrapText="1"/>
    </xf>
    <xf numFmtId="49" fontId="28" fillId="28" borderId="74" xfId="0" applyNumberFormat="1" applyFont="1" applyFill="1" applyBorder="1" applyAlignment="1">
      <alignment horizontal="center" vertical="center" wrapText="1"/>
    </xf>
    <xf numFmtId="0" fontId="51" fillId="27" borderId="74" xfId="0" applyFont="1" applyFill="1" applyBorder="1" applyAlignment="1">
      <alignment horizontal="center" vertical="center" wrapText="1"/>
    </xf>
    <xf numFmtId="49" fontId="51" fillId="27" borderId="77" xfId="0" applyNumberFormat="1" applyFont="1" applyFill="1" applyBorder="1" applyAlignment="1">
      <alignment horizontal="center" vertical="center" wrapText="1"/>
    </xf>
    <xf numFmtId="0" fontId="51" fillId="27" borderId="77" xfId="0" applyFont="1" applyFill="1" applyBorder="1" applyAlignment="1">
      <alignment horizontal="center" vertical="center" wrapText="1"/>
    </xf>
    <xf numFmtId="0" fontId="0" fillId="0" borderId="74" xfId="0" applyBorder="1" applyAlignment="1">
      <alignment horizontal="center"/>
    </xf>
    <xf numFmtId="0" fontId="29" fillId="0" borderId="74" xfId="56" applyBorder="1" applyAlignment="1">
      <alignment horizontal="center" vertical="center" wrapText="1"/>
    </xf>
    <xf numFmtId="0" fontId="29" fillId="0" borderId="52" xfId="56" applyBorder="1" applyAlignment="1">
      <alignment horizontal="center" vertical="center" wrapText="1"/>
    </xf>
    <xf numFmtId="0" fontId="43" fillId="0" borderId="74" xfId="56" applyFont="1" applyBorder="1" applyAlignment="1">
      <alignment horizontal="center" vertical="center" wrapText="1"/>
    </xf>
    <xf numFmtId="49" fontId="43" fillId="0" borderId="74" xfId="56" applyNumberFormat="1" applyFont="1" applyBorder="1" applyAlignment="1">
      <alignment horizontal="center" vertical="center" wrapText="1"/>
    </xf>
    <xf numFmtId="49" fontId="42" fillId="25" borderId="74" xfId="56" applyNumberFormat="1" applyFont="1" applyFill="1" applyBorder="1" applyAlignment="1">
      <alignment horizontal="center" vertical="center" wrapText="1"/>
    </xf>
    <xf numFmtId="49" fontId="42" fillId="25" borderId="74" xfId="56" applyNumberFormat="1" applyFont="1" applyFill="1" applyBorder="1" applyAlignment="1">
      <alignment horizontal="left" vertical="center" wrapText="1"/>
    </xf>
    <xf numFmtId="0" fontId="43" fillId="25" borderId="74" xfId="56" applyFont="1" applyFill="1" applyBorder="1" applyAlignment="1">
      <alignment horizontal="center" vertical="center"/>
    </xf>
    <xf numFmtId="0" fontId="43" fillId="0" borderId="77" xfId="56" applyFont="1" applyBorder="1" applyAlignment="1">
      <alignment horizontal="center" vertical="center" wrapText="1"/>
    </xf>
    <xf numFmtId="49" fontId="43" fillId="0" borderId="77" xfId="56" applyNumberFormat="1" applyFont="1" applyBorder="1" applyAlignment="1">
      <alignment horizontal="center" vertical="center" wrapText="1"/>
    </xf>
    <xf numFmtId="49" fontId="42" fillId="25" borderId="77" xfId="56" applyNumberFormat="1" applyFont="1" applyFill="1" applyBorder="1" applyAlignment="1">
      <alignment horizontal="center" vertical="center" wrapText="1"/>
    </xf>
    <xf numFmtId="49" fontId="42" fillId="25" borderId="77" xfId="56" applyNumberFormat="1" applyFont="1" applyFill="1" applyBorder="1" applyAlignment="1">
      <alignment horizontal="left" vertical="center" wrapText="1"/>
    </xf>
    <xf numFmtId="0" fontId="43" fillId="25" borderId="77" xfId="56" applyFont="1" applyFill="1" applyBorder="1" applyAlignment="1">
      <alignment horizontal="center" vertical="center"/>
    </xf>
    <xf numFmtId="0" fontId="42" fillId="25" borderId="77" xfId="56" applyFont="1" applyFill="1" applyBorder="1" applyAlignment="1">
      <alignment horizontal="center" vertical="center" wrapText="1"/>
    </xf>
    <xf numFmtId="0" fontId="42" fillId="25" borderId="77" xfId="56" applyFont="1" applyFill="1" applyBorder="1" applyAlignment="1">
      <alignment horizontal="center" vertical="center"/>
    </xf>
    <xf numFmtId="0" fontId="47" fillId="25" borderId="77" xfId="56" applyFont="1" applyFill="1" applyBorder="1" applyAlignment="1">
      <alignment horizontal="center" vertical="center" wrapText="1"/>
    </xf>
    <xf numFmtId="49" fontId="42" fillId="25" borderId="77" xfId="56" applyNumberFormat="1" applyFont="1" applyFill="1" applyBorder="1" applyAlignment="1">
      <alignment horizontal="center" vertical="center"/>
    </xf>
    <xf numFmtId="49" fontId="42" fillId="25" borderId="77" xfId="62" applyNumberFormat="1" applyFont="1" applyFill="1" applyBorder="1" applyAlignment="1">
      <alignment horizontal="center" vertical="center" wrapText="1"/>
    </xf>
    <xf numFmtId="0" fontId="43" fillId="25" borderId="77" xfId="56" applyFont="1" applyFill="1" applyBorder="1" applyAlignment="1">
      <alignment wrapText="1"/>
    </xf>
    <xf numFmtId="0" fontId="43" fillId="25" borderId="77" xfId="56" applyFont="1" applyFill="1" applyBorder="1" applyAlignment="1">
      <alignment horizontal="center" wrapText="1"/>
    </xf>
    <xf numFmtId="2" fontId="0" fillId="27" borderId="77" xfId="0" applyNumberFormat="1" applyFill="1" applyBorder="1"/>
    <xf numFmtId="0" fontId="43" fillId="25" borderId="77" xfId="56" applyFont="1" applyFill="1" applyBorder="1" applyAlignment="1">
      <alignment horizontal="center" vertical="center" wrapText="1"/>
    </xf>
    <xf numFmtId="0" fontId="33" fillId="0" borderId="74" xfId="56" applyFont="1" applyBorder="1" applyAlignment="1">
      <alignment horizontal="center" vertical="center"/>
    </xf>
    <xf numFmtId="0" fontId="33" fillId="0" borderId="74" xfId="56" applyFont="1" applyBorder="1" applyAlignment="1">
      <alignment horizontal="center" vertical="center" wrapText="1"/>
    </xf>
    <xf numFmtId="0" fontId="33" fillId="0" borderId="77" xfId="56" applyFont="1" applyBorder="1" applyAlignment="1">
      <alignment horizontal="center" vertical="center"/>
    </xf>
    <xf numFmtId="0" fontId="33" fillId="0" borderId="89" xfId="56" applyFont="1" applyBorder="1" applyAlignment="1">
      <alignment horizontal="center" vertical="center" wrapText="1"/>
    </xf>
    <xf numFmtId="0" fontId="33" fillId="25" borderId="95" xfId="328" applyFont="1" applyFill="1" applyBorder="1" applyAlignment="1">
      <alignment horizontal="center" vertical="center"/>
    </xf>
    <xf numFmtId="0" fontId="29" fillId="25" borderId="95" xfId="328" applyFill="1" applyBorder="1" applyAlignment="1">
      <alignment horizontal="center"/>
    </xf>
    <xf numFmtId="0" fontId="0" fillId="27" borderId="95" xfId="0" applyFill="1" applyBorder="1" applyAlignment="1">
      <alignment vertical="center" wrapText="1"/>
    </xf>
    <xf numFmtId="0" fontId="29" fillId="25" borderId="95" xfId="328" applyFill="1" applyBorder="1" applyAlignment="1">
      <alignment vertical="center" wrapText="1"/>
    </xf>
    <xf numFmtId="0" fontId="29" fillId="25" borderId="95" xfId="328" applyFill="1" applyBorder="1" applyAlignment="1">
      <alignment horizontal="center" vertical="center"/>
    </xf>
    <xf numFmtId="0" fontId="29" fillId="0" borderId="77" xfId="328" applyBorder="1" applyAlignment="1">
      <alignment horizontal="center" vertical="center" wrapText="1"/>
    </xf>
    <xf numFmtId="0" fontId="29" fillId="25" borderId="74" xfId="328" applyFill="1" applyBorder="1" applyAlignment="1">
      <alignment horizontal="center" vertical="center"/>
    </xf>
    <xf numFmtId="0" fontId="33" fillId="25" borderId="77" xfId="328" applyFont="1" applyFill="1" applyBorder="1" applyAlignment="1">
      <alignment horizontal="center" vertical="center"/>
    </xf>
    <xf numFmtId="0" fontId="0" fillId="25" borderId="74" xfId="0" applyFill="1" applyBorder="1" applyAlignment="1">
      <alignment vertical="center" wrapText="1"/>
    </xf>
    <xf numFmtId="0" fontId="0" fillId="27" borderId="74" xfId="0" applyFill="1" applyBorder="1" applyAlignment="1">
      <alignment vertical="center" wrapText="1"/>
    </xf>
    <xf numFmtId="0" fontId="29" fillId="25" borderId="96" xfId="328" applyFill="1" applyBorder="1" applyAlignment="1">
      <alignment horizontal="left" vertical="center"/>
    </xf>
    <xf numFmtId="0" fontId="29" fillId="0" borderId="80" xfId="328" applyBorder="1" applyAlignment="1">
      <alignment horizontal="center"/>
    </xf>
    <xf numFmtId="0" fontId="29" fillId="25" borderId="19" xfId="328" applyFill="1" applyBorder="1" applyAlignment="1">
      <alignment horizontal="left" vertical="center"/>
    </xf>
    <xf numFmtId="0" fontId="29" fillId="0" borderId="74" xfId="328" applyBorder="1" applyAlignment="1">
      <alignment horizontal="center"/>
    </xf>
    <xf numFmtId="0" fontId="0" fillId="0" borderId="77" xfId="0" applyBorder="1" applyAlignment="1">
      <alignment horizontal="center"/>
    </xf>
    <xf numFmtId="0" fontId="29" fillId="25" borderId="41" xfId="328" applyFill="1" applyBorder="1" applyAlignment="1">
      <alignment horizontal="left" vertical="center"/>
    </xf>
    <xf numFmtId="0" fontId="29" fillId="0" borderId="77" xfId="328" applyBorder="1" applyAlignment="1">
      <alignment horizontal="center"/>
    </xf>
    <xf numFmtId="0" fontId="29" fillId="0" borderId="41" xfId="328" applyBorder="1" applyAlignment="1">
      <alignment horizontal="left" vertical="center"/>
    </xf>
    <xf numFmtId="0" fontId="0" fillId="27" borderId="74" xfId="0" applyFill="1" applyBorder="1" applyAlignment="1">
      <alignment horizontal="center" wrapText="1"/>
    </xf>
    <xf numFmtId="0" fontId="29" fillId="0" borderId="41" xfId="328" applyBorder="1" applyAlignment="1">
      <alignment horizontal="left" vertical="center" wrapText="1"/>
    </xf>
    <xf numFmtId="0" fontId="29" fillId="0" borderId="77" xfId="328" applyBorder="1" applyAlignment="1">
      <alignment horizontal="left" vertical="center" wrapText="1"/>
    </xf>
    <xf numFmtId="0" fontId="43" fillId="0" borderId="77" xfId="0" applyFont="1" applyBorder="1" applyAlignment="1">
      <alignment horizontal="center"/>
    </xf>
    <xf numFmtId="0" fontId="29" fillId="0" borderId="14" xfId="328" applyBorder="1" applyAlignment="1">
      <alignment horizontal="left" vertical="center" wrapText="1"/>
    </xf>
    <xf numFmtId="0" fontId="29" fillId="0" borderId="11" xfId="328" applyBorder="1" applyAlignment="1">
      <alignment horizontal="left" vertical="center" wrapText="1"/>
    </xf>
    <xf numFmtId="0" fontId="29" fillId="0" borderId="11" xfId="328" applyBorder="1" applyAlignment="1">
      <alignment horizontal="center" vertical="center" wrapText="1"/>
    </xf>
    <xf numFmtId="0" fontId="29" fillId="25" borderId="80" xfId="328" applyFill="1" applyBorder="1" applyAlignment="1">
      <alignment horizontal="left" vertical="center" wrapText="1"/>
    </xf>
    <xf numFmtId="0" fontId="29" fillId="25" borderId="74" xfId="328" applyFill="1" applyBorder="1" applyAlignment="1">
      <alignment horizontal="left" vertical="center" wrapText="1"/>
    </xf>
    <xf numFmtId="0" fontId="29" fillId="25" borderId="77" xfId="328" applyFill="1" applyBorder="1" applyAlignment="1">
      <alignment horizontal="left" vertical="center" wrapText="1"/>
    </xf>
    <xf numFmtId="0" fontId="29" fillId="25" borderId="73" xfId="328" applyFill="1" applyBorder="1" applyAlignment="1"/>
    <xf numFmtId="0" fontId="29" fillId="25" borderId="95" xfId="328" applyFill="1" applyBorder="1" applyAlignment="1"/>
    <xf numFmtId="0" fontId="29" fillId="25" borderId="74" xfId="328" applyFill="1" applyBorder="1" applyAlignment="1">
      <alignment vertical="center"/>
    </xf>
    <xf numFmtId="0" fontId="33" fillId="0" borderId="74" xfId="0" applyFont="1" applyBorder="1" applyAlignment="1">
      <alignment horizontal="center" vertical="center"/>
    </xf>
    <xf numFmtId="0" fontId="33" fillId="0" borderId="77" xfId="0" applyFont="1" applyBorder="1" applyAlignment="1">
      <alignment horizontal="center" vertical="center"/>
    </xf>
    <xf numFmtId="0" fontId="33" fillId="0" borderId="77" xfId="0" applyFont="1" applyBorder="1" applyAlignment="1">
      <alignment vertical="center"/>
    </xf>
    <xf numFmtId="0" fontId="33" fillId="0" borderId="77" xfId="0" applyFont="1" applyBorder="1" applyAlignment="1">
      <alignment vertical="center" wrapText="1"/>
    </xf>
    <xf numFmtId="0" fontId="33" fillId="27" borderId="77" xfId="0" applyFont="1" applyFill="1" applyBorder="1" applyAlignment="1">
      <alignment vertical="center" wrapText="1"/>
    </xf>
    <xf numFmtId="0" fontId="33" fillId="0" borderId="77" xfId="0" applyFont="1" applyBorder="1" applyAlignment="1">
      <alignment horizontal="center"/>
    </xf>
    <xf numFmtId="0" fontId="33" fillId="0" borderId="77" xfId="0" applyFont="1" applyBorder="1"/>
    <xf numFmtId="164" fontId="44" fillId="0" borderId="77" xfId="0" applyNumberFormat="1" applyFont="1" applyBorder="1"/>
    <xf numFmtId="2" fontId="41" fillId="27" borderId="77" xfId="0" applyNumberFormat="1" applyFont="1" applyFill="1" applyBorder="1" applyAlignment="1">
      <alignment wrapText="1"/>
    </xf>
    <xf numFmtId="0" fontId="41" fillId="0" borderId="42" xfId="0" applyFont="1" applyBorder="1" applyAlignment="1">
      <alignment wrapText="1"/>
    </xf>
    <xf numFmtId="0" fontId="41" fillId="0" borderId="22" xfId="0" applyFont="1" applyBorder="1"/>
    <xf numFmtId="0" fontId="28" fillId="0" borderId="86" xfId="0" applyFont="1" applyBorder="1" applyAlignment="1">
      <alignment horizontal="center" vertical="center" wrapText="1"/>
    </xf>
    <xf numFmtId="0" fontId="28" fillId="0" borderId="87" xfId="0" applyFont="1" applyBorder="1" applyAlignment="1">
      <alignment horizontal="center" vertical="center" wrapText="1"/>
    </xf>
    <xf numFmtId="0" fontId="0" fillId="0" borderId="19" xfId="56" applyFont="1" applyBorder="1" applyAlignment="1">
      <alignment horizontal="center" vertical="center" wrapText="1"/>
    </xf>
    <xf numFmtId="0" fontId="0" fillId="25" borderId="0" xfId="56" applyFont="1" applyFill="1"/>
    <xf numFmtId="0" fontId="0" fillId="0" borderId="41" xfId="56" applyFont="1" applyBorder="1" applyAlignment="1">
      <alignment horizontal="center" vertical="center" wrapText="1"/>
    </xf>
    <xf numFmtId="0" fontId="0" fillId="0" borderId="79" xfId="56" applyFont="1" applyBorder="1" applyAlignment="1">
      <alignment vertical="center" wrapText="1"/>
    </xf>
    <xf numFmtId="0" fontId="0" fillId="0" borderId="72" xfId="56" applyFont="1" applyBorder="1" applyAlignment="1">
      <alignment vertical="center" wrapText="1"/>
    </xf>
    <xf numFmtId="0" fontId="0" fillId="0" borderId="20" xfId="56" applyFont="1" applyBorder="1" applyAlignment="1">
      <alignment vertical="center" wrapText="1"/>
    </xf>
    <xf numFmtId="49" fontId="0" fillId="0" borderId="41" xfId="56" applyNumberFormat="1" applyFont="1" applyBorder="1" applyAlignment="1">
      <alignment horizontal="center" vertical="center"/>
    </xf>
    <xf numFmtId="49" fontId="0" fillId="0" borderId="14" xfId="56" applyNumberFormat="1" applyFont="1" applyBorder="1" applyAlignment="1">
      <alignment horizontal="center" vertical="center"/>
    </xf>
    <xf numFmtId="0" fontId="0" fillId="0" borderId="11" xfId="56" applyFont="1" applyBorder="1" applyAlignment="1">
      <alignment horizontal="center" vertical="center"/>
    </xf>
    <xf numFmtId="0" fontId="0" fillId="0" borderId="11" xfId="56" applyFont="1" applyBorder="1" applyAlignment="1">
      <alignment horizontal="center" vertical="center" wrapText="1"/>
    </xf>
    <xf numFmtId="0" fontId="53" fillId="0" borderId="11" xfId="56" applyFont="1" applyBorder="1" applyAlignment="1">
      <alignment horizontal="center" vertical="center"/>
    </xf>
    <xf numFmtId="0" fontId="0" fillId="0" borderId="11" xfId="56" applyFont="1" applyBorder="1"/>
    <xf numFmtId="49" fontId="0" fillId="0" borderId="11" xfId="56" applyNumberFormat="1" applyFont="1" applyBorder="1" applyAlignment="1">
      <alignment horizontal="center" vertical="center"/>
    </xf>
    <xf numFmtId="0" fontId="0" fillId="25" borderId="11" xfId="56" applyFont="1" applyFill="1" applyBorder="1" applyAlignment="1">
      <alignment horizontal="center" vertical="center"/>
    </xf>
    <xf numFmtId="0" fontId="29" fillId="27" borderId="79" xfId="0" applyFont="1" applyFill="1" applyBorder="1"/>
    <xf numFmtId="0" fontId="29" fillId="27" borderId="11" xfId="0" applyFont="1" applyFill="1" applyBorder="1"/>
    <xf numFmtId="0" fontId="17" fillId="25" borderId="31" xfId="82" applyFont="1" applyFill="1" applyBorder="1" applyAlignment="1">
      <alignment horizontal="center" vertical="center"/>
    </xf>
    <xf numFmtId="0" fontId="17" fillId="25" borderId="31" xfId="82" applyFont="1" applyFill="1" applyBorder="1" applyAlignment="1">
      <alignment horizontal="center" vertical="center" wrapText="1"/>
    </xf>
    <xf numFmtId="0" fontId="17" fillId="25" borderId="31" xfId="82" applyFont="1" applyFill="1" applyBorder="1" applyAlignment="1">
      <alignment horizontal="center" vertical="center" wrapText="1" shrinkToFit="1"/>
    </xf>
    <xf numFmtId="0" fontId="28" fillId="25" borderId="31" xfId="82" applyFont="1" applyFill="1" applyBorder="1" applyAlignment="1">
      <alignment horizontal="center" vertical="center" wrapText="1"/>
    </xf>
    <xf numFmtId="49" fontId="28" fillId="25" borderId="31" xfId="82" applyNumberFormat="1" applyFont="1" applyFill="1" applyBorder="1" applyAlignment="1">
      <alignment horizontal="center" vertical="center" wrapText="1"/>
    </xf>
    <xf numFmtId="0" fontId="28" fillId="27" borderId="31" xfId="82" applyFont="1" applyFill="1" applyBorder="1" applyAlignment="1">
      <alignment horizontal="center" vertical="center" wrapText="1"/>
    </xf>
    <xf numFmtId="0" fontId="28" fillId="28" borderId="31" xfId="82" applyFont="1" applyFill="1" applyBorder="1" applyAlignment="1">
      <alignment horizontal="center" vertical="center" wrapText="1"/>
    </xf>
    <xf numFmtId="0" fontId="29" fillId="0" borderId="42" xfId="0" applyFont="1" applyBorder="1" applyAlignment="1">
      <alignment vertical="center" wrapText="1"/>
    </xf>
    <xf numFmtId="0" fontId="29" fillId="0" borderId="42" xfId="0" applyFont="1" applyBorder="1" applyAlignment="1">
      <alignment horizontal="center" vertical="center" wrapText="1"/>
    </xf>
    <xf numFmtId="0" fontId="29" fillId="0" borderId="77" xfId="56" applyFont="1" applyBorder="1" applyAlignment="1">
      <alignment horizontal="center" vertical="center" wrapText="1"/>
    </xf>
    <xf numFmtId="0" fontId="33" fillId="0" borderId="19" xfId="56" applyFont="1" applyBorder="1" applyAlignment="1">
      <alignment horizontal="center" vertical="center" wrapText="1"/>
    </xf>
    <xf numFmtId="0" fontId="33" fillId="0" borderId="74" xfId="0" applyFont="1" applyBorder="1" applyAlignment="1">
      <alignment horizontal="center" vertical="center" wrapText="1"/>
    </xf>
    <xf numFmtId="0" fontId="33" fillId="25" borderId="74" xfId="0" applyFont="1" applyFill="1" applyBorder="1" applyAlignment="1">
      <alignment horizontal="center" vertical="center" wrapText="1"/>
    </xf>
    <xf numFmtId="0" fontId="33" fillId="0" borderId="20" xfId="0" applyFont="1" applyBorder="1" applyAlignment="1">
      <alignment vertical="center" wrapText="1"/>
    </xf>
    <xf numFmtId="0" fontId="33" fillId="0" borderId="41" xfId="56" applyFont="1" applyBorder="1" applyAlignment="1">
      <alignment horizontal="center" vertical="center" wrapText="1"/>
    </xf>
    <xf numFmtId="0" fontId="33" fillId="0" borderId="14" xfId="56" applyFont="1" applyBorder="1" applyAlignment="1">
      <alignment horizontal="center" vertical="center" wrapText="1"/>
    </xf>
    <xf numFmtId="0" fontId="33" fillId="0" borderId="11" xfId="56" applyFont="1" applyBorder="1" applyAlignment="1">
      <alignment horizontal="center" vertical="center"/>
    </xf>
    <xf numFmtId="0" fontId="33" fillId="0" borderId="11" xfId="56" applyFont="1" applyBorder="1" applyAlignment="1">
      <alignment horizontal="center" vertical="center" wrapText="1"/>
    </xf>
    <xf numFmtId="49" fontId="33" fillId="0" borderId="11" xfId="56" applyNumberFormat="1" applyFont="1" applyBorder="1" applyAlignment="1">
      <alignment horizontal="center" vertical="center"/>
    </xf>
    <xf numFmtId="0" fontId="33" fillId="25" borderId="11" xfId="56" applyFont="1" applyFill="1" applyBorder="1" applyAlignment="1">
      <alignment horizontal="center" vertical="center" wrapText="1"/>
    </xf>
    <xf numFmtId="49" fontId="29" fillId="25" borderId="77" xfId="56" applyNumberFormat="1" applyFont="1" applyFill="1" applyBorder="1" applyAlignment="1">
      <alignment horizontal="center" vertical="center" wrapText="1"/>
    </xf>
    <xf numFmtId="0" fontId="43" fillId="25" borderId="73" xfId="56" applyFont="1" applyFill="1" applyBorder="1" applyAlignment="1">
      <alignment horizontal="center" vertical="center"/>
    </xf>
    <xf numFmtId="0" fontId="38" fillId="27" borderId="11" xfId="0" applyFont="1" applyFill="1" applyBorder="1"/>
    <xf numFmtId="0" fontId="38" fillId="27" borderId="31" xfId="0" applyFont="1" applyFill="1" applyBorder="1" applyAlignment="1">
      <alignment horizontal="left" vertical="center" wrapText="1"/>
    </xf>
    <xf numFmtId="0" fontId="41" fillId="27" borderId="31" xfId="0" applyFont="1" applyFill="1" applyBorder="1"/>
    <xf numFmtId="49" fontId="38" fillId="27" borderId="31" xfId="0" applyNumberFormat="1" applyFont="1" applyFill="1" applyBorder="1" applyAlignment="1">
      <alignment horizontal="center" vertical="center"/>
    </xf>
    <xf numFmtId="0" fontId="38" fillId="27" borderId="31" xfId="0" applyFont="1" applyFill="1" applyBorder="1" applyAlignment="1">
      <alignment horizontal="center" vertical="center" wrapText="1"/>
    </xf>
    <xf numFmtId="49" fontId="38" fillId="27" borderId="31" xfId="60" applyNumberFormat="1" applyFont="1" applyFill="1" applyBorder="1" applyAlignment="1">
      <alignment horizontal="center" vertical="center" wrapText="1"/>
    </xf>
    <xf numFmtId="49" fontId="38" fillId="27" borderId="31" xfId="0" applyNumberFormat="1" applyFont="1" applyFill="1" applyBorder="1" applyAlignment="1">
      <alignment horizontal="center" vertical="center" wrapText="1"/>
    </xf>
    <xf numFmtId="0" fontId="41" fillId="27" borderId="96" xfId="56" applyFont="1" applyFill="1" applyBorder="1" applyAlignment="1">
      <alignment horizontal="center" vertical="center" wrapText="1"/>
    </xf>
    <xf numFmtId="0" fontId="41" fillId="27" borderId="80" xfId="56" applyFont="1" applyFill="1" applyBorder="1" applyAlignment="1">
      <alignment horizontal="center" vertical="center" wrapText="1"/>
    </xf>
    <xf numFmtId="0" fontId="41" fillId="27" borderId="87" xfId="56" applyFont="1" applyFill="1" applyBorder="1" applyAlignment="1">
      <alignment horizontal="center" vertical="center" wrapText="1"/>
    </xf>
    <xf numFmtId="0" fontId="34" fillId="27" borderId="41" xfId="56" applyFont="1" applyFill="1" applyBorder="1" applyAlignment="1">
      <alignment horizontal="center" vertical="center" wrapText="1"/>
    </xf>
    <xf numFmtId="0" fontId="34" fillId="27" borderId="14" xfId="56" applyFont="1" applyFill="1" applyBorder="1" applyAlignment="1">
      <alignment horizontal="center" vertical="center" wrapText="1"/>
    </xf>
    <xf numFmtId="0" fontId="34" fillId="27" borderId="11" xfId="56" applyFont="1" applyFill="1" applyBorder="1" applyAlignment="1">
      <alignment horizontal="center" vertical="center" wrapText="1"/>
    </xf>
    <xf numFmtId="49" fontId="34" fillId="27" borderId="11" xfId="56" applyNumberFormat="1" applyFont="1" applyFill="1" applyBorder="1" applyAlignment="1">
      <alignment horizontal="center" vertical="center"/>
    </xf>
    <xf numFmtId="0" fontId="28" fillId="0" borderId="14" xfId="0" applyFont="1" applyBorder="1" applyAlignment="1">
      <alignment horizontal="left" vertical="center"/>
    </xf>
    <xf numFmtId="0" fontId="33" fillId="27" borderId="77" xfId="0" applyFont="1" applyFill="1" applyBorder="1" applyAlignment="1">
      <alignment horizontal="center" vertical="center" wrapText="1"/>
    </xf>
    <xf numFmtId="0" fontId="0" fillId="27" borderId="95" xfId="0" applyFill="1" applyBorder="1" applyAlignment="1">
      <alignment horizontal="center" vertical="center" wrapText="1"/>
    </xf>
    <xf numFmtId="14" fontId="0" fillId="27" borderId="95" xfId="0" applyNumberFormat="1" applyFill="1" applyBorder="1" applyAlignment="1">
      <alignment horizontal="center" vertical="center" wrapText="1"/>
    </xf>
    <xf numFmtId="49" fontId="55" fillId="27" borderId="74" xfId="60" applyNumberFormat="1" applyFont="1" applyFill="1" applyBorder="1" applyAlignment="1">
      <alignment vertical="center"/>
    </xf>
    <xf numFmtId="49" fontId="29" fillId="0" borderId="11" xfId="328" applyNumberFormat="1" applyBorder="1" applyAlignment="1">
      <alignment horizontal="center" vertical="center" wrapText="1"/>
    </xf>
    <xf numFmtId="49" fontId="29" fillId="0" borderId="11" xfId="58" applyNumberFormat="1" applyBorder="1" applyAlignment="1">
      <alignment horizontal="center" vertical="center" wrapText="1"/>
    </xf>
    <xf numFmtId="49" fontId="29" fillId="0" borderId="11" xfId="60" applyNumberFormat="1" applyBorder="1" applyAlignment="1">
      <alignment horizontal="center" vertical="center" wrapText="1"/>
    </xf>
    <xf numFmtId="49" fontId="29" fillId="25" borderId="11" xfId="62" applyNumberFormat="1" applyFill="1" applyBorder="1" applyAlignment="1">
      <alignment horizontal="center" vertical="center" wrapText="1"/>
    </xf>
    <xf numFmtId="0" fontId="29" fillId="0" borderId="101" xfId="328" applyBorder="1" applyAlignment="1">
      <alignment horizontal="center" wrapText="1"/>
    </xf>
    <xf numFmtId="0" fontId="29" fillId="0" borderId="102" xfId="328" applyBorder="1" applyAlignment="1">
      <alignment horizontal="center" wrapText="1"/>
    </xf>
    <xf numFmtId="0" fontId="29" fillId="27" borderId="45" xfId="0" applyFont="1" applyFill="1" applyBorder="1" applyAlignment="1">
      <alignment wrapText="1"/>
    </xf>
    <xf numFmtId="49" fontId="29" fillId="0" borderId="45" xfId="62" applyNumberFormat="1" applyBorder="1" applyAlignment="1">
      <alignment horizontal="center" vertical="center" wrapText="1"/>
    </xf>
    <xf numFmtId="0" fontId="29" fillId="0" borderId="101" xfId="328" applyBorder="1" applyAlignment="1">
      <alignment wrapText="1"/>
    </xf>
    <xf numFmtId="0" fontId="29" fillId="0" borderId="0" xfId="328" applyAlignment="1">
      <alignment wrapText="1"/>
    </xf>
    <xf numFmtId="0" fontId="29" fillId="0" borderId="74" xfId="328" applyBorder="1" applyAlignment="1">
      <alignment horizontal="center" wrapText="1"/>
    </xf>
    <xf numFmtId="0" fontId="29" fillId="0" borderId="101" xfId="328" applyBorder="1" applyAlignment="1">
      <alignment horizontal="center" vertical="center" wrapText="1"/>
    </xf>
    <xf numFmtId="0" fontId="29" fillId="0" borderId="102" xfId="328" applyBorder="1" applyAlignment="1">
      <alignment horizontal="center" vertical="center" wrapText="1"/>
    </xf>
    <xf numFmtId="49" fontId="29" fillId="0" borderId="74" xfId="328" applyNumberFormat="1" applyBorder="1" applyAlignment="1">
      <alignment horizontal="center" vertical="center" wrapText="1"/>
    </xf>
    <xf numFmtId="49" fontId="29" fillId="0" borderId="74" xfId="60" applyNumberFormat="1" applyBorder="1" applyAlignment="1">
      <alignment horizontal="center" vertical="center" wrapText="1"/>
    </xf>
    <xf numFmtId="49" fontId="29" fillId="0" borderId="74" xfId="62" applyNumberFormat="1" applyBorder="1" applyAlignment="1">
      <alignment horizontal="center" vertical="center" wrapText="1"/>
    </xf>
    <xf numFmtId="0" fontId="29" fillId="0" borderId="74" xfId="328" applyBorder="1" applyAlignment="1">
      <alignment wrapText="1"/>
    </xf>
    <xf numFmtId="49" fontId="28" fillId="0" borderId="31" xfId="60" applyNumberFormat="1" applyFont="1" applyBorder="1" applyAlignment="1">
      <alignment horizontal="center" vertical="center" wrapText="1"/>
    </xf>
    <xf numFmtId="49" fontId="28" fillId="25" borderId="31" xfId="60" applyNumberFormat="1" applyFont="1" applyFill="1" applyBorder="1" applyAlignment="1">
      <alignment horizontal="center" vertical="center" wrapText="1"/>
    </xf>
    <xf numFmtId="49" fontId="28" fillId="25" borderId="31" xfId="62" applyNumberFormat="1" applyFont="1" applyFill="1" applyBorder="1" applyAlignment="1">
      <alignment horizontal="center" vertical="center" wrapText="1" shrinkToFit="1"/>
    </xf>
    <xf numFmtId="0" fontId="29" fillId="0" borderId="25" xfId="0" applyFont="1" applyBorder="1"/>
    <xf numFmtId="0" fontId="0" fillId="0" borderId="96" xfId="0" applyBorder="1"/>
    <xf numFmtId="49" fontId="28" fillId="0" borderId="0" xfId="58" applyNumberFormat="1" applyFont="1" applyAlignment="1">
      <alignment vertical="center"/>
    </xf>
    <xf numFmtId="0" fontId="35" fillId="0" borderId="0" xfId="0" applyFont="1"/>
    <xf numFmtId="0" fontId="29" fillId="26" borderId="45" xfId="0" applyFont="1" applyFill="1" applyBorder="1"/>
    <xf numFmtId="2" fontId="0" fillId="28" borderId="45" xfId="62" applyNumberFormat="1" applyFont="1" applyFill="1" applyBorder="1" applyAlignment="1">
      <alignment horizontal="center" vertical="center"/>
    </xf>
    <xf numFmtId="10" fontId="0" fillId="27" borderId="45" xfId="62" applyNumberFormat="1" applyFont="1" applyFill="1" applyBorder="1" applyAlignment="1">
      <alignment horizontal="center" vertical="center"/>
    </xf>
    <xf numFmtId="0" fontId="33" fillId="27" borderId="45" xfId="62" applyFont="1" applyFill="1" applyBorder="1" applyAlignment="1">
      <alignment horizontal="center" vertical="center"/>
    </xf>
    <xf numFmtId="0" fontId="33" fillId="27" borderId="45" xfId="0" applyFont="1" applyFill="1" applyBorder="1" applyAlignment="1">
      <alignment horizontal="center" vertical="center"/>
    </xf>
    <xf numFmtId="0" fontId="43" fillId="0" borderId="101" xfId="0" applyFont="1" applyBorder="1"/>
    <xf numFmtId="0" fontId="43" fillId="0" borderId="45" xfId="0" applyFont="1" applyBorder="1"/>
    <xf numFmtId="0" fontId="43" fillId="27" borderId="45" xfId="0" applyFont="1" applyFill="1" applyBorder="1"/>
    <xf numFmtId="0" fontId="43" fillId="0" borderId="104" xfId="0" applyFont="1" applyBorder="1"/>
    <xf numFmtId="0" fontId="43" fillId="0" borderId="45" xfId="0" applyFont="1" applyBorder="1" applyAlignment="1">
      <alignment horizontal="center" vertical="center"/>
    </xf>
    <xf numFmtId="0" fontId="29" fillId="27" borderId="45" xfId="0" applyFont="1" applyFill="1" applyBorder="1"/>
    <xf numFmtId="49" fontId="43" fillId="0" borderId="104" xfId="62" applyNumberFormat="1" applyFont="1" applyBorder="1" applyAlignment="1">
      <alignment vertical="center"/>
    </xf>
    <xf numFmtId="49" fontId="43" fillId="0" borderId="45" xfId="58" applyNumberFormat="1" applyFont="1" applyBorder="1" applyAlignment="1">
      <alignment vertical="center"/>
    </xf>
    <xf numFmtId="0" fontId="33" fillId="29" borderId="45" xfId="62" applyFont="1" applyFill="1" applyBorder="1" applyAlignment="1">
      <alignment horizontal="center" vertical="center"/>
    </xf>
    <xf numFmtId="0" fontId="43" fillId="0" borderId="0" xfId="0" applyFont="1"/>
    <xf numFmtId="49" fontId="43" fillId="0" borderId="0" xfId="62" applyNumberFormat="1" applyFont="1" applyAlignment="1">
      <alignment vertical="center"/>
    </xf>
    <xf numFmtId="0" fontId="56" fillId="0" borderId="45" xfId="0" applyFont="1" applyBorder="1"/>
    <xf numFmtId="49" fontId="43" fillId="0" borderId="45" xfId="58" applyNumberFormat="1" applyFont="1" applyBorder="1" applyAlignment="1">
      <alignment vertical="top"/>
    </xf>
    <xf numFmtId="0" fontId="42" fillId="0" borderId="45" xfId="328" applyFont="1" applyBorder="1"/>
    <xf numFmtId="0" fontId="29" fillId="27" borderId="45" xfId="62" applyFill="1" applyBorder="1" applyAlignment="1">
      <alignment horizontal="center" vertical="center"/>
    </xf>
    <xf numFmtId="0" fontId="43" fillId="27" borderId="74" xfId="0" applyFont="1" applyFill="1" applyBorder="1"/>
    <xf numFmtId="49" fontId="28" fillId="28" borderId="31" xfId="60" applyNumberFormat="1" applyFont="1" applyFill="1" applyBorder="1" applyAlignment="1">
      <alignment horizontal="center" vertical="center" wrapText="1"/>
    </xf>
    <xf numFmtId="49" fontId="28" fillId="25" borderId="31" xfId="62" applyNumberFormat="1" applyFont="1" applyFill="1" applyBorder="1" applyAlignment="1">
      <alignment horizontal="center" vertical="top" wrapText="1"/>
    </xf>
    <xf numFmtId="49" fontId="28" fillId="0" borderId="31" xfId="62" applyNumberFormat="1" applyFont="1" applyBorder="1" applyAlignment="1">
      <alignment horizontal="center" vertical="center" wrapText="1" shrinkToFit="1"/>
    </xf>
    <xf numFmtId="49" fontId="28" fillId="25" borderId="31" xfId="62" applyNumberFormat="1" applyFont="1" applyFill="1" applyBorder="1" applyAlignment="1">
      <alignment horizontal="center" vertical="center"/>
    </xf>
    <xf numFmtId="49" fontId="28" fillId="0" borderId="0" xfId="62" applyNumberFormat="1" applyFont="1" applyAlignment="1">
      <alignment vertical="center"/>
    </xf>
    <xf numFmtId="0" fontId="0" fillId="0" borderId="45" xfId="0" applyBorder="1" applyAlignment="1">
      <alignment horizontal="left"/>
    </xf>
    <xf numFmtId="0" fontId="0" fillId="0" borderId="45" xfId="0" applyBorder="1"/>
    <xf numFmtId="49" fontId="0" fillId="0" borderId="45" xfId="59" applyNumberFormat="1" applyFont="1" applyBorder="1" applyAlignment="1">
      <alignment horizontal="left" vertical="center"/>
    </xf>
    <xf numFmtId="49" fontId="0" fillId="27" borderId="45" xfId="59" applyNumberFormat="1" applyFont="1" applyFill="1" applyBorder="1" applyAlignment="1">
      <alignment vertical="center" wrapText="1"/>
    </xf>
    <xf numFmtId="49" fontId="0" fillId="28" borderId="45" xfId="59" applyNumberFormat="1" applyFont="1" applyFill="1" applyBorder="1" applyAlignment="1">
      <alignment horizontal="center" vertical="center"/>
    </xf>
    <xf numFmtId="49" fontId="0" fillId="27" borderId="45" xfId="59" applyNumberFormat="1" applyFont="1" applyFill="1" applyBorder="1" applyAlignment="1">
      <alignment horizontal="center" vertical="center"/>
    </xf>
    <xf numFmtId="0" fontId="0" fillId="0" borderId="45" xfId="0" applyBorder="1" applyAlignment="1">
      <alignment wrapText="1"/>
    </xf>
    <xf numFmtId="49" fontId="0" fillId="0" borderId="45" xfId="59" applyNumberFormat="1" applyFont="1" applyBorder="1" applyAlignment="1">
      <alignment horizontal="center" vertical="center"/>
    </xf>
    <xf numFmtId="0" fontId="29" fillId="0" borderId="45" xfId="0" applyFont="1" applyBorder="1" applyAlignment="1">
      <alignment horizontal="center" vertical="center"/>
    </xf>
    <xf numFmtId="49" fontId="28" fillId="0" borderId="31" xfId="59" applyNumberFormat="1" applyFont="1" applyBorder="1" applyAlignment="1">
      <alignment horizontal="center" vertical="top" wrapText="1"/>
    </xf>
    <xf numFmtId="49" fontId="28" fillId="0" borderId="31" xfId="62" applyNumberFormat="1" applyFont="1" applyBorder="1" applyAlignment="1">
      <alignment vertical="center"/>
    </xf>
    <xf numFmtId="0" fontId="28" fillId="0" borderId="31" xfId="0" applyFont="1" applyBorder="1" applyAlignment="1">
      <alignment vertical="center"/>
    </xf>
    <xf numFmtId="49" fontId="28" fillId="0" borderId="31" xfId="62" applyNumberFormat="1" applyFont="1" applyBorder="1" applyAlignment="1">
      <alignment horizontal="center" vertical="center" wrapText="1"/>
    </xf>
    <xf numFmtId="49" fontId="28" fillId="0" borderId="0" xfId="61" applyNumberFormat="1" applyFont="1" applyAlignment="1">
      <alignment vertical="center"/>
    </xf>
    <xf numFmtId="0" fontId="33" fillId="0" borderId="0" xfId="0" applyFont="1"/>
    <xf numFmtId="0" fontId="29" fillId="27" borderId="74" xfId="62" applyFill="1" applyBorder="1" applyAlignment="1">
      <alignment horizontal="left" vertical="center"/>
    </xf>
    <xf numFmtId="2" fontId="29" fillId="28" borderId="74" xfId="62" applyNumberFormat="1" applyFill="1" applyBorder="1" applyAlignment="1">
      <alignment horizontal="center" vertical="center"/>
    </xf>
    <xf numFmtId="9" fontId="29" fillId="27" borderId="74" xfId="83" applyFont="1" applyFill="1" applyBorder="1" applyAlignment="1">
      <alignment horizontal="center" vertical="center"/>
    </xf>
    <xf numFmtId="10" fontId="29" fillId="27" borderId="74" xfId="62" applyNumberFormat="1" applyFill="1" applyBorder="1" applyAlignment="1">
      <alignment horizontal="center" vertical="center"/>
    </xf>
    <xf numFmtId="0" fontId="33" fillId="29" borderId="74" xfId="62" applyFont="1" applyFill="1" applyBorder="1" applyAlignment="1">
      <alignment horizontal="center" vertical="center"/>
    </xf>
    <xf numFmtId="0" fontId="33" fillId="29" borderId="103" xfId="62" applyFont="1" applyFill="1" applyBorder="1" applyAlignment="1">
      <alignment horizontal="center" vertical="center"/>
    </xf>
    <xf numFmtId="49" fontId="0" fillId="25" borderId="45" xfId="62" applyNumberFormat="1" applyFont="1" applyFill="1" applyBorder="1" applyAlignment="1">
      <alignment horizontal="left" vertical="center" wrapText="1"/>
    </xf>
    <xf numFmtId="0" fontId="0" fillId="0" borderId="45" xfId="0" applyBorder="1" applyAlignment="1">
      <alignment horizontal="left" vertical="center" wrapText="1"/>
    </xf>
    <xf numFmtId="0" fontId="0" fillId="0" borderId="45" xfId="0" applyBorder="1" applyAlignment="1">
      <alignment horizontal="left" vertical="top"/>
    </xf>
    <xf numFmtId="0" fontId="0" fillId="0" borderId="45" xfId="0" applyBorder="1" applyAlignment="1">
      <alignment vertical="top"/>
    </xf>
    <xf numFmtId="0" fontId="33" fillId="27" borderId="103" xfId="62" applyFont="1" applyFill="1" applyBorder="1" applyAlignment="1">
      <alignment horizontal="center" vertical="center"/>
    </xf>
    <xf numFmtId="0" fontId="33" fillId="27" borderId="74" xfId="0" applyFont="1" applyFill="1" applyBorder="1" applyAlignment="1">
      <alignment horizontal="center" vertical="center" wrapText="1"/>
    </xf>
    <xf numFmtId="0" fontId="29" fillId="30" borderId="45" xfId="62" applyFill="1" applyBorder="1" applyAlignment="1">
      <alignment horizontal="center" vertical="center"/>
    </xf>
    <xf numFmtId="0" fontId="0" fillId="0" borderId="45" xfId="0" applyBorder="1" applyAlignment="1">
      <alignment horizontal="center" vertical="center" wrapText="1"/>
    </xf>
    <xf numFmtId="0" fontId="33" fillId="27" borderId="74" xfId="62" applyFont="1" applyFill="1" applyBorder="1" applyAlignment="1">
      <alignment horizontal="center" vertical="center"/>
    </xf>
    <xf numFmtId="0" fontId="0" fillId="0" borderId="74" xfId="0" applyBorder="1" applyAlignment="1">
      <alignment horizontal="center" vertical="center" wrapText="1"/>
    </xf>
    <xf numFmtId="49" fontId="28" fillId="27" borderId="16" xfId="60" applyNumberFormat="1" applyFont="1" applyFill="1" applyBorder="1" applyAlignment="1">
      <alignment horizontal="center" vertical="center" wrapText="1"/>
    </xf>
    <xf numFmtId="49" fontId="28" fillId="0" borderId="31" xfId="61" applyNumberFormat="1" applyFont="1" applyBorder="1" applyAlignment="1">
      <alignment horizontal="center" vertical="center"/>
    </xf>
    <xf numFmtId="49" fontId="28" fillId="25" borderId="31" xfId="62" applyNumberFormat="1" applyFont="1" applyFill="1" applyBorder="1" applyAlignment="1">
      <alignment horizontal="center" vertical="center" wrapText="1"/>
    </xf>
    <xf numFmtId="49" fontId="28" fillId="0" borderId="31" xfId="61" applyNumberFormat="1" applyFont="1" applyBorder="1" applyAlignment="1">
      <alignment horizontal="center" vertical="center" wrapText="1"/>
    </xf>
    <xf numFmtId="49" fontId="28" fillId="0" borderId="31" xfId="59" applyNumberFormat="1" applyFont="1" applyBorder="1" applyAlignment="1">
      <alignment horizontal="center" vertical="center" wrapText="1"/>
    </xf>
    <xf numFmtId="49" fontId="28" fillId="0" borderId="31" xfId="0" applyNumberFormat="1" applyFont="1" applyBorder="1" applyAlignment="1">
      <alignment horizontal="center" vertical="center"/>
    </xf>
    <xf numFmtId="0" fontId="57" fillId="0" borderId="0" xfId="0" applyFont="1"/>
    <xf numFmtId="0" fontId="41" fillId="27" borderId="45" xfId="0" applyFont="1" applyFill="1" applyBorder="1" applyAlignment="1">
      <alignment wrapText="1"/>
    </xf>
    <xf numFmtId="0" fontId="34" fillId="27" borderId="45" xfId="0" applyFont="1" applyFill="1" applyBorder="1" applyAlignment="1">
      <alignment wrapText="1"/>
    </xf>
    <xf numFmtId="0" fontId="41" fillId="27" borderId="74" xfId="62" applyFont="1" applyFill="1" applyBorder="1" applyAlignment="1">
      <alignment horizontal="center" vertical="center" wrapText="1"/>
    </xf>
    <xf numFmtId="0" fontId="52" fillId="27" borderId="45" xfId="1420" applyFill="1" applyBorder="1" applyAlignment="1">
      <alignment wrapText="1"/>
    </xf>
    <xf numFmtId="0" fontId="34" fillId="27" borderId="74" xfId="0" applyFont="1" applyFill="1" applyBorder="1" applyAlignment="1">
      <alignment wrapText="1"/>
    </xf>
    <xf numFmtId="0" fontId="58" fillId="27" borderId="102" xfId="0" applyFont="1" applyFill="1" applyBorder="1" applyAlignment="1">
      <alignment horizontal="center" vertical="center" wrapText="1"/>
    </xf>
    <xf numFmtId="0" fontId="58" fillId="27" borderId="74" xfId="0" applyFont="1" applyFill="1" applyBorder="1" applyAlignment="1">
      <alignment horizontal="center" vertical="center" wrapText="1"/>
    </xf>
    <xf numFmtId="0" fontId="34" fillId="27" borderId="74" xfId="0" applyFont="1" applyFill="1" applyBorder="1" applyAlignment="1">
      <alignment horizontal="center" vertical="center" wrapText="1"/>
    </xf>
    <xf numFmtId="0" fontId="58" fillId="27" borderId="103" xfId="0" applyFont="1" applyFill="1" applyBorder="1" applyAlignment="1">
      <alignment horizontal="center" vertical="center" wrapText="1"/>
    </xf>
    <xf numFmtId="0" fontId="58" fillId="27" borderId="21" xfId="0" applyFont="1" applyFill="1" applyBorder="1" applyAlignment="1">
      <alignment horizontal="center" vertical="center" wrapText="1"/>
    </xf>
    <xf numFmtId="0" fontId="58" fillId="27" borderId="16" xfId="0" applyFont="1" applyFill="1" applyBorder="1" applyAlignment="1">
      <alignment horizontal="center" vertical="center" wrapText="1"/>
    </xf>
    <xf numFmtId="0" fontId="58" fillId="27" borderId="18" xfId="0" applyFont="1" applyFill="1" applyBorder="1" applyAlignment="1">
      <alignment horizontal="center" vertical="center" wrapText="1"/>
    </xf>
    <xf numFmtId="0" fontId="59" fillId="27" borderId="11" xfId="0" applyFont="1" applyFill="1" applyBorder="1" applyAlignment="1">
      <alignment horizontal="center" vertical="center" wrapText="1" shrinkToFit="1"/>
    </xf>
    <xf numFmtId="0" fontId="0" fillId="27" borderId="45" xfId="0" applyFill="1" applyBorder="1"/>
    <xf numFmtId="0" fontId="29" fillId="27" borderId="78" xfId="0" applyFont="1" applyFill="1" applyBorder="1"/>
    <xf numFmtId="0" fontId="28" fillId="0" borderId="78" xfId="0" applyFont="1" applyBorder="1" applyAlignment="1">
      <alignment horizontal="left" vertical="center"/>
    </xf>
    <xf numFmtId="0" fontId="39" fillId="0" borderId="0" xfId="0" applyFont="1" applyAlignment="1">
      <alignment wrapText="1"/>
    </xf>
    <xf numFmtId="0" fontId="0" fillId="0" borderId="45" xfId="0" applyBorder="1" applyAlignment="1">
      <alignment horizontal="right"/>
    </xf>
    <xf numFmtId="0" fontId="29" fillId="0" borderId="45" xfId="0" applyFont="1" applyBorder="1"/>
    <xf numFmtId="0" fontId="39" fillId="0" borderId="94" xfId="0" applyFont="1" applyBorder="1" applyAlignment="1">
      <alignment wrapText="1"/>
    </xf>
    <xf numFmtId="0" fontId="0" fillId="27" borderId="45" xfId="0" applyFill="1" applyBorder="1" applyAlignment="1">
      <alignment vertical="center" wrapText="1"/>
    </xf>
    <xf numFmtId="0" fontId="43" fillId="27" borderId="45" xfId="0" applyFont="1" applyFill="1" applyBorder="1" applyAlignment="1">
      <alignment horizontal="center" vertical="center" wrapText="1"/>
    </xf>
    <xf numFmtId="0" fontId="42" fillId="27" borderId="45" xfId="0" applyFont="1" applyFill="1" applyBorder="1" applyAlignment="1">
      <alignment horizontal="center" vertical="center" wrapText="1"/>
    </xf>
    <xf numFmtId="0" fontId="42" fillId="27" borderId="41" xfId="0" applyFont="1" applyFill="1" applyBorder="1" applyAlignment="1">
      <alignment horizontal="center" vertical="center" wrapText="1"/>
    </xf>
    <xf numFmtId="49" fontId="28" fillId="27" borderId="110" xfId="60" applyNumberFormat="1" applyFont="1" applyFill="1" applyBorder="1" applyAlignment="1">
      <alignment horizontal="center" vertical="center" wrapText="1"/>
    </xf>
    <xf numFmtId="0" fontId="28" fillId="27" borderId="110" xfId="0" applyFont="1" applyFill="1" applyBorder="1" applyAlignment="1">
      <alignment horizontal="center" vertical="center" wrapText="1"/>
    </xf>
    <xf numFmtId="0" fontId="29" fillId="0" borderId="0" xfId="1421"/>
    <xf numFmtId="0" fontId="60" fillId="31" borderId="45" xfId="1421" applyFont="1" applyFill="1" applyBorder="1" applyAlignment="1">
      <alignment horizontal="center" vertical="center"/>
    </xf>
    <xf numFmtId="0" fontId="29" fillId="0" borderId="45" xfId="1421" applyBorder="1" applyAlignment="1">
      <alignment vertical="center" wrapText="1"/>
    </xf>
    <xf numFmtId="0" fontId="29" fillId="0" borderId="45" xfId="1421" applyBorder="1" applyAlignment="1">
      <alignment horizontal="center" vertical="center" wrapText="1"/>
    </xf>
    <xf numFmtId="0" fontId="29" fillId="0" borderId="78" xfId="1421" applyBorder="1" applyAlignment="1">
      <alignment vertical="center" wrapText="1"/>
    </xf>
    <xf numFmtId="0" fontId="29" fillId="0" borderId="78" xfId="1421" applyBorder="1" applyAlignment="1">
      <alignment horizontal="center" vertical="center" wrapText="1"/>
    </xf>
    <xf numFmtId="49" fontId="28" fillId="0" borderId="0" xfId="0" applyNumberFormat="1" applyFont="1" applyAlignment="1">
      <alignment vertical="top"/>
    </xf>
    <xf numFmtId="0" fontId="29" fillId="25" borderId="0" xfId="0" applyFont="1" applyFill="1"/>
    <xf numFmtId="49" fontId="4" fillId="27" borderId="45" xfId="60" applyNumberFormat="1" applyFont="1" applyFill="1" applyBorder="1" applyAlignment="1">
      <alignment horizontal="center" vertical="center"/>
    </xf>
    <xf numFmtId="0" fontId="62" fillId="33" borderId="111" xfId="1434" applyNumberFormat="1" applyFont="1" applyFill="1" applyBorder="1" applyAlignment="1">
      <alignment horizontal="center" vertical="center" wrapText="1"/>
    </xf>
    <xf numFmtId="0" fontId="62" fillId="33" borderId="112" xfId="1434" applyNumberFormat="1" applyFont="1" applyFill="1" applyBorder="1" applyAlignment="1">
      <alignment horizontal="center" vertical="center" wrapText="1"/>
    </xf>
    <xf numFmtId="0" fontId="4" fillId="25" borderId="15" xfId="1422" applyFont="1" applyFill="1" applyBorder="1" applyAlignment="1">
      <alignment vertical="center" wrapText="1"/>
    </xf>
    <xf numFmtId="49" fontId="47" fillId="0" borderId="11" xfId="60" applyNumberFormat="1" applyFont="1" applyBorder="1" applyAlignment="1">
      <alignment horizontal="center" vertical="center" wrapText="1"/>
    </xf>
    <xf numFmtId="0" fontId="47" fillId="0" borderId="11" xfId="163" applyFont="1" applyBorder="1" applyAlignment="1">
      <alignment horizontal="center" vertical="center"/>
    </xf>
    <xf numFmtId="0" fontId="47" fillId="0" borderId="11" xfId="163" applyFont="1" applyBorder="1" applyAlignment="1">
      <alignment vertical="center" wrapText="1"/>
    </xf>
    <xf numFmtId="0" fontId="61" fillId="0" borderId="112" xfId="329" applyFont="1" applyBorder="1" applyAlignment="1">
      <alignment horizontal="center" vertical="center"/>
    </xf>
    <xf numFmtId="49" fontId="4" fillId="27" borderId="45" xfId="60" applyNumberFormat="1" applyFont="1" applyFill="1" applyBorder="1" applyAlignment="1">
      <alignment horizontal="center" vertical="center" wrapText="1"/>
    </xf>
    <xf numFmtId="0" fontId="4" fillId="25" borderId="42" xfId="1422" applyFont="1" applyFill="1" applyBorder="1" applyAlignment="1">
      <alignment vertical="center" wrapText="1"/>
    </xf>
    <xf numFmtId="49" fontId="47" fillId="0" borderId="45" xfId="60" applyNumberFormat="1" applyFont="1" applyBorder="1" applyAlignment="1">
      <alignment horizontal="center" vertical="center" wrapText="1"/>
    </xf>
    <xf numFmtId="0" fontId="47" fillId="0" borderId="45" xfId="163" applyFont="1" applyBorder="1" applyAlignment="1">
      <alignment horizontal="center" vertical="center"/>
    </xf>
    <xf numFmtId="0" fontId="47" fillId="0" borderId="45" xfId="163" applyFont="1" applyBorder="1" applyAlignment="1">
      <alignment vertical="center" wrapText="1"/>
    </xf>
    <xf numFmtId="0" fontId="43" fillId="0" borderId="45" xfId="163" applyFont="1" applyBorder="1" applyAlignment="1">
      <alignment horizontal="center" vertical="center"/>
    </xf>
    <xf numFmtId="0" fontId="62" fillId="33" borderId="113" xfId="1434" applyNumberFormat="1" applyFont="1" applyFill="1" applyBorder="1" applyAlignment="1">
      <alignment horizontal="center" vertical="center" wrapText="1"/>
    </xf>
    <xf numFmtId="0" fontId="62" fillId="33" borderId="45" xfId="329" applyFont="1" applyFill="1" applyBorder="1" applyAlignment="1">
      <alignment horizontal="center" vertical="center" wrapText="1"/>
    </xf>
    <xf numFmtId="0" fontId="47" fillId="25" borderId="101" xfId="163" applyFont="1" applyFill="1" applyBorder="1" applyAlignment="1">
      <alignment horizontal="center"/>
    </xf>
    <xf numFmtId="0" fontId="62" fillId="32" borderId="111" xfId="1434" applyNumberFormat="1" applyFont="1" applyFill="1" applyBorder="1" applyAlignment="1">
      <alignment horizontal="center" vertical="center" wrapText="1"/>
    </xf>
    <xf numFmtId="0" fontId="62" fillId="32" borderId="112" xfId="1434" applyNumberFormat="1" applyFont="1" applyFill="1" applyBorder="1" applyAlignment="1">
      <alignment horizontal="center" vertical="center" wrapText="1"/>
    </xf>
    <xf numFmtId="0" fontId="62" fillId="32" borderId="113" xfId="1434" applyNumberFormat="1" applyFont="1" applyFill="1" applyBorder="1" applyAlignment="1">
      <alignment horizontal="center" vertical="center" wrapText="1"/>
    </xf>
    <xf numFmtId="49" fontId="4" fillId="27" borderId="74" xfId="60" applyNumberFormat="1" applyFont="1" applyFill="1" applyBorder="1" applyAlignment="1">
      <alignment horizontal="center" vertical="center" wrapText="1"/>
    </xf>
    <xf numFmtId="0" fontId="62" fillId="33" borderId="114" xfId="329" applyFont="1" applyFill="1" applyBorder="1" applyAlignment="1">
      <alignment horizontal="center" vertical="center" wrapText="1"/>
    </xf>
    <xf numFmtId="0" fontId="47" fillId="25" borderId="76" xfId="163" applyFont="1" applyFill="1" applyBorder="1" applyAlignment="1">
      <alignment horizontal="center" wrapText="1"/>
    </xf>
    <xf numFmtId="49" fontId="47" fillId="0" borderId="80" xfId="60" applyNumberFormat="1" applyFont="1" applyBorder="1" applyAlignment="1">
      <alignment horizontal="center" vertical="center" wrapText="1"/>
    </xf>
    <xf numFmtId="0" fontId="47" fillId="0" borderId="80" xfId="163" applyFont="1" applyBorder="1" applyAlignment="1">
      <alignment horizontal="center" vertical="center"/>
    </xf>
    <xf numFmtId="0" fontId="47" fillId="0" borderId="80" xfId="163" applyFont="1" applyBorder="1" applyAlignment="1">
      <alignment vertical="center" wrapText="1"/>
    </xf>
    <xf numFmtId="49" fontId="17" fillId="27" borderId="31" xfId="60" applyNumberFormat="1" applyFont="1" applyFill="1" applyBorder="1" applyAlignment="1">
      <alignment horizontal="center" vertical="center" wrapText="1"/>
    </xf>
    <xf numFmtId="49" fontId="17" fillId="0" borderId="31" xfId="60" applyNumberFormat="1" applyFont="1" applyBorder="1" applyAlignment="1">
      <alignment horizontal="center" vertical="center" wrapText="1"/>
    </xf>
    <xf numFmtId="49" fontId="17" fillId="25" borderId="31" xfId="60" applyNumberFormat="1" applyFont="1" applyFill="1" applyBorder="1" applyAlignment="1">
      <alignment horizontal="center" vertical="center" wrapText="1"/>
    </xf>
    <xf numFmtId="0" fontId="17" fillId="0" borderId="31" xfId="0" applyFont="1" applyBorder="1" applyAlignment="1">
      <alignment horizontal="center" vertical="center"/>
    </xf>
    <xf numFmtId="0" fontId="29" fillId="27" borderId="74" xfId="0" applyFont="1" applyFill="1" applyBorder="1"/>
    <xf numFmtId="0" fontId="28" fillId="0" borderId="74" xfId="0" applyFont="1" applyBorder="1" applyAlignment="1">
      <alignment horizontal="left" vertical="center"/>
    </xf>
    <xf numFmtId="0" fontId="0" fillId="0" borderId="115" xfId="0" applyBorder="1" applyAlignment="1">
      <alignment horizontal="right"/>
    </xf>
    <xf numFmtId="0" fontId="29" fillId="0" borderId="12" xfId="0" applyFont="1" applyBorder="1"/>
    <xf numFmtId="49" fontId="28" fillId="0" borderId="0" xfId="60" applyNumberFormat="1" applyFont="1" applyAlignment="1">
      <alignment vertical="center"/>
    </xf>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29" fillId="27" borderId="101" xfId="0" applyFont="1" applyFill="1" applyBorder="1"/>
    <xf numFmtId="0" fontId="29" fillId="27" borderId="45" xfId="0" applyFont="1" applyFill="1" applyBorder="1" applyAlignment="1">
      <alignment horizontal="center"/>
    </xf>
    <xf numFmtId="0" fontId="29" fillId="27" borderId="89" xfId="0" applyFont="1" applyFill="1" applyBorder="1"/>
    <xf numFmtId="49" fontId="43" fillId="0" borderId="45" xfId="60" applyNumberFormat="1" applyFont="1" applyBorder="1" applyAlignment="1">
      <alignment horizontal="center" vertical="center" wrapText="1"/>
    </xf>
    <xf numFmtId="0" fontId="47" fillId="0" borderId="45" xfId="56" applyFont="1" applyBorder="1" applyAlignment="1">
      <alignment horizontal="center" vertical="center" wrapText="1"/>
    </xf>
    <xf numFmtId="0" fontId="43" fillId="0" borderId="45" xfId="56" applyFont="1" applyBorder="1" applyAlignment="1">
      <alignment horizontal="center" vertical="center" wrapText="1"/>
    </xf>
    <xf numFmtId="49" fontId="47" fillId="0" borderId="45" xfId="56" applyNumberFormat="1" applyFont="1" applyBorder="1" applyAlignment="1">
      <alignment horizontal="center" vertical="center" wrapText="1"/>
    </xf>
    <xf numFmtId="0" fontId="43" fillId="0" borderId="45" xfId="56" applyFont="1" applyBorder="1" applyAlignment="1">
      <alignment horizontal="center" wrapText="1"/>
    </xf>
    <xf numFmtId="0" fontId="43" fillId="0" borderId="41" xfId="56" applyFont="1" applyBorder="1" applyAlignment="1">
      <alignment horizontal="center" wrapText="1"/>
    </xf>
    <xf numFmtId="2" fontId="61" fillId="33" borderId="111" xfId="329" applyNumberFormat="1" applyFont="1" applyFill="1" applyBorder="1" applyAlignment="1">
      <alignment horizontal="center" vertical="center" wrapText="1"/>
    </xf>
    <xf numFmtId="0" fontId="29" fillId="27" borderId="74" xfId="0" applyFont="1" applyFill="1" applyBorder="1" applyAlignment="1">
      <alignment horizontal="center"/>
    </xf>
    <xf numFmtId="0" fontId="29" fillId="27" borderId="102" xfId="0" applyFont="1" applyFill="1" applyBorder="1"/>
    <xf numFmtId="0" fontId="29" fillId="27" borderId="45" xfId="0" applyFont="1" applyFill="1" applyBorder="1" applyAlignment="1">
      <alignment horizontal="center" vertical="center"/>
    </xf>
    <xf numFmtId="0" fontId="43" fillId="0" borderId="45" xfId="56" applyFont="1" applyBorder="1" applyAlignment="1">
      <alignment wrapText="1"/>
    </xf>
    <xf numFmtId="0" fontId="43" fillId="0" borderId="45" xfId="56" applyFont="1" applyBorder="1" applyAlignment="1">
      <alignment vertical="center" wrapText="1"/>
    </xf>
    <xf numFmtId="0" fontId="29" fillId="27" borderId="103" xfId="0" applyFont="1" applyFill="1" applyBorder="1"/>
    <xf numFmtId="0" fontId="43" fillId="0" borderId="42" xfId="56" applyFont="1" applyBorder="1" applyAlignment="1">
      <alignment vertical="center" wrapText="1"/>
    </xf>
    <xf numFmtId="0" fontId="36" fillId="27" borderId="15" xfId="0" applyFont="1" applyFill="1" applyBorder="1" applyAlignment="1">
      <alignment horizontal="left" vertical="center"/>
    </xf>
    <xf numFmtId="0" fontId="63" fillId="0" borderId="25" xfId="0" applyFont="1" applyBorder="1"/>
    <xf numFmtId="0" fontId="64" fillId="0" borderId="0" xfId="0" applyFont="1" applyAlignment="1">
      <alignment horizontal="left"/>
    </xf>
    <xf numFmtId="0" fontId="63" fillId="0" borderId="0" xfId="0" applyFont="1"/>
    <xf numFmtId="0" fontId="36" fillId="0" borderId="76" xfId="0" applyFont="1" applyBorder="1"/>
    <xf numFmtId="0" fontId="36" fillId="0" borderId="96" xfId="0" applyFont="1" applyBorder="1"/>
    <xf numFmtId="0" fontId="0" fillId="25" borderId="0" xfId="0" applyFill="1" applyAlignment="1">
      <alignment wrapText="1"/>
    </xf>
    <xf numFmtId="49" fontId="63" fillId="25" borderId="0" xfId="0" applyNumberFormat="1" applyFont="1" applyFill="1" applyAlignment="1">
      <alignment vertical="center"/>
    </xf>
    <xf numFmtId="0" fontId="42" fillId="27" borderId="15" xfId="0" applyFont="1" applyFill="1" applyBorder="1" applyAlignment="1">
      <alignment horizontal="center" wrapText="1"/>
    </xf>
    <xf numFmtId="0" fontId="42" fillId="27" borderId="11" xfId="0" applyFont="1" applyFill="1" applyBorder="1" applyAlignment="1">
      <alignment horizontal="center" wrapText="1"/>
    </xf>
    <xf numFmtId="0" fontId="43" fillId="27" borderId="11" xfId="0" applyFont="1" applyFill="1" applyBorder="1" applyAlignment="1">
      <alignment horizontal="center" vertical="center" wrapText="1"/>
    </xf>
    <xf numFmtId="0" fontId="42" fillId="27" borderId="14" xfId="0" applyFont="1" applyFill="1" applyBorder="1" applyAlignment="1">
      <alignment horizontal="center" wrapText="1"/>
    </xf>
    <xf numFmtId="0" fontId="42" fillId="27" borderId="42" xfId="0" applyFont="1" applyFill="1" applyBorder="1" applyAlignment="1">
      <alignment horizontal="center"/>
    </xf>
    <xf numFmtId="0" fontId="42" fillId="27" borderId="45" xfId="0" applyFont="1" applyFill="1" applyBorder="1" applyAlignment="1">
      <alignment horizontal="center" wrapText="1"/>
    </xf>
    <xf numFmtId="0" fontId="42" fillId="27" borderId="45" xfId="0" applyFont="1" applyFill="1" applyBorder="1" applyAlignment="1">
      <alignment horizontal="center"/>
    </xf>
    <xf numFmtId="0" fontId="42" fillId="27" borderId="41" xfId="0" applyFont="1" applyFill="1" applyBorder="1" applyAlignment="1">
      <alignment horizontal="center"/>
    </xf>
    <xf numFmtId="0" fontId="43" fillId="27" borderId="45" xfId="0" applyFont="1" applyFill="1" applyBorder="1" applyAlignment="1">
      <alignment horizontal="center" wrapText="1"/>
    </xf>
    <xf numFmtId="0" fontId="42" fillId="27" borderId="42" xfId="0" applyFont="1" applyFill="1" applyBorder="1"/>
    <xf numFmtId="0" fontId="43" fillId="27" borderId="45" xfId="0" applyFont="1" applyFill="1" applyBorder="1" applyAlignment="1">
      <alignment vertical="center" wrapText="1"/>
    </xf>
    <xf numFmtId="0" fontId="43" fillId="27" borderId="45" xfId="0" applyFont="1" applyFill="1" applyBorder="1" applyAlignment="1">
      <alignment wrapText="1"/>
    </xf>
    <xf numFmtId="0" fontId="43" fillId="27" borderId="45" xfId="0" applyFont="1" applyFill="1" applyBorder="1" applyAlignment="1">
      <alignment horizontal="center" vertical="center"/>
    </xf>
    <xf numFmtId="0" fontId="43" fillId="27" borderId="41" xfId="0" applyFont="1" applyFill="1" applyBorder="1" applyAlignment="1">
      <alignment horizontal="center" vertical="center" wrapText="1"/>
    </xf>
    <xf numFmtId="0" fontId="42" fillId="27" borderId="45" xfId="0" applyFont="1" applyFill="1" applyBorder="1" applyAlignment="1">
      <alignment vertical="center" wrapText="1"/>
    </xf>
    <xf numFmtId="0" fontId="43" fillId="27" borderId="45" xfId="0" applyFont="1" applyFill="1" applyBorder="1" applyAlignment="1">
      <alignment horizontal="justify" vertical="center" wrapText="1"/>
    </xf>
    <xf numFmtId="0" fontId="43" fillId="27" borderId="45" xfId="0" applyFont="1" applyFill="1" applyBorder="1" applyAlignment="1">
      <alignment vertical="center"/>
    </xf>
    <xf numFmtId="0" fontId="43" fillId="27" borderId="41" xfId="0" applyFont="1" applyFill="1" applyBorder="1" applyAlignment="1">
      <alignment horizontal="center" vertical="center"/>
    </xf>
    <xf numFmtId="0" fontId="42" fillId="27" borderId="42" xfId="0" applyFont="1" applyFill="1" applyBorder="1" applyAlignment="1">
      <alignment horizontal="center" vertical="center" wrapText="1"/>
    </xf>
    <xf numFmtId="0" fontId="42" fillId="27" borderId="104" xfId="0" applyFont="1" applyFill="1" applyBorder="1" applyAlignment="1">
      <alignment vertical="center" wrapText="1"/>
    </xf>
    <xf numFmtId="0" fontId="42" fillId="27" borderId="45" xfId="0" applyFont="1" applyFill="1" applyBorder="1" applyAlignment="1">
      <alignment horizontal="center" vertical="center"/>
    </xf>
    <xf numFmtId="0" fontId="42" fillId="27" borderId="42" xfId="0" applyFont="1" applyFill="1" applyBorder="1" applyAlignment="1">
      <alignment horizontal="center" vertical="center"/>
    </xf>
    <xf numFmtId="0" fontId="42" fillId="27" borderId="0" xfId="0" applyFont="1" applyFill="1" applyAlignment="1">
      <alignment vertical="center" wrapText="1"/>
    </xf>
    <xf numFmtId="0" fontId="42" fillId="27" borderId="41" xfId="0" applyFont="1" applyFill="1" applyBorder="1" applyAlignment="1">
      <alignment horizontal="center" vertical="center"/>
    </xf>
    <xf numFmtId="0" fontId="43" fillId="27" borderId="42" xfId="56" applyFont="1" applyFill="1" applyBorder="1"/>
    <xf numFmtId="0" fontId="43" fillId="27" borderId="45" xfId="56" applyFont="1" applyFill="1" applyBorder="1" applyAlignment="1">
      <alignment vertical="center" wrapText="1"/>
    </xf>
    <xf numFmtId="0" fontId="43" fillId="27" borderId="45" xfId="56" applyFont="1" applyFill="1" applyBorder="1" applyAlignment="1">
      <alignment horizontal="center" vertical="center" wrapText="1"/>
    </xf>
    <xf numFmtId="0" fontId="43" fillId="27" borderId="45" xfId="56" applyFont="1" applyFill="1" applyBorder="1" applyAlignment="1">
      <alignment wrapText="1"/>
    </xf>
    <xf numFmtId="0" fontId="43" fillId="27" borderId="41" xfId="56" applyFont="1" applyFill="1" applyBorder="1" applyAlignment="1">
      <alignment horizontal="center" vertical="center" wrapText="1"/>
    </xf>
    <xf numFmtId="0" fontId="43" fillId="27" borderId="45" xfId="56" applyFont="1" applyFill="1" applyBorder="1" applyAlignment="1">
      <alignment horizontal="left" wrapText="1"/>
    </xf>
    <xf numFmtId="0" fontId="43" fillId="27" borderId="45" xfId="56" applyFont="1" applyFill="1" applyBorder="1" applyAlignment="1">
      <alignment horizontal="justify" vertical="center" wrapText="1"/>
    </xf>
    <xf numFmtId="0" fontId="43" fillId="27" borderId="45" xfId="56" applyFont="1" applyFill="1" applyBorder="1" applyAlignment="1">
      <alignment horizontal="left" vertical="center" wrapText="1"/>
    </xf>
    <xf numFmtId="0" fontId="43" fillId="27" borderId="41" xfId="56" applyFont="1" applyFill="1" applyBorder="1" applyAlignment="1">
      <alignment horizontal="center" vertical="center"/>
    </xf>
    <xf numFmtId="0" fontId="42" fillId="27" borderId="45" xfId="56" applyFont="1" applyFill="1" applyBorder="1" applyAlignment="1">
      <alignment vertical="center" wrapText="1"/>
    </xf>
    <xf numFmtId="0" fontId="43" fillId="27" borderId="74" xfId="56" applyFont="1" applyFill="1" applyBorder="1" applyAlignment="1">
      <alignment vertical="center" wrapText="1"/>
    </xf>
    <xf numFmtId="0" fontId="43" fillId="27" borderId="74" xfId="56" applyFont="1" applyFill="1" applyBorder="1" applyAlignment="1">
      <alignment horizontal="center" vertical="center" wrapText="1"/>
    </xf>
    <xf numFmtId="0" fontId="43" fillId="27" borderId="19" xfId="56" applyFont="1" applyFill="1" applyBorder="1" applyAlignment="1">
      <alignment horizontal="center" vertical="center"/>
    </xf>
    <xf numFmtId="0" fontId="44" fillId="0" borderId="77" xfId="0" applyFont="1" applyBorder="1" applyAlignment="1">
      <alignment horizontal="right"/>
    </xf>
    <xf numFmtId="0" fontId="28" fillId="27" borderId="91" xfId="0" applyNumberFormat="1" applyFont="1" applyFill="1" applyBorder="1" applyAlignment="1">
      <alignment vertical="center"/>
    </xf>
    <xf numFmtId="0" fontId="42" fillId="27" borderId="14" xfId="328" applyFont="1" applyFill="1" applyBorder="1" applyAlignment="1">
      <alignment horizontal="center" vertical="center"/>
    </xf>
    <xf numFmtId="0" fontId="42" fillId="27" borderId="16" xfId="328" applyFont="1" applyFill="1" applyBorder="1" applyAlignment="1">
      <alignment vertical="center"/>
    </xf>
    <xf numFmtId="0" fontId="42" fillId="27" borderId="11" xfId="328" applyFont="1" applyFill="1" applyBorder="1" applyAlignment="1">
      <alignment vertical="center"/>
    </xf>
    <xf numFmtId="0" fontId="65" fillId="27" borderId="28" xfId="1435" applyFont="1" applyFill="1" applyBorder="1" applyAlignment="1">
      <alignment vertical="center" wrapText="1"/>
    </xf>
    <xf numFmtId="0" fontId="41" fillId="27" borderId="74" xfId="0" applyFont="1" applyFill="1" applyBorder="1" applyAlignment="1">
      <alignment horizontal="center" vertical="center" wrapText="1"/>
    </xf>
    <xf numFmtId="0" fontId="66" fillId="27" borderId="11" xfId="328" applyFont="1" applyFill="1" applyBorder="1" applyAlignment="1">
      <alignment horizontal="center" vertical="center" wrapText="1"/>
    </xf>
    <xf numFmtId="0" fontId="67" fillId="27" borderId="119" xfId="0" applyFont="1" applyFill="1" applyBorder="1" applyAlignment="1">
      <alignment horizontal="center" vertical="center" wrapText="1"/>
    </xf>
    <xf numFmtId="0" fontId="42" fillId="27" borderId="11" xfId="328" applyFont="1" applyFill="1" applyBorder="1" applyAlignment="1">
      <alignment vertical="center" wrapText="1" shrinkToFit="1"/>
    </xf>
    <xf numFmtId="0" fontId="28" fillId="0" borderId="14" xfId="0" applyFont="1" applyBorder="1" applyAlignment="1">
      <alignment horizontal="left" vertical="center"/>
    </xf>
    <xf numFmtId="0" fontId="0" fillId="0" borderId="20" xfId="56" applyFont="1" applyBorder="1" applyAlignment="1">
      <alignment horizontal="center" vertical="center" wrapText="1"/>
    </xf>
    <xf numFmtId="0" fontId="0" fillId="0" borderId="74" xfId="0" applyBorder="1" applyAlignment="1">
      <alignment horizontal="center" wrapText="1"/>
    </xf>
    <xf numFmtId="49" fontId="28" fillId="26" borderId="34" xfId="0" applyNumberFormat="1" applyFont="1" applyFill="1" applyBorder="1" applyAlignment="1">
      <alignment vertical="center"/>
    </xf>
    <xf numFmtId="0" fontId="0" fillId="0" borderId="0" xfId="0" applyAlignment="1">
      <alignment vertical="center"/>
    </xf>
    <xf numFmtId="0" fontId="35" fillId="27" borderId="119" xfId="0" applyFont="1" applyFill="1" applyBorder="1" applyAlignment="1">
      <alignment vertical="center"/>
    </xf>
    <xf numFmtId="10" fontId="0" fillId="28" borderId="119" xfId="0" applyNumberFormat="1" applyFill="1" applyBorder="1" applyAlignment="1">
      <alignment horizontal="left" vertical="center" wrapText="1"/>
    </xf>
    <xf numFmtId="0" fontId="35" fillId="27" borderId="119" xfId="0" applyFont="1" applyFill="1" applyBorder="1"/>
    <xf numFmtId="0" fontId="35" fillId="27" borderId="119" xfId="0" applyFont="1" applyFill="1" applyBorder="1" applyAlignment="1">
      <alignment wrapText="1"/>
    </xf>
    <xf numFmtId="0" fontId="35" fillId="27" borderId="74" xfId="0" applyFont="1" applyFill="1" applyBorder="1" applyAlignment="1">
      <alignment vertical="center"/>
    </xf>
    <xf numFmtId="0" fontId="35" fillId="27" borderId="118" xfId="0" applyFont="1" applyFill="1" applyBorder="1" applyAlignment="1">
      <alignment vertical="center"/>
    </xf>
    <xf numFmtId="0" fontId="0" fillId="27" borderId="119" xfId="0" applyFill="1" applyBorder="1" applyAlignment="1">
      <alignment vertical="center"/>
    </xf>
    <xf numFmtId="0" fontId="0" fillId="25" borderId="74" xfId="56" applyFont="1" applyFill="1" applyBorder="1" applyAlignment="1">
      <alignment horizontal="center" vertical="center" wrapText="1"/>
    </xf>
    <xf numFmtId="0" fontId="0" fillId="25" borderId="119" xfId="56" applyFont="1" applyFill="1" applyBorder="1" applyAlignment="1">
      <alignment horizontal="center" vertical="center"/>
    </xf>
    <xf numFmtId="0" fontId="0" fillId="0" borderId="119" xfId="56" applyFont="1" applyBorder="1" applyAlignment="1">
      <alignment horizontal="center" vertical="center"/>
    </xf>
    <xf numFmtId="49" fontId="0" fillId="0" borderId="119" xfId="56" applyNumberFormat="1" applyFont="1" applyBorder="1" applyAlignment="1">
      <alignment horizontal="center" vertical="center"/>
    </xf>
    <xf numFmtId="0" fontId="0" fillId="0" borderId="119" xfId="56" applyFont="1" applyBorder="1"/>
    <xf numFmtId="0" fontId="53" fillId="0" borderId="119" xfId="56" applyFont="1" applyBorder="1" applyAlignment="1">
      <alignment horizontal="center" vertical="center"/>
    </xf>
    <xf numFmtId="0" fontId="0" fillId="0" borderId="119" xfId="56" applyFont="1" applyBorder="1" applyAlignment="1">
      <alignment horizontal="center" vertical="center" wrapText="1"/>
    </xf>
    <xf numFmtId="0" fontId="0" fillId="25" borderId="119" xfId="56" applyFont="1" applyFill="1" applyBorder="1" applyAlignment="1">
      <alignment horizontal="center" vertical="center" wrapText="1"/>
    </xf>
    <xf numFmtId="0" fontId="0" fillId="25" borderId="119" xfId="56" quotePrefix="1" applyFont="1" applyFill="1" applyBorder="1" applyAlignment="1">
      <alignment horizontal="center" vertical="center" wrapText="1"/>
    </xf>
    <xf numFmtId="0" fontId="0" fillId="0" borderId="74" xfId="56" applyFont="1" applyBorder="1" applyAlignment="1">
      <alignment horizontal="center" vertical="center" wrapText="1"/>
    </xf>
    <xf numFmtId="0" fontId="0" fillId="0" borderId="119" xfId="0" applyBorder="1" applyAlignment="1">
      <alignment horizontal="center" wrapText="1"/>
    </xf>
    <xf numFmtId="0" fontId="0" fillId="27" borderId="119" xfId="0" applyFill="1" applyBorder="1" applyAlignment="1">
      <alignment vertical="center" wrapText="1"/>
    </xf>
    <xf numFmtId="0" fontId="29" fillId="25" borderId="74" xfId="56" applyFill="1" applyBorder="1" applyAlignment="1">
      <alignment horizontal="center" vertical="center" wrapText="1"/>
    </xf>
    <xf numFmtId="0" fontId="29" fillId="25" borderId="119" xfId="56" applyFill="1" applyBorder="1" applyAlignment="1">
      <alignment horizontal="center" vertical="center" wrapText="1"/>
    </xf>
    <xf numFmtId="0" fontId="29" fillId="0" borderId="119" xfId="56" applyBorder="1" applyAlignment="1">
      <alignment horizontal="center" vertical="center" wrapText="1"/>
    </xf>
    <xf numFmtId="0" fontId="0" fillId="27" borderId="119" xfId="0" applyFill="1" applyBorder="1" applyAlignment="1">
      <alignment horizontal="right" vertical="center" wrapText="1"/>
    </xf>
    <xf numFmtId="0" fontId="0" fillId="27" borderId="88" xfId="0" applyFill="1" applyBorder="1" applyAlignment="1">
      <alignment horizontal="center" vertical="center" wrapText="1"/>
    </xf>
    <xf numFmtId="0" fontId="0" fillId="27" borderId="87" xfId="0" applyFill="1" applyBorder="1" applyAlignment="1">
      <alignment horizontal="center" vertical="center" wrapText="1"/>
    </xf>
    <xf numFmtId="0" fontId="0" fillId="28" borderId="87" xfId="0" applyFill="1" applyBorder="1" applyAlignment="1">
      <alignment horizontal="center" vertical="center" wrapText="1"/>
    </xf>
    <xf numFmtId="0" fontId="0" fillId="27" borderId="79" xfId="0" applyFill="1" applyBorder="1" applyAlignment="1">
      <alignment vertical="center"/>
    </xf>
    <xf numFmtId="0" fontId="0" fillId="0" borderId="85" xfId="0" applyBorder="1" applyAlignment="1">
      <alignment horizontal="left" vertical="center"/>
    </xf>
    <xf numFmtId="0" fontId="0" fillId="0" borderId="76" xfId="0" applyBorder="1" applyAlignment="1">
      <alignment horizontal="right" vertical="center"/>
    </xf>
    <xf numFmtId="0" fontId="0" fillId="0" borderId="96" xfId="0" applyBorder="1" applyAlignment="1">
      <alignment vertical="center"/>
    </xf>
    <xf numFmtId="0" fontId="33" fillId="0" borderId="0" xfId="163" applyFont="1"/>
    <xf numFmtId="0" fontId="29" fillId="27" borderId="119" xfId="163" applyFont="1" applyFill="1" applyBorder="1" applyAlignment="1">
      <alignment wrapText="1"/>
    </xf>
    <xf numFmtId="0" fontId="29" fillId="27" borderId="119" xfId="163" applyFont="1" applyFill="1" applyBorder="1"/>
    <xf numFmtId="9" fontId="29" fillId="28" borderId="74" xfId="138" applyFont="1" applyFill="1" applyBorder="1"/>
    <xf numFmtId="0" fontId="33" fillId="0" borderId="15" xfId="153" applyFont="1" applyBorder="1" applyAlignment="1">
      <alignment vertical="center" wrapText="1"/>
    </xf>
    <xf numFmtId="0" fontId="33" fillId="0" borderId="11" xfId="153" applyFont="1" applyBorder="1" applyAlignment="1">
      <alignment horizontal="center" vertical="center"/>
    </xf>
    <xf numFmtId="0" fontId="0" fillId="27" borderId="119" xfId="163" applyFont="1" applyFill="1" applyBorder="1" applyAlignment="1">
      <alignment wrapText="1"/>
    </xf>
    <xf numFmtId="0" fontId="0" fillId="27" borderId="119" xfId="163" applyFont="1" applyFill="1" applyBorder="1"/>
    <xf numFmtId="0" fontId="33" fillId="0" borderId="42" xfId="153" applyFont="1" applyBorder="1" applyAlignment="1">
      <alignment vertical="center" wrapText="1"/>
    </xf>
    <xf numFmtId="0" fontId="33" fillId="0" borderId="119" xfId="153" applyFont="1" applyBorder="1" applyAlignment="1">
      <alignment horizontal="center" vertical="center"/>
    </xf>
    <xf numFmtId="0" fontId="33" fillId="0" borderId="119" xfId="56" applyFont="1" applyBorder="1" applyAlignment="1">
      <alignment horizontal="center" vertical="center" wrapText="1"/>
    </xf>
    <xf numFmtId="0" fontId="33" fillId="25" borderId="119" xfId="56" applyFont="1" applyFill="1" applyBorder="1" applyAlignment="1">
      <alignment horizontal="center" vertical="center" wrapText="1"/>
    </xf>
    <xf numFmtId="49" fontId="33" fillId="0" borderId="119" xfId="56" applyNumberFormat="1" applyFont="1" applyBorder="1" applyAlignment="1">
      <alignment horizontal="center" vertical="center"/>
    </xf>
    <xf numFmtId="0" fontId="29" fillId="27" borderId="119" xfId="163" applyFont="1" applyFill="1" applyBorder="1" applyAlignment="1">
      <alignment vertical="center" wrapText="1"/>
    </xf>
    <xf numFmtId="0" fontId="29" fillId="27" borderId="118" xfId="163" applyFont="1" applyFill="1" applyBorder="1" applyAlignment="1">
      <alignment vertical="center" wrapText="1"/>
    </xf>
    <xf numFmtId="0" fontId="29" fillId="0" borderId="42" xfId="153" applyFont="1" applyBorder="1" applyAlignment="1">
      <alignment vertical="center" wrapText="1"/>
    </xf>
    <xf numFmtId="0" fontId="29" fillId="0" borderId="119" xfId="153" applyFont="1" applyBorder="1" applyAlignment="1">
      <alignment horizontal="center" vertical="center"/>
    </xf>
    <xf numFmtId="0" fontId="33" fillId="0" borderId="119" xfId="56" applyFont="1" applyBorder="1" applyAlignment="1">
      <alignment horizontal="center" vertical="center"/>
    </xf>
    <xf numFmtId="0" fontId="29" fillId="27" borderId="119" xfId="163" applyFont="1" applyFill="1" applyBorder="1" applyAlignment="1">
      <alignment vertical="center"/>
    </xf>
    <xf numFmtId="0" fontId="29" fillId="27" borderId="74" xfId="163" applyFont="1" applyFill="1" applyBorder="1" applyAlignment="1">
      <alignment vertical="center" wrapText="1"/>
    </xf>
    <xf numFmtId="0" fontId="29" fillId="0" borderId="119" xfId="0" applyFont="1" applyBorder="1" applyAlignment="1">
      <alignment horizontal="center" vertical="center" wrapText="1"/>
    </xf>
    <xf numFmtId="0" fontId="33" fillId="0" borderId="119" xfId="0" applyFont="1" applyBorder="1" applyAlignment="1">
      <alignment horizontal="center" vertical="center" wrapText="1"/>
    </xf>
    <xf numFmtId="0" fontId="33" fillId="0" borderId="119" xfId="153" applyFont="1" applyBorder="1" applyAlignment="1">
      <alignment horizontal="center" vertical="center" wrapText="1"/>
    </xf>
    <xf numFmtId="0" fontId="33" fillId="25" borderId="119" xfId="0" applyFont="1" applyFill="1" applyBorder="1" applyAlignment="1">
      <alignment horizontal="center" vertical="center" wrapText="1"/>
    </xf>
    <xf numFmtId="0" fontId="0" fillId="0" borderId="119" xfId="0" applyBorder="1" applyAlignment="1">
      <alignment horizontal="center" vertical="center" wrapText="1"/>
    </xf>
    <xf numFmtId="0" fontId="29" fillId="27" borderId="74" xfId="163" applyFont="1" applyFill="1" applyBorder="1" applyAlignment="1">
      <alignment wrapText="1"/>
    </xf>
    <xf numFmtId="0" fontId="29" fillId="27" borderId="74" xfId="163" applyFont="1" applyFill="1" applyBorder="1"/>
    <xf numFmtId="0" fontId="29" fillId="27" borderId="93" xfId="163" applyFont="1" applyFill="1" applyBorder="1" applyAlignment="1">
      <alignment horizontal="center"/>
    </xf>
    <xf numFmtId="0" fontId="29" fillId="27" borderId="92" xfId="163" applyFont="1" applyFill="1" applyBorder="1" applyAlignment="1">
      <alignment horizontal="center"/>
    </xf>
    <xf numFmtId="0" fontId="29" fillId="27" borderId="33" xfId="163" applyFont="1" applyFill="1" applyBorder="1" applyAlignment="1">
      <alignment horizontal="center"/>
    </xf>
    <xf numFmtId="0" fontId="29" fillId="27" borderId="35" xfId="163" applyFont="1" applyFill="1" applyBorder="1" applyAlignment="1">
      <alignment horizontal="center"/>
    </xf>
    <xf numFmtId="0" fontId="29" fillId="27" borderId="32" xfId="163" applyFont="1" applyFill="1" applyBorder="1" applyAlignment="1">
      <alignment horizontal="center"/>
    </xf>
    <xf numFmtId="0" fontId="33" fillId="0" borderId="29" xfId="163" applyFont="1" applyBorder="1"/>
    <xf numFmtId="0" fontId="29" fillId="0" borderId="119" xfId="0" applyFont="1" applyBorder="1" applyAlignment="1">
      <alignment horizontal="right"/>
    </xf>
    <xf numFmtId="0" fontId="29" fillId="0" borderId="119" xfId="0" applyFont="1" applyBorder="1"/>
    <xf numFmtId="0" fontId="39" fillId="0" borderId="0" xfId="153" applyFont="1" applyAlignment="1">
      <alignment horizontal="left"/>
    </xf>
    <xf numFmtId="0" fontId="29" fillId="27" borderId="119" xfId="0" applyFont="1" applyFill="1" applyBorder="1" applyAlignment="1">
      <alignment wrapText="1"/>
    </xf>
    <xf numFmtId="49" fontId="29" fillId="34" borderId="11" xfId="58" applyNumberFormat="1" applyFill="1" applyBorder="1" applyAlignment="1">
      <alignment horizontal="center" vertical="center" wrapText="1"/>
    </xf>
    <xf numFmtId="0" fontId="29" fillId="34" borderId="14" xfId="328" applyFill="1" applyBorder="1" applyAlignment="1">
      <alignment horizontal="center" wrapText="1"/>
    </xf>
    <xf numFmtId="0" fontId="29" fillId="0" borderId="119" xfId="328" applyBorder="1" applyAlignment="1">
      <alignment horizontal="center" wrapText="1"/>
    </xf>
    <xf numFmtId="49" fontId="29" fillId="0" borderId="119" xfId="328" applyNumberFormat="1" applyBorder="1" applyAlignment="1">
      <alignment horizontal="center" vertical="center" wrapText="1"/>
    </xf>
    <xf numFmtId="49" fontId="29" fillId="0" borderId="119" xfId="58" applyNumberFormat="1" applyBorder="1" applyAlignment="1">
      <alignment horizontal="center" vertical="center" wrapText="1"/>
    </xf>
    <xf numFmtId="49" fontId="29" fillId="0" borderId="119" xfId="60" applyNumberFormat="1" applyBorder="1" applyAlignment="1">
      <alignment horizontal="center" vertical="center" wrapText="1"/>
    </xf>
    <xf numFmtId="49" fontId="29" fillId="25" borderId="119" xfId="62" applyNumberFormat="1" applyFill="1" applyBorder="1" applyAlignment="1">
      <alignment horizontal="center" vertical="center" wrapText="1"/>
    </xf>
    <xf numFmtId="49" fontId="29" fillId="34" borderId="89" xfId="328" applyNumberFormat="1" applyFill="1" applyBorder="1" applyAlignment="1">
      <alignment horizontal="center" vertical="center" wrapText="1"/>
    </xf>
    <xf numFmtId="0" fontId="29" fillId="34" borderId="41" xfId="328" applyFill="1" applyBorder="1" applyAlignment="1">
      <alignment horizontal="center" wrapText="1"/>
    </xf>
    <xf numFmtId="0" fontId="29" fillId="0" borderId="119" xfId="328" applyBorder="1" applyAlignment="1">
      <alignment horizontal="center" vertical="center" wrapText="1"/>
    </xf>
    <xf numFmtId="49" fontId="29" fillId="34" borderId="103" xfId="328" applyNumberFormat="1" applyFill="1" applyBorder="1" applyAlignment="1">
      <alignment horizontal="center" vertical="center" wrapText="1"/>
    </xf>
    <xf numFmtId="49" fontId="29" fillId="0" borderId="119" xfId="62" applyNumberFormat="1" applyBorder="1" applyAlignment="1">
      <alignment horizontal="center" vertical="center" wrapText="1"/>
    </xf>
    <xf numFmtId="0" fontId="29" fillId="0" borderId="119" xfId="328" applyBorder="1" applyAlignment="1">
      <alignment wrapText="1"/>
    </xf>
    <xf numFmtId="49" fontId="29" fillId="34" borderId="41" xfId="328" applyNumberFormat="1" applyFill="1" applyBorder="1" applyAlignment="1">
      <alignment horizontal="center" vertical="center" wrapText="1"/>
    </xf>
    <xf numFmtId="49" fontId="29" fillId="34" borderId="19" xfId="328" applyNumberFormat="1" applyFill="1" applyBorder="1" applyAlignment="1">
      <alignment horizontal="center" vertical="center" wrapText="1"/>
    </xf>
    <xf numFmtId="0" fontId="28" fillId="34" borderId="31" xfId="0" applyFont="1" applyFill="1" applyBorder="1" applyAlignment="1">
      <alignment horizontal="center" vertical="center" wrapText="1"/>
    </xf>
    <xf numFmtId="0" fontId="41" fillId="27" borderId="74" xfId="0" applyFont="1" applyFill="1" applyBorder="1" applyAlignment="1">
      <alignment wrapText="1"/>
    </xf>
    <xf numFmtId="0" fontId="41" fillId="27" borderId="119" xfId="0" applyFont="1" applyFill="1" applyBorder="1" applyAlignment="1">
      <alignment horizontal="center" wrapText="1"/>
    </xf>
    <xf numFmtId="0" fontId="46" fillId="27" borderId="11" xfId="153" applyFont="1" applyFill="1" applyBorder="1" applyAlignment="1">
      <alignment horizontal="center" vertical="center" wrapText="1"/>
    </xf>
    <xf numFmtId="0" fontId="34" fillId="27" borderId="119" xfId="56" applyFont="1" applyFill="1" applyBorder="1" applyAlignment="1">
      <alignment horizontal="center" vertical="center" wrapText="1"/>
    </xf>
    <xf numFmtId="0" fontId="46" fillId="27" borderId="119" xfId="153" applyFont="1" applyFill="1" applyBorder="1" applyAlignment="1">
      <alignment horizontal="center" vertical="center" wrapText="1"/>
    </xf>
    <xf numFmtId="49" fontId="34" fillId="27" borderId="119" xfId="56" applyNumberFormat="1" applyFont="1" applyFill="1" applyBorder="1" applyAlignment="1">
      <alignment horizontal="center" vertical="center"/>
    </xf>
    <xf numFmtId="49" fontId="34" fillId="27" borderId="119" xfId="56" applyNumberFormat="1" applyFont="1" applyFill="1" applyBorder="1" applyAlignment="1">
      <alignment horizontal="center" vertical="center" wrapText="1"/>
    </xf>
    <xf numFmtId="0" fontId="54" fillId="27" borderId="119" xfId="1420" applyFont="1" applyFill="1" applyBorder="1" applyAlignment="1">
      <alignment horizontal="center" vertical="center" wrapText="1"/>
    </xf>
    <xf numFmtId="0" fontId="34" fillId="27" borderId="74" xfId="56" applyFont="1" applyFill="1" applyBorder="1" applyAlignment="1">
      <alignment horizontal="center" vertical="center" wrapText="1"/>
    </xf>
    <xf numFmtId="0" fontId="34" fillId="27" borderId="119" xfId="56" applyFont="1" applyFill="1" applyBorder="1" applyAlignment="1">
      <alignment wrapText="1"/>
    </xf>
    <xf numFmtId="49" fontId="46" fillId="27" borderId="119" xfId="60" applyNumberFormat="1" applyFont="1" applyFill="1" applyBorder="1" applyAlignment="1">
      <alignment horizontal="center" vertical="center" wrapText="1"/>
    </xf>
    <xf numFmtId="0" fontId="41" fillId="27" borderId="119" xfId="0" applyFont="1" applyFill="1" applyBorder="1" applyAlignment="1">
      <alignment horizontal="center" vertical="center" wrapText="1"/>
    </xf>
    <xf numFmtId="0" fontId="70" fillId="0" borderId="0" xfId="0" applyFont="1"/>
    <xf numFmtId="0" fontId="41" fillId="27" borderId="74" xfId="0" applyFont="1" applyFill="1" applyBorder="1" applyAlignment="1">
      <alignment horizontal="center" wrapText="1"/>
    </xf>
    <xf numFmtId="0" fontId="41" fillId="0" borderId="119" xfId="0" applyFont="1" applyBorder="1"/>
    <xf numFmtId="0" fontId="41" fillId="0" borderId="119" xfId="0" applyFont="1" applyBorder="1" applyAlignment="1">
      <alignment horizontal="right"/>
    </xf>
    <xf numFmtId="0" fontId="41" fillId="27" borderId="19" xfId="56" applyFont="1" applyFill="1" applyBorder="1" applyAlignment="1">
      <alignment horizontal="center" vertical="center" wrapText="1"/>
    </xf>
    <xf numFmtId="0" fontId="41" fillId="27" borderId="119" xfId="56" applyFont="1" applyFill="1" applyBorder="1" applyAlignment="1">
      <alignment horizontal="center" vertical="center" wrapText="1"/>
    </xf>
    <xf numFmtId="0" fontId="41" fillId="27" borderId="74" xfId="56" applyFont="1" applyFill="1" applyBorder="1" applyAlignment="1">
      <alignment horizontal="center" vertical="center" wrapText="1"/>
    </xf>
    <xf numFmtId="0" fontId="28" fillId="0" borderId="0" xfId="0" applyFont="1" applyAlignment="1">
      <alignment horizontal="left" vertical="center"/>
    </xf>
    <xf numFmtId="0" fontId="41" fillId="27" borderId="74" xfId="0" applyFont="1" applyFill="1" applyBorder="1" applyAlignment="1">
      <alignment horizontal="center" vertical="center" wrapText="1"/>
    </xf>
    <xf numFmtId="0" fontId="33" fillId="27" borderId="119" xfId="160" applyFont="1" applyFill="1" applyBorder="1"/>
    <xf numFmtId="0" fontId="29" fillId="27" borderId="74" xfId="162" applyFont="1" applyFill="1" applyBorder="1"/>
    <xf numFmtId="0" fontId="29" fillId="27" borderId="74" xfId="162" applyFont="1" applyFill="1" applyBorder="1" applyAlignment="1">
      <alignment wrapText="1"/>
    </xf>
    <xf numFmtId="1" fontId="29" fillId="28" borderId="74" xfId="83" applyNumberFormat="1" applyFont="1" applyFill="1" applyBorder="1" applyAlignment="1">
      <alignment horizontal="center"/>
    </xf>
    <xf numFmtId="0" fontId="29" fillId="0" borderId="21" xfId="162" applyFont="1" applyBorder="1" applyAlignment="1">
      <alignment horizontal="center" vertical="center"/>
    </xf>
    <xf numFmtId="0" fontId="29" fillId="0" borderId="16" xfId="162" applyFont="1" applyBorder="1" applyAlignment="1">
      <alignment horizontal="center" vertical="center"/>
    </xf>
    <xf numFmtId="0" fontId="29" fillId="0" borderId="11" xfId="162" applyFont="1" applyBorder="1" applyAlignment="1">
      <alignment horizontal="center" vertical="center" wrapText="1"/>
    </xf>
    <xf numFmtId="0" fontId="29" fillId="0" borderId="16" xfId="162" applyFont="1" applyBorder="1" applyAlignment="1">
      <alignment horizontal="center" vertical="center" wrapText="1"/>
    </xf>
    <xf numFmtId="0" fontId="29" fillId="0" borderId="11" xfId="162" applyFont="1" applyBorder="1" applyAlignment="1">
      <alignment horizontal="center" vertical="center"/>
    </xf>
    <xf numFmtId="0" fontId="29" fillId="0" borderId="18" xfId="162" applyFont="1" applyBorder="1" applyAlignment="1">
      <alignment horizontal="center" vertical="center"/>
    </xf>
    <xf numFmtId="0" fontId="29" fillId="0" borderId="42" xfId="162" applyFont="1" applyBorder="1" applyAlignment="1">
      <alignment horizontal="center" vertical="center"/>
    </xf>
    <xf numFmtId="0" fontId="29" fillId="0" borderId="74" xfId="162" applyFont="1" applyBorder="1" applyAlignment="1">
      <alignment horizontal="center" vertical="center"/>
    </xf>
    <xf numFmtId="0" fontId="29" fillId="0" borderId="119" xfId="162" applyFont="1" applyBorder="1" applyAlignment="1">
      <alignment horizontal="center" vertical="center"/>
    </xf>
    <xf numFmtId="0" fontId="29" fillId="0" borderId="119" xfId="162" applyFont="1" applyBorder="1" applyAlignment="1">
      <alignment horizontal="center" vertical="center" wrapText="1"/>
    </xf>
    <xf numFmtId="0" fontId="29" fillId="0" borderId="74" xfId="162" applyFont="1" applyBorder="1" applyAlignment="1">
      <alignment horizontal="center" vertical="center" wrapText="1"/>
    </xf>
    <xf numFmtId="0" fontId="29" fillId="0" borderId="19" xfId="162" applyFont="1" applyBorder="1" applyAlignment="1">
      <alignment horizontal="center" vertical="center"/>
    </xf>
    <xf numFmtId="0" fontId="29" fillId="0" borderId="20" xfId="162" applyFont="1" applyBorder="1" applyAlignment="1">
      <alignment horizontal="center" vertical="center"/>
    </xf>
    <xf numFmtId="0" fontId="29" fillId="0" borderId="0" xfId="56" applyAlignment="1">
      <alignment horizontal="center" vertical="center"/>
    </xf>
    <xf numFmtId="0" fontId="29" fillId="27" borderId="119" xfId="162" applyFont="1" applyFill="1" applyBorder="1"/>
    <xf numFmtId="0" fontId="29" fillId="0" borderId="119" xfId="56" applyBorder="1" applyAlignment="1">
      <alignment horizontal="center" vertical="center"/>
    </xf>
    <xf numFmtId="0" fontId="29" fillId="0" borderId="41" xfId="162" applyFont="1" applyBorder="1" applyAlignment="1">
      <alignment horizontal="center" vertical="center"/>
    </xf>
    <xf numFmtId="0" fontId="29" fillId="0" borderId="42" xfId="162" applyFont="1" applyBorder="1" applyAlignment="1">
      <alignment horizontal="center" vertical="center" wrapText="1"/>
    </xf>
    <xf numFmtId="0" fontId="29" fillId="25" borderId="74" xfId="162" applyFont="1" applyFill="1" applyBorder="1" applyAlignment="1">
      <alignment horizontal="center" vertical="center"/>
    </xf>
    <xf numFmtId="49" fontId="29" fillId="0" borderId="119" xfId="162" applyNumberFormat="1" applyFont="1" applyBorder="1" applyAlignment="1">
      <alignment horizontal="center" vertical="center"/>
    </xf>
    <xf numFmtId="0" fontId="33" fillId="27" borderId="74" xfId="160" applyFont="1" applyFill="1" applyBorder="1"/>
    <xf numFmtId="0" fontId="29" fillId="25" borderId="20" xfId="162" applyFont="1" applyFill="1" applyBorder="1" applyAlignment="1">
      <alignment horizontal="center" vertical="center"/>
    </xf>
    <xf numFmtId="0" fontId="29" fillId="25" borderId="74" xfId="162" applyFont="1" applyFill="1" applyBorder="1" applyAlignment="1">
      <alignment horizontal="center" vertical="center" wrapText="1"/>
    </xf>
    <xf numFmtId="0" fontId="29" fillId="25" borderId="19" xfId="162" applyFont="1" applyFill="1" applyBorder="1" applyAlignment="1">
      <alignment horizontal="center" vertical="center"/>
    </xf>
    <xf numFmtId="0" fontId="28" fillId="27" borderId="31" xfId="160" applyFont="1" applyFill="1" applyBorder="1" applyAlignment="1">
      <alignment vertical="center"/>
    </xf>
    <xf numFmtId="0" fontId="28" fillId="27" borderId="31" xfId="162" applyFont="1" applyFill="1" applyBorder="1" applyAlignment="1">
      <alignment vertical="center" wrapText="1"/>
    </xf>
    <xf numFmtId="0" fontId="28" fillId="28" borderId="31" xfId="162" applyFont="1" applyFill="1" applyBorder="1" applyAlignment="1">
      <alignment vertical="center" wrapText="1"/>
    </xf>
    <xf numFmtId="0" fontId="28" fillId="27" borderId="31" xfId="162" applyFont="1" applyFill="1" applyBorder="1" applyAlignment="1">
      <alignment vertical="center"/>
    </xf>
    <xf numFmtId="0" fontId="39" fillId="0" borderId="31" xfId="160" applyFont="1" applyBorder="1" applyAlignment="1">
      <alignment vertical="center"/>
    </xf>
    <xf numFmtId="0" fontId="39" fillId="0" borderId="31" xfId="162" applyFont="1" applyBorder="1" applyAlignment="1">
      <alignment vertical="center"/>
    </xf>
    <xf numFmtId="0" fontId="39" fillId="0" borderId="31" xfId="162" applyFont="1" applyBorder="1" applyAlignment="1">
      <alignment vertical="center" wrapText="1"/>
    </xf>
    <xf numFmtId="0" fontId="39" fillId="0" borderId="31" xfId="160" applyFont="1" applyBorder="1" applyAlignment="1">
      <alignment vertical="center" wrapText="1"/>
    </xf>
    <xf numFmtId="0" fontId="28" fillId="0" borderId="120" xfId="0" applyFont="1" applyBorder="1" applyAlignment="1">
      <alignment horizontal="left" vertical="center"/>
    </xf>
    <xf numFmtId="0" fontId="29" fillId="0" borderId="76" xfId="0" applyFont="1" applyBorder="1" applyAlignment="1">
      <alignment horizontal="right"/>
    </xf>
    <xf numFmtId="0" fontId="29" fillId="0" borderId="96" xfId="0" applyFont="1" applyBorder="1"/>
    <xf numFmtId="0" fontId="33" fillId="0" borderId="0" xfId="160" applyFont="1"/>
    <xf numFmtId="0" fontId="35" fillId="0" borderId="0" xfId="162" applyFont="1"/>
    <xf numFmtId="0" fontId="33" fillId="0" borderId="0" xfId="162" applyFont="1"/>
    <xf numFmtId="0" fontId="39" fillId="0" borderId="0" xfId="160" applyFont="1"/>
    <xf numFmtId="0" fontId="41" fillId="0" borderId="121" xfId="0" applyFont="1" applyBorder="1"/>
    <xf numFmtId="0" fontId="38" fillId="0" borderId="122" xfId="0" applyFont="1" applyBorder="1"/>
    <xf numFmtId="0" fontId="58" fillId="33" borderId="114" xfId="329" applyFont="1" applyFill="1" applyBorder="1" applyAlignment="1">
      <alignment horizontal="center" vertical="center" wrapText="1"/>
    </xf>
    <xf numFmtId="0" fontId="71" fillId="27" borderId="74" xfId="1420" applyFont="1" applyFill="1" applyBorder="1" applyAlignment="1">
      <alignment horizontal="center" vertical="center" wrapText="1"/>
    </xf>
    <xf numFmtId="0" fontId="58" fillId="33" borderId="45" xfId="329" applyFont="1" applyFill="1" applyBorder="1" applyAlignment="1">
      <alignment horizontal="center" vertical="center" wrapText="1"/>
    </xf>
    <xf numFmtId="0" fontId="58" fillId="33" borderId="112" xfId="1434" applyNumberFormat="1" applyFont="1" applyFill="1" applyBorder="1" applyAlignment="1">
      <alignment horizontal="center" vertical="center" wrapText="1"/>
    </xf>
    <xf numFmtId="0" fontId="58" fillId="33" borderId="111" xfId="1434" applyNumberFormat="1" applyFont="1" applyFill="1" applyBorder="1" applyAlignment="1">
      <alignment horizontal="center" vertical="center" wrapText="1"/>
    </xf>
    <xf numFmtId="0" fontId="44" fillId="0" borderId="77" xfId="0" applyFont="1" applyBorder="1" applyAlignment="1">
      <alignment horizontal="center" wrapText="1"/>
    </xf>
    <xf numFmtId="0" fontId="0" fillId="0" borderId="118" xfId="0" applyBorder="1" applyAlignment="1">
      <alignment horizontal="center" vertical="center" wrapText="1"/>
    </xf>
    <xf numFmtId="0" fontId="0" fillId="0" borderId="74" xfId="0" applyBorder="1" applyAlignment="1">
      <alignment horizontal="center" vertical="center" wrapText="1"/>
    </xf>
    <xf numFmtId="0" fontId="28" fillId="0" borderId="96" xfId="0" applyFont="1" applyBorder="1" applyAlignment="1">
      <alignment horizontal="left" vertical="center"/>
    </xf>
    <xf numFmtId="0" fontId="0" fillId="0" borderId="80" xfId="0" applyBorder="1" applyAlignment="1">
      <alignment horizontal="left"/>
    </xf>
    <xf numFmtId="0" fontId="0" fillId="0" borderId="76" xfId="0" applyBorder="1" applyAlignment="1">
      <alignment horizontal="left"/>
    </xf>
    <xf numFmtId="0" fontId="28" fillId="0" borderId="14" xfId="0" applyFont="1" applyBorder="1" applyAlignment="1">
      <alignment horizontal="left" vertical="center"/>
    </xf>
    <xf numFmtId="0" fontId="0" fillId="0" borderId="11" xfId="0" applyBorder="1" applyAlignment="1">
      <alignment horizontal="left"/>
    </xf>
    <xf numFmtId="0" fontId="0" fillId="0" borderId="15" xfId="0" applyBorder="1" applyAlignment="1">
      <alignment horizontal="left"/>
    </xf>
    <xf numFmtId="0" fontId="28" fillId="0" borderId="96" xfId="0" applyFont="1" applyBorder="1" applyAlignment="1">
      <alignment horizontal="center" vertical="center" wrapText="1"/>
    </xf>
    <xf numFmtId="0" fontId="0" fillId="0" borderId="14" xfId="0" applyBorder="1" applyAlignment="1">
      <alignment horizontal="center" vertical="center"/>
    </xf>
    <xf numFmtId="49" fontId="28" fillId="0" borderId="80" xfId="0" applyNumberFormat="1" applyFont="1" applyBorder="1" applyAlignment="1">
      <alignment horizontal="center" vertical="center" wrapText="1"/>
    </xf>
    <xf numFmtId="0" fontId="0" fillId="0" borderId="11" xfId="0" applyBorder="1" applyAlignment="1">
      <alignment horizontal="center" vertical="center"/>
    </xf>
    <xf numFmtId="0" fontId="28" fillId="0" borderId="80" xfId="0" applyFont="1" applyBorder="1" applyAlignment="1">
      <alignment horizontal="center" vertical="center" wrapText="1"/>
    </xf>
    <xf numFmtId="0" fontId="0" fillId="0" borderId="11" xfId="0" applyBorder="1" applyAlignment="1">
      <alignment horizontal="center" vertical="center" wrapText="1"/>
    </xf>
    <xf numFmtId="49" fontId="28" fillId="0" borderId="81" xfId="0" applyNumberFormat="1" applyFont="1" applyBorder="1" applyAlignment="1">
      <alignment horizontal="center" vertical="center" wrapText="1"/>
    </xf>
    <xf numFmtId="0" fontId="0" fillId="0" borderId="28" xfId="0" applyBorder="1" applyAlignment="1">
      <alignment horizontal="center" vertical="center" wrapText="1"/>
    </xf>
    <xf numFmtId="49" fontId="28" fillId="0" borderId="82" xfId="0" applyNumberFormat="1" applyFont="1" applyBorder="1" applyAlignment="1">
      <alignment horizontal="center" vertical="center" wrapText="1"/>
    </xf>
    <xf numFmtId="0" fontId="0" fillId="0" borderId="83" xfId="0" applyBorder="1" applyAlignment="1">
      <alignment horizontal="center" vertical="center" wrapText="1"/>
    </xf>
    <xf numFmtId="49" fontId="28" fillId="0" borderId="96" xfId="0" applyNumberFormat="1" applyFont="1" applyBorder="1" applyAlignment="1">
      <alignment horizontal="center" vertical="center" wrapText="1"/>
    </xf>
    <xf numFmtId="49" fontId="28" fillId="0" borderId="76" xfId="0" applyNumberFormat="1" applyFont="1" applyBorder="1" applyAlignment="1">
      <alignment horizontal="center" vertical="center" wrapText="1"/>
    </xf>
    <xf numFmtId="0" fontId="28" fillId="0" borderId="76"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9" xfId="0" applyFont="1" applyBorder="1" applyAlignment="1">
      <alignment horizontal="center" vertical="center" wrapText="1"/>
    </xf>
    <xf numFmtId="0" fontId="0" fillId="0" borderId="40" xfId="0" applyBorder="1" applyAlignment="1">
      <alignment horizontal="center" vertical="center" wrapText="1"/>
    </xf>
    <xf numFmtId="0" fontId="0" fillId="27" borderId="118" xfId="0" applyFill="1" applyBorder="1" applyAlignment="1">
      <alignment horizontal="center" vertical="center" wrapText="1"/>
    </xf>
    <xf numFmtId="0" fontId="0" fillId="27" borderId="40" xfId="0" applyFill="1" applyBorder="1" applyAlignment="1">
      <alignment horizontal="center" vertical="center" wrapText="1"/>
    </xf>
    <xf numFmtId="0" fontId="0" fillId="27" borderId="74" xfId="0" applyFill="1" applyBorder="1" applyAlignment="1">
      <alignment horizontal="center" vertical="center" wrapText="1"/>
    </xf>
    <xf numFmtId="0" fontId="0" fillId="27" borderId="118" xfId="0" applyFill="1" applyBorder="1" applyAlignment="1">
      <alignment horizontal="center" vertical="center"/>
    </xf>
    <xf numFmtId="0" fontId="0" fillId="27" borderId="40" xfId="0" applyFill="1" applyBorder="1" applyAlignment="1">
      <alignment horizontal="center" vertical="center"/>
    </xf>
    <xf numFmtId="0" fontId="0" fillId="27" borderId="74" xfId="0" applyFill="1" applyBorder="1" applyAlignment="1">
      <alignment horizontal="center" vertical="center"/>
    </xf>
    <xf numFmtId="0" fontId="0" fillId="0" borderId="79" xfId="56" applyFont="1" applyBorder="1" applyAlignment="1">
      <alignment horizontal="center" vertical="center" wrapText="1"/>
    </xf>
    <xf numFmtId="0" fontId="0" fillId="0" borderId="72" xfId="56" applyFont="1" applyBorder="1" applyAlignment="1">
      <alignment horizontal="center" vertical="center" wrapText="1"/>
    </xf>
    <xf numFmtId="0" fontId="0" fillId="0" borderId="20" xfId="56" applyFont="1" applyBorder="1" applyAlignment="1">
      <alignment horizontal="center" vertical="center" wrapText="1"/>
    </xf>
    <xf numFmtId="0" fontId="35" fillId="27" borderId="118" xfId="0" applyFont="1" applyFill="1" applyBorder="1" applyAlignment="1">
      <alignment horizontal="center" vertical="center"/>
    </xf>
    <xf numFmtId="0" fontId="35" fillId="27" borderId="74" xfId="0" applyFont="1" applyFill="1" applyBorder="1" applyAlignment="1">
      <alignment horizontal="center" vertical="center"/>
    </xf>
    <xf numFmtId="0" fontId="35" fillId="27" borderId="40" xfId="0" applyFont="1" applyFill="1" applyBorder="1" applyAlignment="1">
      <alignment horizontal="center" vertical="center"/>
    </xf>
    <xf numFmtId="0" fontId="0" fillId="0" borderId="42" xfId="56" applyFont="1" applyBorder="1" applyAlignment="1">
      <alignment horizontal="center" vertical="center" wrapText="1"/>
    </xf>
    <xf numFmtId="0" fontId="0" fillId="0" borderId="21" xfId="56" applyFont="1" applyBorder="1" applyAlignment="1">
      <alignment horizontal="center" vertical="center" wrapText="1"/>
    </xf>
    <xf numFmtId="0" fontId="43" fillId="0" borderId="79" xfId="56" applyFont="1" applyBorder="1" applyAlignment="1">
      <alignment horizontal="center" vertical="center" wrapText="1"/>
    </xf>
    <xf numFmtId="0" fontId="43" fillId="0" borderId="72" xfId="56" applyFont="1" applyBorder="1" applyAlignment="1">
      <alignment horizontal="center" vertical="center" wrapText="1"/>
    </xf>
    <xf numFmtId="0" fontId="43" fillId="0" borderId="20" xfId="56" applyFont="1" applyBorder="1" applyAlignment="1">
      <alignment horizontal="center" vertical="center" wrapText="1"/>
    </xf>
    <xf numFmtId="0" fontId="43" fillId="0" borderId="78" xfId="56" applyFont="1" applyBorder="1" applyAlignment="1">
      <alignment horizontal="center" vertical="center" wrapText="1"/>
    </xf>
    <xf numFmtId="0" fontId="43" fillId="0" borderId="40" xfId="56" applyFont="1" applyBorder="1" applyAlignment="1">
      <alignment horizontal="center" vertical="center" wrapText="1"/>
    </xf>
    <xf numFmtId="0" fontId="43" fillId="0" borderId="74" xfId="56" applyFont="1" applyBorder="1" applyAlignment="1">
      <alignment horizontal="center" vertical="center" wrapText="1"/>
    </xf>
    <xf numFmtId="0" fontId="43" fillId="25" borderId="45" xfId="56" applyFont="1" applyFill="1" applyBorder="1" applyAlignment="1">
      <alignment horizontal="center" vertical="center" wrapText="1"/>
    </xf>
    <xf numFmtId="49" fontId="28" fillId="27" borderId="110" xfId="60" applyNumberFormat="1" applyFont="1" applyFill="1" applyBorder="1" applyAlignment="1">
      <alignment horizontal="center" vertical="center" wrapText="1"/>
    </xf>
    <xf numFmtId="49" fontId="28" fillId="27" borderId="116" xfId="60" applyNumberFormat="1" applyFont="1" applyFill="1" applyBorder="1" applyAlignment="1">
      <alignment horizontal="center" vertical="center" wrapText="1"/>
    </xf>
    <xf numFmtId="49" fontId="28" fillId="25" borderId="110" xfId="60" applyNumberFormat="1" applyFont="1" applyFill="1" applyBorder="1" applyAlignment="1">
      <alignment horizontal="center" vertical="center" wrapText="1"/>
    </xf>
    <xf numFmtId="49" fontId="28" fillId="25" borderId="116" xfId="60" applyNumberFormat="1" applyFont="1" applyFill="1" applyBorder="1" applyAlignment="1">
      <alignment horizontal="center" vertical="center" wrapText="1"/>
    </xf>
    <xf numFmtId="0" fontId="28" fillId="27" borderId="110" xfId="0" applyFont="1" applyFill="1" applyBorder="1" applyAlignment="1">
      <alignment horizontal="center" vertical="center" wrapText="1"/>
    </xf>
    <xf numFmtId="0" fontId="28" fillId="27" borderId="116" xfId="0" applyFont="1" applyFill="1" applyBorder="1" applyAlignment="1">
      <alignment horizontal="center" vertical="center" wrapText="1"/>
    </xf>
    <xf numFmtId="49" fontId="17" fillId="27" borderId="110" xfId="60" applyNumberFormat="1" applyFont="1" applyFill="1" applyBorder="1" applyAlignment="1">
      <alignment horizontal="center" vertical="center" wrapText="1"/>
    </xf>
    <xf numFmtId="49" fontId="17" fillId="27" borderId="116" xfId="60" applyNumberFormat="1" applyFont="1" applyFill="1" applyBorder="1" applyAlignment="1">
      <alignment horizontal="center" vertical="center" wrapText="1"/>
    </xf>
    <xf numFmtId="0" fontId="28" fillId="27" borderId="28" xfId="0" applyFont="1" applyFill="1" applyBorder="1" applyAlignment="1">
      <alignment horizontal="center" vertical="center" wrapText="1"/>
    </xf>
    <xf numFmtId="0" fontId="28" fillId="27" borderId="117" xfId="0" applyFont="1" applyFill="1" applyBorder="1" applyAlignment="1">
      <alignment horizontal="center" vertical="center" wrapText="1"/>
    </xf>
    <xf numFmtId="0" fontId="28" fillId="27" borderId="106" xfId="0" applyFont="1" applyFill="1" applyBorder="1" applyAlignment="1">
      <alignment horizontal="center" vertical="center" wrapText="1"/>
    </xf>
    <xf numFmtId="0" fontId="28" fillId="25" borderId="110" xfId="0" applyFont="1" applyFill="1" applyBorder="1" applyAlignment="1">
      <alignment horizontal="center" vertical="center" wrapText="1"/>
    </xf>
    <xf numFmtId="0" fontId="28" fillId="25" borderId="116" xfId="0" applyFont="1" applyFill="1" applyBorder="1" applyAlignment="1">
      <alignment horizontal="center" vertical="center" wrapText="1"/>
    </xf>
    <xf numFmtId="49" fontId="28" fillId="25" borderId="116" xfId="0" applyNumberFormat="1" applyFont="1" applyFill="1" applyBorder="1" applyAlignment="1">
      <alignment horizontal="center" vertical="center" wrapText="1"/>
    </xf>
    <xf numFmtId="49" fontId="28" fillId="25" borderId="31" xfId="0" applyNumberFormat="1" applyFont="1" applyFill="1" applyBorder="1" applyAlignment="1">
      <alignment horizontal="center" vertical="center" wrapText="1"/>
    </xf>
    <xf numFmtId="0" fontId="28" fillId="25" borderId="31" xfId="0" applyFont="1" applyFill="1" applyBorder="1" applyAlignment="1">
      <alignment horizontal="center" vertical="center" wrapText="1"/>
    </xf>
    <xf numFmtId="0" fontId="28" fillId="25" borderId="31" xfId="0" applyFont="1" applyFill="1" applyBorder="1" applyAlignment="1">
      <alignment horizontal="center" vertical="center"/>
    </xf>
    <xf numFmtId="0" fontId="28" fillId="25" borderId="110" xfId="162" applyFont="1" applyFill="1" applyBorder="1" applyAlignment="1">
      <alignment horizontal="center" vertical="center" wrapText="1"/>
    </xf>
    <xf numFmtId="0" fontId="28" fillId="25" borderId="116" xfId="162" applyFont="1" applyFill="1" applyBorder="1" applyAlignment="1">
      <alignment horizontal="center" vertical="center" wrapText="1"/>
    </xf>
    <xf numFmtId="49" fontId="28" fillId="25" borderId="110" xfId="0" applyNumberFormat="1" applyFont="1" applyFill="1" applyBorder="1" applyAlignment="1">
      <alignment horizontal="center" vertical="center" wrapText="1"/>
    </xf>
    <xf numFmtId="0" fontId="28" fillId="0" borderId="0" xfId="0" applyFont="1" applyAlignment="1">
      <alignment horizontal="left" vertical="center"/>
    </xf>
    <xf numFmtId="0" fontId="28" fillId="0" borderId="25" xfId="0" applyFont="1" applyBorder="1" applyAlignment="1">
      <alignment horizontal="left" vertical="center"/>
    </xf>
    <xf numFmtId="0" fontId="29" fillId="0" borderId="88" xfId="328" applyBorder="1" applyAlignment="1">
      <alignment horizontal="center" vertical="center" wrapText="1"/>
    </xf>
    <xf numFmtId="0" fontId="29" fillId="0" borderId="72" xfId="328" applyBorder="1" applyAlignment="1">
      <alignment horizontal="center" vertical="center" wrapText="1"/>
    </xf>
    <xf numFmtId="0" fontId="29" fillId="0" borderId="21" xfId="328" applyBorder="1" applyAlignment="1">
      <alignment horizontal="center" vertical="center" wrapText="1"/>
    </xf>
    <xf numFmtId="0" fontId="29" fillId="27" borderId="32" xfId="163" applyFont="1" applyFill="1" applyBorder="1" applyAlignment="1">
      <alignment horizontal="center"/>
    </xf>
    <xf numFmtId="0" fontId="29" fillId="27" borderId="35" xfId="163" applyFont="1" applyFill="1" applyBorder="1" applyAlignment="1">
      <alignment horizontal="center"/>
    </xf>
    <xf numFmtId="0" fontId="29" fillId="27" borderId="33" xfId="163" applyFont="1" applyFill="1" applyBorder="1" applyAlignment="1">
      <alignment horizontal="center"/>
    </xf>
    <xf numFmtId="0" fontId="29" fillId="27" borderId="92" xfId="163" applyFont="1" applyFill="1" applyBorder="1" applyAlignment="1">
      <alignment horizontal="center"/>
    </xf>
    <xf numFmtId="0" fontId="29" fillId="27" borderId="93" xfId="163" applyFont="1" applyFill="1" applyBorder="1" applyAlignment="1">
      <alignment horizontal="center"/>
    </xf>
    <xf numFmtId="0" fontId="29" fillId="27" borderId="118" xfId="163" applyFont="1" applyFill="1" applyBorder="1" applyAlignment="1">
      <alignment horizontal="center" vertical="center" wrapText="1"/>
    </xf>
    <xf numFmtId="0" fontId="29" fillId="27" borderId="74" xfId="163" applyFont="1" applyFill="1" applyBorder="1" applyAlignment="1">
      <alignment horizontal="center" vertical="center" wrapText="1"/>
    </xf>
    <xf numFmtId="0" fontId="29" fillId="0" borderId="79" xfId="153" applyFont="1" applyBorder="1" applyAlignment="1">
      <alignment horizontal="center" vertical="center" wrapText="1"/>
    </xf>
    <xf numFmtId="0" fontId="29" fillId="0" borderId="20" xfId="153" applyFont="1" applyBorder="1" applyAlignment="1">
      <alignment horizontal="center" vertical="center" wrapText="1"/>
    </xf>
    <xf numFmtId="0" fontId="41" fillId="27" borderId="87" xfId="0" applyFont="1" applyFill="1" applyBorder="1" applyAlignment="1">
      <alignment horizontal="center" vertical="center" wrapText="1"/>
    </xf>
    <xf numFmtId="0" fontId="41" fillId="27" borderId="40" xfId="0" applyFont="1" applyFill="1" applyBorder="1" applyAlignment="1">
      <alignment horizontal="center" vertical="center" wrapText="1"/>
    </xf>
    <xf numFmtId="0" fontId="41" fillId="27" borderId="74" xfId="0" applyFont="1" applyFill="1" applyBorder="1" applyAlignment="1">
      <alignment horizontal="center" vertical="center" wrapText="1"/>
    </xf>
    <xf numFmtId="0" fontId="41" fillId="27" borderId="31" xfId="0" applyFont="1" applyFill="1" applyBorder="1" applyAlignment="1">
      <alignment horizontal="center"/>
    </xf>
    <xf numFmtId="0" fontId="38" fillId="27" borderId="31" xfId="0" applyFont="1" applyFill="1" applyBorder="1" applyAlignment="1">
      <alignment horizontal="center" vertical="center"/>
    </xf>
    <xf numFmtId="0" fontId="41" fillId="27" borderId="31" xfId="0" applyFont="1" applyFill="1" applyBorder="1" applyAlignment="1">
      <alignment horizontal="center" vertical="center"/>
    </xf>
    <xf numFmtId="0" fontId="28" fillId="27" borderId="94" xfId="0" applyFont="1" applyFill="1" applyBorder="1" applyAlignment="1">
      <alignment horizontal="center" vertical="center" wrapText="1"/>
    </xf>
    <xf numFmtId="0" fontId="0" fillId="0" borderId="105" xfId="0" applyBorder="1"/>
    <xf numFmtId="0" fontId="59" fillId="27" borderId="11" xfId="0" applyFont="1" applyFill="1" applyBorder="1" applyAlignment="1">
      <alignment horizontal="center" vertical="center" wrapText="1" shrinkToFit="1"/>
    </xf>
    <xf numFmtId="0" fontId="59" fillId="27" borderId="28" xfId="0" applyFont="1" applyFill="1" applyBorder="1" applyAlignment="1">
      <alignment horizontal="center" vertical="center" wrapText="1" shrinkToFit="1"/>
    </xf>
    <xf numFmtId="0" fontId="39" fillId="27" borderId="19" xfId="0" applyFont="1" applyFill="1" applyBorder="1" applyAlignment="1">
      <alignment horizontal="center" vertical="center" wrapText="1" shrinkToFit="1"/>
    </xf>
    <xf numFmtId="0" fontId="33" fillId="27" borderId="14" xfId="0" applyFont="1" applyFill="1" applyBorder="1"/>
    <xf numFmtId="0" fontId="33" fillId="27" borderId="109" xfId="0" applyFont="1" applyFill="1" applyBorder="1" applyAlignment="1">
      <alignment horizontal="center" wrapText="1"/>
    </xf>
    <xf numFmtId="0" fontId="33" fillId="27" borderId="92" xfId="0" applyFont="1" applyFill="1" applyBorder="1" applyAlignment="1">
      <alignment horizontal="center" wrapText="1"/>
    </xf>
    <xf numFmtId="0" fontId="33" fillId="27" borderId="93" xfId="0" applyFont="1" applyFill="1" applyBorder="1" applyAlignment="1">
      <alignment horizontal="center" wrapText="1"/>
    </xf>
    <xf numFmtId="0" fontId="33" fillId="27" borderId="27" xfId="0" applyFont="1" applyFill="1" applyBorder="1" applyAlignment="1">
      <alignment horizontal="center" wrapText="1"/>
    </xf>
    <xf numFmtId="0" fontId="33" fillId="27" borderId="25" xfId="0" applyFont="1" applyFill="1" applyBorder="1" applyAlignment="1">
      <alignment horizontal="center" wrapText="1"/>
    </xf>
    <xf numFmtId="0" fontId="33" fillId="27" borderId="107" xfId="0" applyFont="1" applyFill="1" applyBorder="1" applyAlignment="1">
      <alignment horizontal="center" wrapText="1"/>
    </xf>
    <xf numFmtId="0" fontId="59" fillId="27" borderId="108" xfId="0" applyFont="1" applyFill="1" applyBorder="1" applyAlignment="1">
      <alignment horizontal="center" vertical="center" wrapText="1" shrinkToFit="1"/>
    </xf>
    <xf numFmtId="0" fontId="59" fillId="27" borderId="80" xfId="0" applyFont="1" applyFill="1" applyBorder="1" applyAlignment="1">
      <alignment horizontal="center" vertical="center" wrapText="1" shrinkToFit="1"/>
    </xf>
    <xf numFmtId="0" fontId="59" fillId="27" borderId="81" xfId="0" applyFont="1" applyFill="1" applyBorder="1" applyAlignment="1">
      <alignment horizontal="center" vertical="center" wrapText="1" shrinkToFit="1"/>
    </xf>
    <xf numFmtId="0" fontId="59" fillId="27" borderId="106" xfId="0" applyFont="1" applyFill="1" applyBorder="1" applyAlignment="1">
      <alignment horizontal="center" vertical="center" wrapText="1" shrinkToFit="1"/>
    </xf>
    <xf numFmtId="0" fontId="29" fillId="25" borderId="88" xfId="328" applyFill="1" applyBorder="1" applyAlignment="1">
      <alignment horizontal="center" vertical="center" wrapText="1"/>
    </xf>
    <xf numFmtId="0" fontId="29" fillId="25" borderId="72" xfId="328" applyFill="1" applyBorder="1" applyAlignment="1">
      <alignment horizontal="center" vertical="center" wrapText="1"/>
    </xf>
    <xf numFmtId="0" fontId="29" fillId="25" borderId="20" xfId="328" applyFill="1" applyBorder="1" applyAlignment="1">
      <alignment horizontal="center" vertical="center" wrapText="1"/>
    </xf>
    <xf numFmtId="0" fontId="28" fillId="0" borderId="76" xfId="328" applyFont="1" applyBorder="1" applyAlignment="1">
      <alignment horizontal="center" vertical="top" wrapText="1"/>
    </xf>
    <xf numFmtId="0" fontId="28" fillId="0" borderId="42" xfId="328" applyFont="1" applyBorder="1" applyAlignment="1">
      <alignment horizontal="center" vertical="top" wrapText="1"/>
    </xf>
    <xf numFmtId="0" fontId="28" fillId="0" borderId="15" xfId="328" applyFont="1" applyBorder="1" applyAlignment="1">
      <alignment horizontal="center" vertical="top" wrapText="1"/>
    </xf>
    <xf numFmtId="0" fontId="43" fillId="27" borderId="72" xfId="56" applyFont="1" applyFill="1" applyBorder="1" applyAlignment="1">
      <alignment horizontal="center" vertical="center" wrapText="1"/>
    </xf>
    <xf numFmtId="0" fontId="43" fillId="27" borderId="20" xfId="56" applyFont="1" applyFill="1" applyBorder="1" applyAlignment="1">
      <alignment horizontal="center" vertical="center" wrapText="1"/>
    </xf>
    <xf numFmtId="0" fontId="43" fillId="27" borderId="88" xfId="0" applyFont="1" applyFill="1" applyBorder="1" applyAlignment="1">
      <alignment horizontal="center" vertical="center" wrapText="1"/>
    </xf>
    <xf numFmtId="0" fontId="43" fillId="27" borderId="72" xfId="0" applyFont="1" applyFill="1" applyBorder="1" applyAlignment="1">
      <alignment horizontal="center" vertical="center" wrapText="1"/>
    </xf>
    <xf numFmtId="0" fontId="43" fillId="27" borderId="20" xfId="0" applyFont="1" applyFill="1" applyBorder="1" applyAlignment="1">
      <alignment horizontal="center" vertical="center" wrapText="1"/>
    </xf>
  </cellXfs>
  <cellStyles count="143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20% - Énfasis1" xfId="7" xr:uid="{00000000-0005-0000-0000-000006000000}"/>
    <cellStyle name="20% - Énfasis2" xfId="8" xr:uid="{00000000-0005-0000-0000-000007000000}"/>
    <cellStyle name="20% - Énfasis3" xfId="9" xr:uid="{00000000-0005-0000-0000-000008000000}"/>
    <cellStyle name="20% - Énfasis4" xfId="10" xr:uid="{00000000-0005-0000-0000-000009000000}"/>
    <cellStyle name="20% - Énfasis5" xfId="11" xr:uid="{00000000-0005-0000-0000-00000A000000}"/>
    <cellStyle name="20% - Énfasis6" xfId="12" xr:uid="{00000000-0005-0000-0000-00000B000000}"/>
    <cellStyle name="40% - Akzent1" xfId="13" xr:uid="{00000000-0005-0000-0000-00000C000000}"/>
    <cellStyle name="40% - Akzent2" xfId="14" xr:uid="{00000000-0005-0000-0000-00000D000000}"/>
    <cellStyle name="40% - Akzent3" xfId="15" xr:uid="{00000000-0005-0000-0000-00000E000000}"/>
    <cellStyle name="40% - Akzent4" xfId="16" xr:uid="{00000000-0005-0000-0000-00000F000000}"/>
    <cellStyle name="40% - Akzent5" xfId="17" xr:uid="{00000000-0005-0000-0000-000010000000}"/>
    <cellStyle name="40% - Akzent6" xfId="18" xr:uid="{00000000-0005-0000-0000-000011000000}"/>
    <cellStyle name="40% - Énfasis1" xfId="19" xr:uid="{00000000-0005-0000-0000-000012000000}"/>
    <cellStyle name="40% - Énfasis2" xfId="20" xr:uid="{00000000-0005-0000-0000-000013000000}"/>
    <cellStyle name="40% - Énfasis3" xfId="21" xr:uid="{00000000-0005-0000-0000-000014000000}"/>
    <cellStyle name="40% - Énfasis4" xfId="22" xr:uid="{00000000-0005-0000-0000-000015000000}"/>
    <cellStyle name="40% - Énfasis5" xfId="23" xr:uid="{00000000-0005-0000-0000-000016000000}"/>
    <cellStyle name="40% - Énfasis6" xfId="24" xr:uid="{00000000-0005-0000-0000-000017000000}"/>
    <cellStyle name="60% - Akzent1" xfId="25" xr:uid="{00000000-0005-0000-0000-000018000000}"/>
    <cellStyle name="60% - Akzent2" xfId="26" xr:uid="{00000000-0005-0000-0000-000019000000}"/>
    <cellStyle name="60% - Akzent3" xfId="27" xr:uid="{00000000-0005-0000-0000-00001A000000}"/>
    <cellStyle name="60% - Akzent4" xfId="28" xr:uid="{00000000-0005-0000-0000-00001B000000}"/>
    <cellStyle name="60% - Akzent5" xfId="29" xr:uid="{00000000-0005-0000-0000-00001C000000}"/>
    <cellStyle name="60% - Akzent6" xfId="30" xr:uid="{00000000-0005-0000-0000-00001D000000}"/>
    <cellStyle name="60% - Énfasis1" xfId="31" xr:uid="{00000000-0005-0000-0000-00001E000000}"/>
    <cellStyle name="60% - Énfasis2" xfId="32" xr:uid="{00000000-0005-0000-0000-00001F000000}"/>
    <cellStyle name="60% - Énfasis3" xfId="33" xr:uid="{00000000-0005-0000-0000-000020000000}"/>
    <cellStyle name="60% - Énfasis4" xfId="34" xr:uid="{00000000-0005-0000-0000-000021000000}"/>
    <cellStyle name="60% - Énfasis5" xfId="35" xr:uid="{00000000-0005-0000-0000-000022000000}"/>
    <cellStyle name="60% - Énfasis6" xfId="36" xr:uid="{00000000-0005-0000-0000-000023000000}"/>
    <cellStyle name="Ausgabe" xfId="37" xr:uid="{00000000-0005-0000-0000-000024000000}"/>
    <cellStyle name="Ausgabe 2" xfId="146" xr:uid="{B44C811F-C00E-4527-9D65-E34B6C211E7C}"/>
    <cellStyle name="Ausgabe 2 2" xfId="266" xr:uid="{FC06BB2E-B45F-40D1-A7E7-538865C8A4CA}"/>
    <cellStyle name="Ausgabe 2 2 2" xfId="454" xr:uid="{6FAA9419-B12F-4C6A-BD52-C14FEB6615C3}"/>
    <cellStyle name="Ausgabe 2 2 2 2" xfId="881" xr:uid="{3EE1D50C-B17B-48DC-880F-4D6920852A9A}"/>
    <cellStyle name="Ausgabe 2 2 2 3" xfId="1239" xr:uid="{01A691A5-0441-443A-BC88-E0805A08C036}"/>
    <cellStyle name="Ausgabe 2 2 3" xfId="575" xr:uid="{5BE07C04-BE2E-48ED-9ED6-C61703FD55EF}"/>
    <cellStyle name="Ausgabe 2 2 3 2" xfId="1002" xr:uid="{64103A1B-97AE-4DAD-B947-12F41C824383}"/>
    <cellStyle name="Ausgabe 2 2 3 3" xfId="1360" xr:uid="{78E83F42-60CA-49FE-8168-60E5919B63D3}"/>
    <cellStyle name="Ausgabe 2 2 4" xfId="719" xr:uid="{2F34C6C7-7A3A-4C8F-A7A2-611B8A73086D}"/>
    <cellStyle name="Ausgabe 2 2 5" xfId="117" xr:uid="{D7369EF1-C56D-485B-8A8D-660F7E703E27}"/>
    <cellStyle name="Ausgabe 2 3" xfId="301" xr:uid="{A215217F-1112-4CA9-9581-A3C3FF368E48}"/>
    <cellStyle name="Ausgabe 2 3 2" xfId="487" xr:uid="{AE53854E-0E77-4637-AFB3-DD43AFA6EA18}"/>
    <cellStyle name="Ausgabe 2 3 2 2" xfId="914" xr:uid="{CDF8DF93-1F3B-44C1-A2DC-731F616C52E4}"/>
    <cellStyle name="Ausgabe 2 3 2 3" xfId="1272" xr:uid="{5FD10DA0-442B-4E1C-AE72-0784805E42BC}"/>
    <cellStyle name="Ausgabe 2 3 3" xfId="608" xr:uid="{9521E4BF-9FC2-47FB-AC67-E6F2D16D0F78}"/>
    <cellStyle name="Ausgabe 2 3 3 2" xfId="1035" xr:uid="{A4700909-714B-483E-AB94-CE6899FA808B}"/>
    <cellStyle name="Ausgabe 2 3 3 3" xfId="1393" xr:uid="{C4FEE737-7BA4-4DF5-9C49-71538E949679}"/>
    <cellStyle name="Ausgabe 2 3 4" xfId="738" xr:uid="{60A22CDA-D96C-45BE-BA79-6A3F73C04232}"/>
    <cellStyle name="Ausgabe 2 3 5" xfId="1089" xr:uid="{07F9DCB1-4CFD-4A99-9FD3-E99373D0FC79}"/>
    <cellStyle name="Ausgabe 2 4" xfId="369" xr:uid="{5A1CBFC4-9882-4632-BD7D-72A48D6793F0}"/>
    <cellStyle name="Ausgabe 2 4 2" xfId="796" xr:uid="{C6520DDB-FF31-49B3-99EF-0005922BFAD6}"/>
    <cellStyle name="Ausgabe 2 4 3" xfId="1154" xr:uid="{DC254D0A-6942-43EE-9CB9-82174053EF97}"/>
    <cellStyle name="Ausgabe 2 5" xfId="354" xr:uid="{8153723A-0AE4-4401-97B9-D2314018E698}"/>
    <cellStyle name="Ausgabe 2 5 2" xfId="781" xr:uid="{427651F8-EE0A-4FDB-B5F2-32D7DA855AC1}"/>
    <cellStyle name="Ausgabe 2 5 3" xfId="1139" xr:uid="{AFD88271-A61F-4BE2-B588-9BCCC9E2CBC5}"/>
    <cellStyle name="Ausgabe 2 6" xfId="651" xr:uid="{6B743676-3E46-4220-B39C-94222EC7F0F4}"/>
    <cellStyle name="Ausgabe 2 7" xfId="657" xr:uid="{9126CBFF-19E0-4AD7-8D00-59785A9A9777}"/>
    <cellStyle name="Ausgabe 3" xfId="143" xr:uid="{0F70545D-7048-4D23-87A1-B87A178E6EBB}"/>
    <cellStyle name="Ausgabe 3 2" xfId="267" xr:uid="{6DB1656E-E5FE-437E-81E7-DB638128B9D1}"/>
    <cellStyle name="Ausgabe 3 2 2" xfId="455" xr:uid="{1724C92E-17D9-4ADB-9B3B-1A1E09B8354B}"/>
    <cellStyle name="Ausgabe 3 2 2 2" xfId="882" xr:uid="{E0C7DEC1-FCBA-4FDE-9CC0-1A3F3EC92930}"/>
    <cellStyle name="Ausgabe 3 2 2 3" xfId="1240" xr:uid="{DA41D0C4-0A98-421A-B004-189FE087B49F}"/>
    <cellStyle name="Ausgabe 3 2 3" xfId="576" xr:uid="{C5940ED4-FBAF-4C6D-8C1D-EA78CCC9CA2E}"/>
    <cellStyle name="Ausgabe 3 2 3 2" xfId="1003" xr:uid="{B00803FF-3ACE-4C70-956F-1030572ED33D}"/>
    <cellStyle name="Ausgabe 3 2 3 3" xfId="1361" xr:uid="{E9031564-F8F9-4B23-9E59-CC505F4F7336}"/>
    <cellStyle name="Ausgabe 3 2 4" xfId="720" xr:uid="{249E01CE-04EE-4364-8E6B-2EE5D7958C64}"/>
    <cellStyle name="Ausgabe 3 2 5" xfId="118" xr:uid="{3E5FAE77-4325-41A6-9FC5-93F570CED200}"/>
    <cellStyle name="Ausgabe 3 3" xfId="302" xr:uid="{32D4AA44-A312-4856-A3D3-24C1C535E1FD}"/>
    <cellStyle name="Ausgabe 3 3 2" xfId="488" xr:uid="{A26E0678-8548-4315-83E9-AA25DD9A52CF}"/>
    <cellStyle name="Ausgabe 3 3 2 2" xfId="915" xr:uid="{28014881-DE5F-46DB-AD34-91B83266D06A}"/>
    <cellStyle name="Ausgabe 3 3 2 3" xfId="1273" xr:uid="{16BF679D-32B5-485F-B753-F1871243F69B}"/>
    <cellStyle name="Ausgabe 3 3 3" xfId="609" xr:uid="{C52C4C5B-0E28-46BE-96B4-7B4B06E5C7F8}"/>
    <cellStyle name="Ausgabe 3 3 3 2" xfId="1036" xr:uid="{304E28B5-9059-4CCA-B589-5B7E312B3E2A}"/>
    <cellStyle name="Ausgabe 3 3 3 3" xfId="1394" xr:uid="{109AC47A-F97E-48AD-90C3-4C4EB0FFCE35}"/>
    <cellStyle name="Ausgabe 3 3 4" xfId="739" xr:uid="{5F943286-6811-4CA2-9734-2961555FCD59}"/>
    <cellStyle name="Ausgabe 3 3 5" xfId="1090" xr:uid="{001E5C82-7A5D-4334-B0F0-A89B6EED538E}"/>
    <cellStyle name="Ausgabe 3 4" xfId="200" xr:uid="{E5B37736-D458-4B3B-AB9C-3F0F0873E662}"/>
    <cellStyle name="Ausgabe 3 4 2" xfId="408" xr:uid="{44994632-CA04-473F-B824-F97F2D949159}"/>
    <cellStyle name="Ausgabe 3 4 2 2" xfId="835" xr:uid="{BD563D58-E92D-44AE-A7F3-0710A7E421C4}"/>
    <cellStyle name="Ausgabe 3 4 2 3" xfId="1193" xr:uid="{07CE6EA9-34F6-404D-A0D7-18B109E40057}"/>
    <cellStyle name="Ausgabe 3 4 3" xfId="529" xr:uid="{355D4AFC-65F1-46EA-BB6E-29BBC86EA071}"/>
    <cellStyle name="Ausgabe 3 4 3 2" xfId="956" xr:uid="{063F8022-0211-42BF-B683-853EF613BBE1}"/>
    <cellStyle name="Ausgabe 3 4 3 3" xfId="1314" xr:uid="{7FD2FDA6-3F74-4A45-9811-680C4D8E3AFF}"/>
    <cellStyle name="Ausgabe 3 4 4" xfId="689" xr:uid="{18DEC684-974A-4869-9F36-D1D32BDA1639}"/>
    <cellStyle name="Ausgabe 3 4 5" xfId="692" xr:uid="{06E70FD8-75BA-47CA-85A3-90392657D2C6}"/>
    <cellStyle name="Ausgabe 3 5" xfId="366" xr:uid="{6C7EC80C-9AD4-4783-AFC1-9157D30A7074}"/>
    <cellStyle name="Ausgabe 3 5 2" xfId="793" xr:uid="{A0D617E3-35AF-4034-804D-CB3640D934EA}"/>
    <cellStyle name="Ausgabe 3 5 3" xfId="1151" xr:uid="{A1E5B6D7-1806-42A9-AA00-1CDFF29E7940}"/>
    <cellStyle name="Ausgabe 3 6" xfId="357" xr:uid="{D389BD84-35EC-4ECA-9CE5-5435FA301D88}"/>
    <cellStyle name="Ausgabe 3 6 2" xfId="784" xr:uid="{FDC063F1-695E-4A35-9C30-C5BF8E2A311D}"/>
    <cellStyle name="Ausgabe 3 6 3" xfId="1142" xr:uid="{AC23DFB7-7616-4388-A5C4-B27F15A341C7}"/>
    <cellStyle name="Ausgabe 3 7" xfId="649" xr:uid="{F1EA1D67-2E2B-48B8-B3AB-F48FDBB70773}"/>
    <cellStyle name="Ausgabe 3 8" xfId="717" xr:uid="{4A35E071-F9C7-4EA6-8507-25DBE236701F}"/>
    <cellStyle name="Ausgabe 4" xfId="184" xr:uid="{7E5DEBBA-AA03-4219-8FB5-47BA5FF64DED}"/>
    <cellStyle name="Ausgabe 4 2" xfId="248" xr:uid="{A64D59C8-5CD6-4140-A3DC-FE3384896CB7}"/>
    <cellStyle name="Ausgabe 4 2 2" xfId="445" xr:uid="{24462BBD-B26E-4905-85B5-3067E7265BF1}"/>
    <cellStyle name="Ausgabe 4 2 2 2" xfId="872" xr:uid="{AF0A62E0-7908-4D4B-936E-1A70CB67FF13}"/>
    <cellStyle name="Ausgabe 4 2 2 3" xfId="1230" xr:uid="{EE80E105-3720-42CD-A902-473D4D0178AD}"/>
    <cellStyle name="Ausgabe 4 2 3" xfId="566" xr:uid="{96ABD3B4-3E9E-4610-955E-ED01BC8424F5}"/>
    <cellStyle name="Ausgabe 4 2 3 2" xfId="993" xr:uid="{F4FF7C68-AF71-4B25-A3DD-14BC23B780AF}"/>
    <cellStyle name="Ausgabe 4 2 3 3" xfId="1351" xr:uid="{AA15F3BB-E50E-4CF2-A2B3-689A87B5463B}"/>
    <cellStyle name="Ausgabe 4 2 4" xfId="714" xr:uid="{A46636A2-CBB8-4DAB-959C-417B671CD2FD}"/>
    <cellStyle name="Ausgabe 4 2 5" xfId="104" xr:uid="{A88B46AA-A5D4-47AC-B1E1-C4AD8F35CFDF}"/>
    <cellStyle name="Ausgabe 4 3" xfId="238" xr:uid="{2767E43A-8A59-480D-AA4A-3FFDC789FE12}"/>
    <cellStyle name="Ausgabe 4 3 2" xfId="435" xr:uid="{73CD254C-7D78-410E-8A43-608486BE49D6}"/>
    <cellStyle name="Ausgabe 4 3 2 2" xfId="862" xr:uid="{00B340B0-2B69-4DAA-94EC-3205AB565BCC}"/>
    <cellStyle name="Ausgabe 4 3 2 3" xfId="1220" xr:uid="{5E88D02C-31E9-4041-A312-A7959B999869}"/>
    <cellStyle name="Ausgabe 4 3 3" xfId="556" xr:uid="{F20F5F16-5DAB-44E3-A878-225A1B8BC6B0}"/>
    <cellStyle name="Ausgabe 4 3 3 2" xfId="983" xr:uid="{A8B96AA6-E267-4065-B4EA-5A5E4DBCC63B}"/>
    <cellStyle name="Ausgabe 4 3 3 3" xfId="1341" xr:uid="{2621AA4E-7E36-45D7-978D-100DEB5D2612}"/>
    <cellStyle name="Ausgabe 4 3 4" xfId="706" xr:uid="{202D57D1-C7EF-4CFA-BADB-156569E4C690}"/>
    <cellStyle name="Ausgabe 4 3 5" xfId="94" xr:uid="{653EF3F3-E079-4865-808C-7EA55840A55C}"/>
    <cellStyle name="Ausgabe 4 4" xfId="194" xr:uid="{1C5CEBC2-4CB0-43D3-854C-4E9B1A5C161B}"/>
    <cellStyle name="Ausgabe 4 4 2" xfId="406" xr:uid="{D414A99C-2796-4FE5-9D88-0EF31CEC98E2}"/>
    <cellStyle name="Ausgabe 4 4 2 2" xfId="833" xr:uid="{599FE346-00C9-4F1B-874E-920AA7381F5F}"/>
    <cellStyle name="Ausgabe 4 4 2 3" xfId="1191" xr:uid="{6A2EF058-AB0B-4601-8D62-D6B4250E4C45}"/>
    <cellStyle name="Ausgabe 4 4 3" xfId="527" xr:uid="{C8AC4690-3986-4D25-B21E-FC370CD70EF1}"/>
    <cellStyle name="Ausgabe 4 4 3 2" xfId="954" xr:uid="{B0328841-FEFA-4781-85BD-E4913B9A8ECF}"/>
    <cellStyle name="Ausgabe 4 4 3 3" xfId="1312" xr:uid="{13BE439F-7854-4834-821A-519F467594E5}"/>
    <cellStyle name="Ausgabe 4 4 4" xfId="686" xr:uid="{C09C3F36-CCAF-485F-A7ED-4A84795A0FDD}"/>
    <cellStyle name="Ausgabe 4 4 5" xfId="736" xr:uid="{B59B46FC-EBC6-494C-B05D-0F0CE23533C6}"/>
    <cellStyle name="Ausgabe 4 5" xfId="396" xr:uid="{48495C2F-76C9-4A5E-A8D1-86C560A47ACF}"/>
    <cellStyle name="Ausgabe 4 5 2" xfId="823" xr:uid="{A27D685C-8D95-48AF-9E31-F9FD25FFB2A3}"/>
    <cellStyle name="Ausgabe 4 5 3" xfId="1181" xr:uid="{ECC98BB6-823B-4C47-B349-17F7A625B09C}"/>
    <cellStyle name="Ausgabe 4 6" xfId="517" xr:uid="{95CBF0CB-4FC8-462E-927E-4FE3668ADDD8}"/>
    <cellStyle name="Ausgabe 4 6 2" xfId="944" xr:uid="{A7DD5628-7817-4F98-BCA7-E27649963501}"/>
    <cellStyle name="Ausgabe 4 6 3" xfId="1302" xr:uid="{C050B1B9-AB11-4B36-AE4D-033B4BD666E4}"/>
    <cellStyle name="Ausgabe 4 7" xfId="676" xr:uid="{0ED8B4D3-684B-4DD3-B94A-DBC04EC1E096}"/>
    <cellStyle name="Ausgabe 4 8" xfId="637" xr:uid="{77B46975-4222-44F8-A9C8-F0842C09C325}"/>
    <cellStyle name="Ausgabe 5" xfId="190" xr:uid="{907B749D-F069-4730-9420-478D638DD20E}"/>
    <cellStyle name="Ausgabe 5 2" xfId="294" xr:uid="{407F0077-2F28-4002-88EB-202A676E9EFC}"/>
    <cellStyle name="Ausgabe 5 2 2" xfId="480" xr:uid="{81ECBBEC-7988-44C2-9375-D1DD6B365701}"/>
    <cellStyle name="Ausgabe 5 2 2 2" xfId="907" xr:uid="{67669643-5FB9-4C12-B97D-C5F740C3D7F8}"/>
    <cellStyle name="Ausgabe 5 2 2 3" xfId="1265" xr:uid="{B5334C7F-7A18-420D-84E6-99E038057AD6}"/>
    <cellStyle name="Ausgabe 5 2 3" xfId="601" xr:uid="{E724F450-F001-439C-8463-CF9DFE300283}"/>
    <cellStyle name="Ausgabe 5 2 3 2" xfId="1028" xr:uid="{E838D45E-296C-4656-93C5-859908B4D589}"/>
    <cellStyle name="Ausgabe 5 2 3 3" xfId="1386" xr:uid="{19872CA4-AF4C-4CAC-8DE2-9CBFA1E01809}"/>
    <cellStyle name="Ausgabe 5 2 4" xfId="735" xr:uid="{3C568DDB-A2E6-465B-9F5F-FCD1FE3472A0}"/>
    <cellStyle name="Ausgabe 5 2 5" xfId="1082" xr:uid="{58FA6E38-0F82-4D0F-A20B-626F23D13907}"/>
    <cellStyle name="Ausgabe 5 3" xfId="327" xr:uid="{AB57CA77-CE78-4F55-88CB-49533B91BF20}"/>
    <cellStyle name="Ausgabe 5 3 2" xfId="513" xr:uid="{12FD262E-565A-4F00-9184-E4C45F8B675E}"/>
    <cellStyle name="Ausgabe 5 3 2 2" xfId="940" xr:uid="{3EF61AF4-ED19-4554-A3C9-3939CE639C65}"/>
    <cellStyle name="Ausgabe 5 3 2 3" xfId="1298" xr:uid="{95629DE8-816A-4865-B0AC-A7EEDD2F5F6D}"/>
    <cellStyle name="Ausgabe 5 3 3" xfId="634" xr:uid="{A44491D5-2573-44AF-9EB9-FFA3D8FF6BBD}"/>
    <cellStyle name="Ausgabe 5 3 3 2" xfId="1061" xr:uid="{39195832-BD3A-461F-B3D8-2B359802599C}"/>
    <cellStyle name="Ausgabe 5 3 3 3" xfId="1419" xr:uid="{27A987FE-93E9-47D5-BEBB-1021B9EA2E21}"/>
    <cellStyle name="Ausgabe 5 3 4" xfId="755" xr:uid="{36503CFB-D558-46F1-A14E-5FBF9F341449}"/>
    <cellStyle name="Ausgabe 5 3 5" xfId="1115" xr:uid="{142A8B71-8736-414B-9419-7484CC641610}"/>
    <cellStyle name="Ausgabe 5 4" xfId="224" xr:uid="{15120F77-D8BA-4118-9115-51BE24DB4E9D}"/>
    <cellStyle name="Ausgabe 5 4 2" xfId="432" xr:uid="{436C3786-6E5C-4AE3-9607-7AF78929997F}"/>
    <cellStyle name="Ausgabe 5 4 2 2" xfId="859" xr:uid="{2A42646A-50D7-43B7-87CF-3A47F374FAA5}"/>
    <cellStyle name="Ausgabe 5 4 2 3" xfId="1217" xr:uid="{665B2A4B-3EC1-476D-81D0-4406F170383B}"/>
    <cellStyle name="Ausgabe 5 4 3" xfId="553" xr:uid="{B707A494-20A4-4F93-99B7-6E5B5E2D71AA}"/>
    <cellStyle name="Ausgabe 5 4 3 2" xfId="980" xr:uid="{79A54411-E097-480F-B924-49EAF5C0EB98}"/>
    <cellStyle name="Ausgabe 5 4 3 3" xfId="1338" xr:uid="{AC32CAE3-E429-4149-AAE6-3228518A34A4}"/>
    <cellStyle name="Ausgabe 5 4 4" xfId="703" xr:uid="{BB28FD1A-1864-4BE7-A094-3BF163651B5D}"/>
    <cellStyle name="Ausgabe 5 4 5" xfId="734" xr:uid="{9D92F99E-E70B-4637-9BC2-6EE5781E3370}"/>
    <cellStyle name="Ausgabe 5 5" xfId="402" xr:uid="{F17A0EE3-EFBA-47F5-8245-517377574697}"/>
    <cellStyle name="Ausgabe 5 5 2" xfId="829" xr:uid="{028CFA4E-D8E1-45FB-B792-7D6C35439A4E}"/>
    <cellStyle name="Ausgabe 5 5 3" xfId="1187" xr:uid="{FD8BA486-275D-43F4-93E3-6E89B943561D}"/>
    <cellStyle name="Ausgabe 5 6" xfId="523" xr:uid="{DAFCCD6A-7D3D-46DB-B19C-B39B437335B9}"/>
    <cellStyle name="Ausgabe 5 6 2" xfId="950" xr:uid="{F088932A-A26A-4CC1-80B2-391A9376E3BE}"/>
    <cellStyle name="Ausgabe 5 6 3" xfId="1308" xr:uid="{20E7A66F-65B2-4CC0-909B-0F79F152B516}"/>
    <cellStyle name="Ausgabe 5 7" xfId="682" xr:uid="{80F1BC5C-BFB2-4627-9492-C1C7E6C91EFA}"/>
    <cellStyle name="Ausgabe 5 8" xfId="710" xr:uid="{2A08AC08-CFAE-4CDA-9030-A025F5AABCF4}"/>
    <cellStyle name="Ausgabe 6" xfId="239" xr:uid="{ACA26CFD-9BA3-4032-B2CD-CFCF89DE15F4}"/>
    <cellStyle name="Ausgabe 6 2" xfId="436" xr:uid="{5076AC84-BFD2-499C-9F5E-A177CD41C9BF}"/>
    <cellStyle name="Ausgabe 6 2 2" xfId="863" xr:uid="{0101A3E3-DB30-478C-956D-524745C7BC2D}"/>
    <cellStyle name="Ausgabe 6 2 3" xfId="1221" xr:uid="{5F9F652F-C464-4190-AE78-1FB81C0AE498}"/>
    <cellStyle name="Ausgabe 6 3" xfId="557" xr:uid="{4AF22F50-7DE3-467F-A084-0DB034D41646}"/>
    <cellStyle name="Ausgabe 6 3 2" xfId="984" xr:uid="{927FDC6A-BE92-439A-BD82-2260E5616A92}"/>
    <cellStyle name="Ausgabe 6 3 3" xfId="1342" xr:uid="{1E49CB74-EF53-4436-A4CF-4343D3025AFD}"/>
    <cellStyle name="Ausgabe 6 4" xfId="707" xr:uid="{ABF8B42E-BAFD-44A3-88E0-3D054AA869EA}"/>
    <cellStyle name="Ausgabe 6 5" xfId="95" xr:uid="{EDF3F9CE-C4B4-44F6-9FB7-C77F572060BB}"/>
    <cellStyle name="Ausgabe 7" xfId="113" xr:uid="{026A6316-7AB5-4041-AF8F-4FB10DD4A5CF}"/>
    <cellStyle name="Ausgabe 8" xfId="1423" xr:uid="{526B377B-8444-425A-AE2C-96C3FB175E3A}"/>
    <cellStyle name="Berechnung" xfId="38" xr:uid="{00000000-0005-0000-0000-000025000000}"/>
    <cellStyle name="Berechnung 2" xfId="147" xr:uid="{4BD083A6-9091-402E-AFED-5B2F61F54AE3}"/>
    <cellStyle name="Berechnung 2 2" xfId="268" xr:uid="{606E0DD9-BA9B-4BBE-9DC3-66959B60934D}"/>
    <cellStyle name="Berechnung 2 2 2" xfId="456" xr:uid="{E2BCB8D3-942E-4B12-A594-B01FABD0453E}"/>
    <cellStyle name="Berechnung 2 2 2 2" xfId="883" xr:uid="{2465AFF2-DFD3-4719-A9E3-8ADBD39E3E55}"/>
    <cellStyle name="Berechnung 2 2 2 3" xfId="1241" xr:uid="{F76CCDDA-3912-43CC-BDFE-59E6B86D6B35}"/>
    <cellStyle name="Berechnung 2 2 3" xfId="577" xr:uid="{A44C922F-E76E-43E4-A8F9-5C95C84606C9}"/>
    <cellStyle name="Berechnung 2 2 3 2" xfId="1004" xr:uid="{C04F8967-B853-447C-B59F-DC0370020C8C}"/>
    <cellStyle name="Berechnung 2 2 3 3" xfId="1362" xr:uid="{9E7609AC-D6B1-4AF4-ADA2-6B12C5548CFE}"/>
    <cellStyle name="Berechnung 2 2 4" xfId="119" xr:uid="{175ACDD2-2647-496B-AF5B-B0CD278CAA0D}"/>
    <cellStyle name="Berechnung 2 3" xfId="303" xr:uid="{229AEC48-5410-4136-957A-00363D01CD0A}"/>
    <cellStyle name="Berechnung 2 3 2" xfId="489" xr:uid="{20DD74FB-17C0-4880-BB23-E0D357517C10}"/>
    <cellStyle name="Berechnung 2 3 2 2" xfId="916" xr:uid="{743B0211-2ADC-4B57-9A0E-243E71BD581B}"/>
    <cellStyle name="Berechnung 2 3 2 3" xfId="1274" xr:uid="{F700CBCE-E699-4B19-8D6E-BA869DDD69F0}"/>
    <cellStyle name="Berechnung 2 3 3" xfId="610" xr:uid="{1F15590C-179C-4112-AC1D-FE794FB0952E}"/>
    <cellStyle name="Berechnung 2 3 3 2" xfId="1037" xr:uid="{8CDFA725-60E9-4FA2-B011-980EA091DE0C}"/>
    <cellStyle name="Berechnung 2 3 3 3" xfId="1395" xr:uid="{F45C113E-AC16-415A-AFD8-8D29F96E568F}"/>
    <cellStyle name="Berechnung 2 3 4" xfId="1091" xr:uid="{439D75DB-B00F-464F-96C6-5B713E30ECFF}"/>
    <cellStyle name="Berechnung 2 4" xfId="201" xr:uid="{23A2F79D-022D-4465-8282-5AC296B904FF}"/>
    <cellStyle name="Berechnung 2 4 2" xfId="409" xr:uid="{E547D6FC-408A-4D26-98F9-05AB9612477C}"/>
    <cellStyle name="Berechnung 2 4 2 2" xfId="836" xr:uid="{5935810E-6D28-4633-A3B2-D570573E0A85}"/>
    <cellStyle name="Berechnung 2 4 2 3" xfId="1194" xr:uid="{35BD9778-C75F-43A8-A14C-757BC5D9AEEF}"/>
    <cellStyle name="Berechnung 2 4 3" xfId="530" xr:uid="{C8DFC052-F115-4E81-B7B5-690F7C5BB40D}"/>
    <cellStyle name="Berechnung 2 4 3 2" xfId="957" xr:uid="{BF0D8731-E330-4754-9106-C6F0626C8751}"/>
    <cellStyle name="Berechnung 2 4 3 3" xfId="1315" xr:uid="{D5CE771D-7924-4455-925A-0930AF61D176}"/>
    <cellStyle name="Berechnung 2 4 4" xfId="742" xr:uid="{D6014DA9-FFB8-46E2-B655-DEB5D02DA2D9}"/>
    <cellStyle name="Berechnung 2 5" xfId="370" xr:uid="{0791DC6C-07BE-4DAE-9EDF-0612F7FFEA2B}"/>
    <cellStyle name="Berechnung 2 5 2" xfId="797" xr:uid="{964143E8-DBFA-4A88-836F-AF75D37E7195}"/>
    <cellStyle name="Berechnung 2 5 3" xfId="1155" xr:uid="{6E57B093-B434-430F-8634-CD0C0AA18FC9}"/>
    <cellStyle name="Berechnung 2 6" xfId="353" xr:uid="{3AA3A282-DA92-4851-A895-18D4D477B9C0}"/>
    <cellStyle name="Berechnung 2 6 2" xfId="780" xr:uid="{5D7B3AEE-AA91-4608-93E6-19A1077D4229}"/>
    <cellStyle name="Berechnung 2 6 3" xfId="1138" xr:uid="{98069E12-7B60-4742-921E-73E452EE8CC2}"/>
    <cellStyle name="Berechnung 2 7" xfId="652" xr:uid="{472D42B3-471A-4E9A-B313-262BC376FC41}"/>
    <cellStyle name="Berechnung 2 8" xfId="642" xr:uid="{F9297181-DC79-4D1A-AF74-1A5921BA03C1}"/>
    <cellStyle name="Berechnung 3" xfId="142" xr:uid="{FFFDF57D-04CA-465C-A2F7-DB273C07F693}"/>
    <cellStyle name="Berechnung 3 2" xfId="269" xr:uid="{D0B7D901-6243-46C4-8892-6865EB68476D}"/>
    <cellStyle name="Berechnung 3 2 2" xfId="457" xr:uid="{747166B4-369F-410E-9651-102542AE75BB}"/>
    <cellStyle name="Berechnung 3 2 2 2" xfId="884" xr:uid="{7CFBC326-92C8-4619-B87B-08A198521468}"/>
    <cellStyle name="Berechnung 3 2 2 3" xfId="1242" xr:uid="{E8AA49D2-B364-47B3-8126-D1156829318B}"/>
    <cellStyle name="Berechnung 3 2 3" xfId="578" xr:uid="{FD1D0096-EE2C-42E6-9CE5-09E3CB78C69A}"/>
    <cellStyle name="Berechnung 3 2 3 2" xfId="1005" xr:uid="{97BC56E3-D4CD-4367-8C9F-78ADAB202137}"/>
    <cellStyle name="Berechnung 3 2 3 3" xfId="1363" xr:uid="{6BE62763-1A5A-401B-A190-F3F17E64F720}"/>
    <cellStyle name="Berechnung 3 2 4" xfId="120" xr:uid="{D686504B-79CF-45D4-8E96-53E3A06DC2AA}"/>
    <cellStyle name="Berechnung 3 3" xfId="304" xr:uid="{2970C3B2-B3DD-48B5-9FBA-964E8D40FF8E}"/>
    <cellStyle name="Berechnung 3 3 2" xfId="490" xr:uid="{A7F744CA-B213-42FE-8F48-C8039413AC76}"/>
    <cellStyle name="Berechnung 3 3 2 2" xfId="917" xr:uid="{8619F593-C90F-46C7-9CFE-220033D568B6}"/>
    <cellStyle name="Berechnung 3 3 2 3" xfId="1275" xr:uid="{EE2ED073-D9B9-40D5-BEB4-D29BB40B0B04}"/>
    <cellStyle name="Berechnung 3 3 3" xfId="611" xr:uid="{CC73C870-51FB-4D0A-9732-4AEDE82064F8}"/>
    <cellStyle name="Berechnung 3 3 3 2" xfId="1038" xr:uid="{FF737071-863A-4838-8776-D8F19013BA6E}"/>
    <cellStyle name="Berechnung 3 3 3 3" xfId="1396" xr:uid="{C18053EC-7E04-4122-AB52-8DBBB88F2967}"/>
    <cellStyle name="Berechnung 3 3 4" xfId="1092" xr:uid="{4E8E8C63-D566-4445-B5F9-9D6CCDABFAD5}"/>
    <cellStyle name="Berechnung 3 4" xfId="202" xr:uid="{8C1CD9B9-A3C5-4726-A415-A060FA96B3CE}"/>
    <cellStyle name="Berechnung 3 4 2" xfId="410" xr:uid="{397089F3-7BAB-4562-9B55-BA49BE12CF7E}"/>
    <cellStyle name="Berechnung 3 4 2 2" xfId="837" xr:uid="{26462DA8-264E-4746-9BC0-2F4A144D762B}"/>
    <cellStyle name="Berechnung 3 4 2 3" xfId="1195" xr:uid="{A0367F66-33EF-48B0-AECA-D913D09FB6E0}"/>
    <cellStyle name="Berechnung 3 4 3" xfId="531" xr:uid="{8F24E603-8FCE-4107-8911-2E7C9C520EFA}"/>
    <cellStyle name="Berechnung 3 4 3 2" xfId="958" xr:uid="{7207FC3F-70FC-433F-BDE2-201ADCE46334}"/>
    <cellStyle name="Berechnung 3 4 3 3" xfId="1316" xr:uid="{E8CA69A0-32B0-4910-A39E-3E5FFA49F24C}"/>
    <cellStyle name="Berechnung 3 4 4" xfId="723" xr:uid="{06ED81E9-633D-4945-8B62-40E9DE582125}"/>
    <cellStyle name="Berechnung 3 5" xfId="365" xr:uid="{83CC7F7A-0E54-455C-8C7E-AAB0830A3D7E}"/>
    <cellStyle name="Berechnung 3 5 2" xfId="792" xr:uid="{71DAFF69-B170-40A9-A4C3-03E836BCFE80}"/>
    <cellStyle name="Berechnung 3 5 3" xfId="1150" xr:uid="{BBA7064A-773B-4C56-999D-D46DA38A1DE3}"/>
    <cellStyle name="Berechnung 3 6" xfId="358" xr:uid="{2F8799CF-667F-4F29-8FE2-E15E1F68D4C4}"/>
    <cellStyle name="Berechnung 3 6 2" xfId="785" xr:uid="{F030BBB3-E5DE-43C4-B16E-4D0470853941}"/>
    <cellStyle name="Berechnung 3 6 3" xfId="1143" xr:uid="{5EB873D9-ADFA-4131-AF92-764E763C3426}"/>
    <cellStyle name="Berechnung 3 7" xfId="648" xr:uid="{E2654DFA-DFA6-409A-9140-906BEB55F44C}"/>
    <cellStyle name="Berechnung 3 8" xfId="704" xr:uid="{C65E5587-B478-482B-A156-9370D342A9DB}"/>
    <cellStyle name="Berechnung 4" xfId="166" xr:uid="{3F249B8A-8CD0-4033-9CC0-B524E0147861}"/>
    <cellStyle name="Berechnung 4 2" xfId="249" xr:uid="{FCC36666-C1D4-4AC9-B233-067BEE3871FF}"/>
    <cellStyle name="Berechnung 4 2 2" xfId="446" xr:uid="{E7CDFDEA-0233-45C8-B723-3F8D96384420}"/>
    <cellStyle name="Berechnung 4 2 2 2" xfId="873" xr:uid="{EE7B55F5-509D-4901-B480-B95243627DB1}"/>
    <cellStyle name="Berechnung 4 2 2 3" xfId="1231" xr:uid="{2AEB2F6A-2646-48A1-ABDA-DC4816D56A81}"/>
    <cellStyle name="Berechnung 4 2 3" xfId="567" xr:uid="{48FF5B2E-47D9-4C0F-9D55-C3B8473B65CB}"/>
    <cellStyle name="Berechnung 4 2 3 2" xfId="994" xr:uid="{51E9A0EE-9B4A-4413-A901-73D2FC720F04}"/>
    <cellStyle name="Berechnung 4 2 3 3" xfId="1352" xr:uid="{7B58BD2D-44A7-46CB-A9D4-DE13EE4AA450}"/>
    <cellStyle name="Berechnung 4 2 4" xfId="105" xr:uid="{AB5E0F14-E487-4868-90E9-49CC71279390}"/>
    <cellStyle name="Berechnung 4 3" xfId="237" xr:uid="{12854067-0813-4B0F-8EAD-3F9ED546D3B7}"/>
    <cellStyle name="Berechnung 4 3 2" xfId="434" xr:uid="{C9FB17B0-16F0-42BB-ACCF-CE43C9562BCC}"/>
    <cellStyle name="Berechnung 4 3 2 2" xfId="861" xr:uid="{033375CC-8FB8-419A-8D49-004DDAE45019}"/>
    <cellStyle name="Berechnung 4 3 2 3" xfId="1219" xr:uid="{38E46753-733E-4300-8AB7-15AAE4FAB109}"/>
    <cellStyle name="Berechnung 4 3 3" xfId="555" xr:uid="{750C6A40-056D-4488-94E2-E8B026B880D0}"/>
    <cellStyle name="Berechnung 4 3 3 2" xfId="982" xr:uid="{CF9B790B-C1B0-43BF-B2F8-07B1887325D8}"/>
    <cellStyle name="Berechnung 4 3 3 3" xfId="1340" xr:uid="{976D6319-2DFD-4B8B-B32A-E502C971873E}"/>
    <cellStyle name="Berechnung 4 3 4" xfId="93" xr:uid="{390D4EFE-6EA0-4E48-A542-CE1A3699E55F}"/>
    <cellStyle name="Berechnung 4 4" xfId="380" xr:uid="{1393D6F2-7400-448D-AEC1-A14CE76A22F3}"/>
    <cellStyle name="Berechnung 4 4 2" xfId="807" xr:uid="{27CE43B5-A401-4829-9B5E-43A3CDC6D859}"/>
    <cellStyle name="Berechnung 4 4 3" xfId="1165" xr:uid="{05E5A5A5-6E15-4225-BC00-C06FEAA4CB8B}"/>
    <cellStyle name="Berechnung 4 5" xfId="343" xr:uid="{1DC834AA-EAA2-411F-AE64-EDC302D7E864}"/>
    <cellStyle name="Berechnung 4 5 2" xfId="770" xr:uid="{1498000C-FF06-4AB3-A78B-796E60732D34}"/>
    <cellStyle name="Berechnung 4 5 3" xfId="1128" xr:uid="{EE424DB1-C2C3-4BE2-8004-0C365B72325C}"/>
    <cellStyle name="Berechnung 4 6" xfId="746" xr:uid="{F1EC56C2-6E66-4D83-85A4-098A85990F56}"/>
    <cellStyle name="Berechnung 5" xfId="183" xr:uid="{0C3A7305-2332-4FE6-AB44-97DDDCD6BACF}"/>
    <cellStyle name="Berechnung 5 2" xfId="293" xr:uid="{19E24170-2DAB-4251-9D57-9A09F5502A50}"/>
    <cellStyle name="Berechnung 5 2 2" xfId="479" xr:uid="{AE9229CC-860C-41F6-A13A-FC5A671CEE80}"/>
    <cellStyle name="Berechnung 5 2 2 2" xfId="906" xr:uid="{7BC7EFCE-12FE-40F2-8EFA-E52694908516}"/>
    <cellStyle name="Berechnung 5 2 2 3" xfId="1264" xr:uid="{B57180E6-4A80-4FDE-B905-D47F9DA4D278}"/>
    <cellStyle name="Berechnung 5 2 3" xfId="600" xr:uid="{34823F7C-9EC0-4FE7-8CE1-2D62F4D130CE}"/>
    <cellStyle name="Berechnung 5 2 3 2" xfId="1027" xr:uid="{2866290D-50FA-4B92-82C0-07F15F97FF0C}"/>
    <cellStyle name="Berechnung 5 2 3 3" xfId="1385" xr:uid="{CD342DCB-E413-4B93-81D5-1E8462C1D3CE}"/>
    <cellStyle name="Berechnung 5 2 4" xfId="1081" xr:uid="{D619D39E-529A-4BCA-848C-422DDD4C00E5}"/>
    <cellStyle name="Berechnung 5 3" xfId="326" xr:uid="{660A1260-8A4A-41AD-9B80-8E49BF774C53}"/>
    <cellStyle name="Berechnung 5 3 2" xfId="512" xr:uid="{D2094597-5B9D-4880-9AC1-D43B15487128}"/>
    <cellStyle name="Berechnung 5 3 2 2" xfId="939" xr:uid="{2B374DCE-BF52-459D-853B-862BD172C864}"/>
    <cellStyle name="Berechnung 5 3 2 3" xfId="1297" xr:uid="{A073955A-AE6C-4624-A6C2-96F82C8EC74C}"/>
    <cellStyle name="Berechnung 5 3 3" xfId="633" xr:uid="{A096CEC4-D8E8-4A21-81DE-424F2F226317}"/>
    <cellStyle name="Berechnung 5 3 3 2" xfId="1060" xr:uid="{2009D0E1-40CA-44A1-B6D4-1FDDE4701F87}"/>
    <cellStyle name="Berechnung 5 3 3 3" xfId="1418" xr:uid="{66E68A98-8241-4377-8A3C-961996E82443}"/>
    <cellStyle name="Berechnung 5 3 4" xfId="1114" xr:uid="{1D9338BC-A7A8-408F-8232-DBA4B5680C56}"/>
    <cellStyle name="Berechnung 5 4" xfId="223" xr:uid="{839DB3A9-B73F-4931-9411-401C82E1ADED}"/>
    <cellStyle name="Berechnung 5 4 2" xfId="431" xr:uid="{ABCE8CA7-5499-44D3-9C31-153025D86B3A}"/>
    <cellStyle name="Berechnung 5 4 2 2" xfId="858" xr:uid="{665FFB73-6DDE-44A6-9DE2-957E7A39E45A}"/>
    <cellStyle name="Berechnung 5 4 2 3" xfId="1216" xr:uid="{37C8FF57-ACEF-48D1-8894-4A21C009E9D6}"/>
    <cellStyle name="Berechnung 5 4 3" xfId="552" xr:uid="{41A3E7E7-54CD-4BB7-83C6-63C754233662}"/>
    <cellStyle name="Berechnung 5 4 3 2" xfId="979" xr:uid="{08365D44-F059-40FC-A302-0A895ED79063}"/>
    <cellStyle name="Berechnung 5 4 3 3" xfId="1337" xr:uid="{E7D277C1-6C64-4A2D-A1C8-E57C958A433B}"/>
    <cellStyle name="Berechnung 5 4 4" xfId="754" xr:uid="{1894FF8E-B379-478F-8458-A738B55B01A4}"/>
    <cellStyle name="Berechnung 5 5" xfId="395" xr:uid="{3453F814-019E-486C-9828-AD08D4C3AAAC}"/>
    <cellStyle name="Berechnung 5 5 2" xfId="822" xr:uid="{46485636-E1C8-4EF9-99A3-0E604BC760AC}"/>
    <cellStyle name="Berechnung 5 5 3" xfId="1180" xr:uid="{31DEE604-AB7D-4687-A508-E6ECED1ABD65}"/>
    <cellStyle name="Berechnung 5 6" xfId="516" xr:uid="{CC7BF45B-AB78-48A6-A099-582BFCC366C7}"/>
    <cellStyle name="Berechnung 5 6 2" xfId="943" xr:uid="{825C501C-A786-48C7-9702-85ABA5C4B8AF}"/>
    <cellStyle name="Berechnung 5 6 3" xfId="1301" xr:uid="{41F57943-89D9-48DB-913F-039C79D6561F}"/>
    <cellStyle name="Berechnung 5 7" xfId="675" xr:uid="{8DE90F80-F1D3-4745-A37F-56F4FE6940E5}"/>
    <cellStyle name="Berechnung 5 8" xfId="638" xr:uid="{D9AC9AD9-39D7-4DCB-92CA-4BB98CAE3B10}"/>
    <cellStyle name="Berechnung 6" xfId="185" xr:uid="{33399D8E-9B12-4E62-B148-5D56E6AFB6CA}"/>
    <cellStyle name="Berechnung 6 2" xfId="240" xr:uid="{0D32EE01-225E-45F9-AB81-3AC44E0BEE56}"/>
    <cellStyle name="Berechnung 6 2 2" xfId="437" xr:uid="{D93C8504-7B09-48E6-9888-0F5F5809FFA2}"/>
    <cellStyle name="Berechnung 6 2 2 2" xfId="864" xr:uid="{60D1F1DD-66B0-47DF-9968-8A78D4576365}"/>
    <cellStyle name="Berechnung 6 2 2 3" xfId="1222" xr:uid="{16377214-6E20-4AED-9198-BB81667DE437}"/>
    <cellStyle name="Berechnung 6 2 3" xfId="558" xr:uid="{D7C0FD2E-4AFA-453B-9E5F-197D677565B3}"/>
    <cellStyle name="Berechnung 6 2 3 2" xfId="985" xr:uid="{7B81E6E8-40AF-44B5-A919-4485CCD1A755}"/>
    <cellStyle name="Berechnung 6 2 3 3" xfId="1343" xr:uid="{79BA23C5-3EA6-4B6B-902C-D39C7346ED5F}"/>
    <cellStyle name="Berechnung 6 2 4" xfId="96" xr:uid="{48DFE068-5D8B-4B6C-8173-EC981C5BB3AD}"/>
    <cellStyle name="Berechnung 6 3" xfId="397" xr:uid="{2529185F-7C14-4E6A-BB05-C5753E036FDC}"/>
    <cellStyle name="Berechnung 6 3 2" xfId="824" xr:uid="{6574C831-D333-42DF-A196-4BBD8CCA9A8D}"/>
    <cellStyle name="Berechnung 6 3 3" xfId="1182" xr:uid="{0BA96EDD-D6C2-42FF-B043-79A95CB64283}"/>
    <cellStyle name="Berechnung 6 4" xfId="518" xr:uid="{6943A5E0-2B09-4941-862C-9016795E4A30}"/>
    <cellStyle name="Berechnung 6 4 2" xfId="945" xr:uid="{73FAD119-B992-49DD-884D-72B04AD51CE9}"/>
    <cellStyle name="Berechnung 6 4 3" xfId="1303" xr:uid="{B970263F-5BF7-403A-A76C-546B977B3159}"/>
    <cellStyle name="Berechnung 6 5" xfId="677" xr:uid="{5DC35D79-7C0C-4E6B-AB7C-84D251CA9439}"/>
    <cellStyle name="Berechnung 6 6" xfId="636" xr:uid="{8600D723-58F4-44AD-86FB-D7262624D2A1}"/>
    <cellStyle name="Berechnung 7" xfId="114" xr:uid="{48C657F5-BF82-4E25-BC98-270C17C925B9}"/>
    <cellStyle name="Berechnung 8" xfId="1424" xr:uid="{BA37C0D5-8036-441C-9986-9CE6A6AA6833}"/>
    <cellStyle name="Buena" xfId="39" xr:uid="{00000000-0005-0000-0000-000026000000}"/>
    <cellStyle name="Cálculo" xfId="40" xr:uid="{00000000-0005-0000-0000-000027000000}"/>
    <cellStyle name="Cálculo 2" xfId="148" xr:uid="{A53895C6-8781-4520-90C3-F87B5590E341}"/>
    <cellStyle name="Cálculo 2 2" xfId="270" xr:uid="{B614B5F7-EAF3-44C6-88CA-318017457775}"/>
    <cellStyle name="Cálculo 2 2 2" xfId="458" xr:uid="{9A9526E2-3CE0-47DF-B716-CBFD13F5B271}"/>
    <cellStyle name="Cálculo 2 2 2 2" xfId="885" xr:uid="{EF0D7323-141F-41D9-B715-F072B39E653A}"/>
    <cellStyle name="Cálculo 2 2 2 3" xfId="1243" xr:uid="{25E09243-8C7A-4567-B601-F5F74474D3E2}"/>
    <cellStyle name="Cálculo 2 2 3" xfId="579" xr:uid="{F23A0B94-95EA-49F7-8BBB-6FAE76BB3077}"/>
    <cellStyle name="Cálculo 2 2 3 2" xfId="1006" xr:uid="{1788A53F-4556-40CE-9EE0-381183953C2E}"/>
    <cellStyle name="Cálculo 2 2 3 3" xfId="1364" xr:uid="{A8D3C18B-3154-469B-89FF-D587957A23DB}"/>
    <cellStyle name="Cálculo 2 2 4" xfId="121" xr:uid="{57EFE554-E4D2-4352-BC66-0D3C0E8841AD}"/>
    <cellStyle name="Cálculo 2 3" xfId="305" xr:uid="{D4D52472-4AAF-4A52-A6E8-4DE60DEB026A}"/>
    <cellStyle name="Cálculo 2 3 2" xfId="491" xr:uid="{8196DE8F-05CF-4C9D-B972-BFDA18A9188D}"/>
    <cellStyle name="Cálculo 2 3 2 2" xfId="918" xr:uid="{1CAA2DB1-E77A-4730-9045-FE8452BB2717}"/>
    <cellStyle name="Cálculo 2 3 2 3" xfId="1276" xr:uid="{3F49B14C-6BA8-4A02-A4EB-7BE9F37D92EA}"/>
    <cellStyle name="Cálculo 2 3 3" xfId="612" xr:uid="{D2558926-D3DE-45E2-82D2-D994144B351B}"/>
    <cellStyle name="Cálculo 2 3 3 2" xfId="1039" xr:uid="{B179275A-72A8-4BE4-9D40-C862E0832A43}"/>
    <cellStyle name="Cálculo 2 3 3 3" xfId="1397" xr:uid="{20BE437E-D0AF-450E-A30D-FC880F4234DF}"/>
    <cellStyle name="Cálculo 2 3 4" xfId="1093" xr:uid="{C1C0FC27-C414-4B9C-B738-5D2386B9D4A3}"/>
    <cellStyle name="Cálculo 2 4" xfId="203" xr:uid="{25F6B69A-D38E-46A2-9593-A715C9BC2C0D}"/>
    <cellStyle name="Cálculo 2 4 2" xfId="411" xr:uid="{25373833-6BF3-4D8B-BF12-2DC93C65DD8B}"/>
    <cellStyle name="Cálculo 2 4 2 2" xfId="838" xr:uid="{1130B124-7403-4CC2-A727-258702258B8A}"/>
    <cellStyle name="Cálculo 2 4 2 3" xfId="1196" xr:uid="{A4C4BA38-F4C6-498D-8F46-0CB499D9D172}"/>
    <cellStyle name="Cálculo 2 4 3" xfId="532" xr:uid="{731E99D2-2F04-4F8D-9686-B2535A90FEDC}"/>
    <cellStyle name="Cálculo 2 4 3 2" xfId="959" xr:uid="{971E3243-9754-4F77-87A9-B73334C88A2D}"/>
    <cellStyle name="Cálculo 2 4 3 3" xfId="1317" xr:uid="{9C68222F-04E7-4D5E-8D19-59076CA0A386}"/>
    <cellStyle name="Cálculo 2 4 4" xfId="87" xr:uid="{3892068E-A1D6-4ED9-A074-16B122202CF8}"/>
    <cellStyle name="Cálculo 2 5" xfId="371" xr:uid="{900751E7-A841-4F10-852F-860E0B2EB3AD}"/>
    <cellStyle name="Cálculo 2 5 2" xfId="798" xr:uid="{6D38D585-E3C3-4702-81B3-6B3828C37AF5}"/>
    <cellStyle name="Cálculo 2 5 3" xfId="1156" xr:uid="{D5820596-4B06-4840-8264-1EF5DD6462CF}"/>
    <cellStyle name="Cálculo 2 6" xfId="352" xr:uid="{B879473B-4952-43FE-BC8E-95EF06C7C8FE}"/>
    <cellStyle name="Cálculo 2 6 2" xfId="779" xr:uid="{23066299-04F1-40CE-AABE-2BAF4C717D1B}"/>
    <cellStyle name="Cálculo 2 6 3" xfId="1137" xr:uid="{FA4070E9-D3C2-4F2B-8B3F-2E63394D99F0}"/>
    <cellStyle name="Cálculo 2 7" xfId="653" xr:uid="{9500C88D-B002-4863-9607-B7070DF74CF1}"/>
    <cellStyle name="Cálculo 2 8" xfId="641" xr:uid="{F349D023-266C-4806-87D4-9A2CFB806A93}"/>
    <cellStyle name="Cálculo 3" xfId="141" xr:uid="{5F110A7A-12FA-4E81-834E-BE08F0ABD991}"/>
    <cellStyle name="Cálculo 3 2" xfId="271" xr:uid="{13B3074F-C233-43C4-B97C-F94AB0A5C332}"/>
    <cellStyle name="Cálculo 3 2 2" xfId="459" xr:uid="{DC5D284B-93DA-4100-B648-A5DDB5C73ACA}"/>
    <cellStyle name="Cálculo 3 2 2 2" xfId="886" xr:uid="{0AEF3411-CC65-496B-BEFC-5257F33644A9}"/>
    <cellStyle name="Cálculo 3 2 2 3" xfId="1244" xr:uid="{15336BEE-89C0-4D2D-A050-639E639F4901}"/>
    <cellStyle name="Cálculo 3 2 3" xfId="580" xr:uid="{60F62E20-40B0-4AFB-B606-F731D477CC5B}"/>
    <cellStyle name="Cálculo 3 2 3 2" xfId="1007" xr:uid="{154C89CB-2FB0-4C6B-AFAF-5DE5FC7BF1D3}"/>
    <cellStyle name="Cálculo 3 2 3 3" xfId="1365" xr:uid="{5A1B668B-3D6F-4511-9102-C1B17671864E}"/>
    <cellStyle name="Cálculo 3 2 4" xfId="122" xr:uid="{99F89E3F-1C59-4833-818D-68D2D44DDB33}"/>
    <cellStyle name="Cálculo 3 3" xfId="306" xr:uid="{B9CA64FC-3542-4BFF-8EBE-764FAEDF6B93}"/>
    <cellStyle name="Cálculo 3 3 2" xfId="492" xr:uid="{7E638079-EA01-498D-86CF-343486C953B5}"/>
    <cellStyle name="Cálculo 3 3 2 2" xfId="919" xr:uid="{07A9A612-BC1A-46EA-83C6-BB7B0466DBC7}"/>
    <cellStyle name="Cálculo 3 3 2 3" xfId="1277" xr:uid="{4CF3215F-3AEE-44F4-8E77-3B27F9C5F45F}"/>
    <cellStyle name="Cálculo 3 3 3" xfId="613" xr:uid="{4D5B0179-BBEF-494E-BB71-B69062B6E151}"/>
    <cellStyle name="Cálculo 3 3 3 2" xfId="1040" xr:uid="{03AC5823-474C-4CA2-A33A-36D9FE451E6B}"/>
    <cellStyle name="Cálculo 3 3 3 3" xfId="1398" xr:uid="{FE183536-0194-44D9-9F06-B61E4429623F}"/>
    <cellStyle name="Cálculo 3 3 4" xfId="1094" xr:uid="{6D3A0424-38BD-4405-A2BC-15ED8722A260}"/>
    <cellStyle name="Cálculo 3 4" xfId="204" xr:uid="{674A3DEB-6D38-4A81-B347-3C011C5FD088}"/>
    <cellStyle name="Cálculo 3 4 2" xfId="412" xr:uid="{3B4C4B74-1CA4-412D-9493-DC1EB813AC1A}"/>
    <cellStyle name="Cálculo 3 4 2 2" xfId="839" xr:uid="{51866D99-A60D-4C6A-AF9F-65B4C4F02A57}"/>
    <cellStyle name="Cálculo 3 4 2 3" xfId="1197" xr:uid="{65C7DB4C-4F1A-4A5E-8861-B8B8360E20C3}"/>
    <cellStyle name="Cálculo 3 4 3" xfId="533" xr:uid="{72D9B4F0-1472-46BB-B5DB-1F7968B2F6F2}"/>
    <cellStyle name="Cálculo 3 4 3 2" xfId="960" xr:uid="{CD926F68-BD03-4030-8564-241783A7DB81}"/>
    <cellStyle name="Cálculo 3 4 3 3" xfId="1318" xr:uid="{959E4AFF-8C22-483B-A0C3-E9DCAFE455DD}"/>
    <cellStyle name="Cálculo 3 4 4" xfId="88" xr:uid="{193736EB-3374-4BFC-96E1-BE1B0A0B44C1}"/>
    <cellStyle name="Cálculo 3 5" xfId="364" xr:uid="{547262ED-EA01-464E-9850-92A0A108F787}"/>
    <cellStyle name="Cálculo 3 5 2" xfId="791" xr:uid="{43FA88F7-4DC4-402B-98EF-BEE12D8D9770}"/>
    <cellStyle name="Cálculo 3 5 3" xfId="1149" xr:uid="{20C43FDC-DEB5-4797-B482-60674479C772}"/>
    <cellStyle name="Cálculo 3 6" xfId="359" xr:uid="{753B78B0-D5D5-428F-B8EE-B5FE84F64804}"/>
    <cellStyle name="Cálculo 3 6 2" xfId="786" xr:uid="{2E7AD013-5BD0-40FA-93F6-D509D2941999}"/>
    <cellStyle name="Cálculo 3 6 3" xfId="1144" xr:uid="{2D210643-6788-4B88-B342-DA8869688381}"/>
    <cellStyle name="Cálculo 3 7" xfId="647" xr:uid="{D36A53C0-9D5A-4B74-991B-5539AD5EE682}"/>
    <cellStyle name="Cálculo 3 8" xfId="644" xr:uid="{AD99D713-5AFA-4274-BACF-01BE1926C083}"/>
    <cellStyle name="Cálculo 4" xfId="144" xr:uid="{947A7B2C-42D8-488C-A2D1-B40A5D52C633}"/>
    <cellStyle name="Cálculo 4 2" xfId="250" xr:uid="{A0CB86CF-AA60-40F9-98F8-EC1D5679F9D5}"/>
    <cellStyle name="Cálculo 4 2 2" xfId="447" xr:uid="{E012650E-9DA2-4B4F-9C44-6757620083B1}"/>
    <cellStyle name="Cálculo 4 2 2 2" xfId="874" xr:uid="{19BD9016-87C7-4AD7-B375-9D1D425CFDFF}"/>
    <cellStyle name="Cálculo 4 2 2 3" xfId="1232" xr:uid="{17AF650F-EB30-440B-933B-4F02DC5C8A67}"/>
    <cellStyle name="Cálculo 4 2 3" xfId="568" xr:uid="{27D1B359-CF41-42A9-B833-6189F7510CD7}"/>
    <cellStyle name="Cálculo 4 2 3 2" xfId="995" xr:uid="{153CC21A-2A11-4300-945D-D49114F96DA7}"/>
    <cellStyle name="Cálculo 4 2 3 3" xfId="1353" xr:uid="{A6DBAE8B-0ADA-4B1A-AA3C-3C9126873142}"/>
    <cellStyle name="Cálculo 4 2 4" xfId="106" xr:uid="{12E7B090-D10C-4C74-B144-2CEC739DBFCC}"/>
    <cellStyle name="Cálculo 4 3" xfId="236" xr:uid="{21AD75AC-657C-4AD5-8800-3F5288E338C2}"/>
    <cellStyle name="Cálculo 4 3 2" xfId="433" xr:uid="{31AC4E42-5B96-4EEA-B012-358898FA8902}"/>
    <cellStyle name="Cálculo 4 3 2 2" xfId="860" xr:uid="{44DD47EE-ACAC-42BB-A338-16DC7C127CDB}"/>
    <cellStyle name="Cálculo 4 3 2 3" xfId="1218" xr:uid="{AC1DAFB8-602A-4BBE-A846-60E895D259A2}"/>
    <cellStyle name="Cálculo 4 3 3" xfId="554" xr:uid="{98051033-07BB-4EB1-ABDC-0A28A48EFA7F}"/>
    <cellStyle name="Cálculo 4 3 3 2" xfId="981" xr:uid="{96BCADC4-6C4E-4371-994D-5C6A4B5A0E20}"/>
    <cellStyle name="Cálculo 4 3 3 3" xfId="1339" xr:uid="{E7EA9AA3-979D-4DA8-B5D4-BABAF9D669E7}"/>
    <cellStyle name="Cálculo 4 3 4" xfId="92" xr:uid="{A4A7B6F7-ED94-4FC4-8316-87654094A7E0}"/>
    <cellStyle name="Cálculo 4 4" xfId="367" xr:uid="{FB31BE8F-83B3-4BA6-91A8-BA68C11AD798}"/>
    <cellStyle name="Cálculo 4 4 2" xfId="794" xr:uid="{376E1DCE-27D5-4952-AD8F-E688D196DA8C}"/>
    <cellStyle name="Cálculo 4 4 3" xfId="1152" xr:uid="{07F6D679-E39B-47F4-8698-672E10241AD6}"/>
    <cellStyle name="Cálculo 4 5" xfId="356" xr:uid="{2418250E-F65F-43EF-90E8-8C007AC9C893}"/>
    <cellStyle name="Cálculo 4 5 2" xfId="783" xr:uid="{001838D7-1B1E-4E3A-9E48-48C47D64821A}"/>
    <cellStyle name="Cálculo 4 5 3" xfId="1141" xr:uid="{B0DE0C2B-A755-4C12-9F47-C2032F4FD70B}"/>
    <cellStyle name="Cálculo 4 6" xfId="687" xr:uid="{346C99B0-2762-46F5-B4F1-C73345342FF8}"/>
    <cellStyle name="Cálculo 5" xfId="182" xr:uid="{F3767534-FE01-4384-855B-343679BA7E8C}"/>
    <cellStyle name="Cálculo 5 2" xfId="292" xr:uid="{4C4BECE2-C800-4B07-B0A5-001972106CF4}"/>
    <cellStyle name="Cálculo 5 2 2" xfId="478" xr:uid="{8D1B6BFF-A38F-449E-8D19-B7201B329F53}"/>
    <cellStyle name="Cálculo 5 2 2 2" xfId="905" xr:uid="{F77886FB-0A9B-40FA-B168-C72C82A229E8}"/>
    <cellStyle name="Cálculo 5 2 2 3" xfId="1263" xr:uid="{3F66D1B7-2FC5-4ACC-9C18-C36F69B8815C}"/>
    <cellStyle name="Cálculo 5 2 3" xfId="599" xr:uid="{211D086A-E197-4A0F-9BD2-65275D35A2C1}"/>
    <cellStyle name="Cálculo 5 2 3 2" xfId="1026" xr:uid="{3CF8D3D4-06F3-47E4-BA66-0CCB1EA76200}"/>
    <cellStyle name="Cálculo 5 2 3 3" xfId="1384" xr:uid="{08B9FC37-8C93-491C-AD2A-C63DDACE9BBA}"/>
    <cellStyle name="Cálculo 5 2 4" xfId="1080" xr:uid="{72451B8F-21AD-4C60-8BC5-3F60A868276E}"/>
    <cellStyle name="Cálculo 5 3" xfId="325" xr:uid="{E1BDC350-C234-4428-A852-12869219E5ED}"/>
    <cellStyle name="Cálculo 5 3 2" xfId="511" xr:uid="{F76D17D6-68B6-4820-9B0D-B957D015D90C}"/>
    <cellStyle name="Cálculo 5 3 2 2" xfId="938" xr:uid="{DC0FEB70-D2F9-4323-868E-9D36E851859C}"/>
    <cellStyle name="Cálculo 5 3 2 3" xfId="1296" xr:uid="{A2F2052F-C515-4E09-9284-78AC5FF70408}"/>
    <cellStyle name="Cálculo 5 3 3" xfId="632" xr:uid="{C01C459F-03E3-4374-9B1E-1065E0FB64A6}"/>
    <cellStyle name="Cálculo 5 3 3 2" xfId="1059" xr:uid="{FDB011DE-3466-4949-B948-725CC61ABE2E}"/>
    <cellStyle name="Cálculo 5 3 3 3" xfId="1417" xr:uid="{4AD4FC0E-F11D-4DE6-AAA3-BF67D84907B3}"/>
    <cellStyle name="Cálculo 5 3 4" xfId="1113" xr:uid="{768D56D1-7D1F-48FB-895D-DACF9DB8991E}"/>
    <cellStyle name="Cálculo 5 4" xfId="222" xr:uid="{98216E1C-C49A-42B3-AEDA-AB3335B0B952}"/>
    <cellStyle name="Cálculo 5 4 2" xfId="430" xr:uid="{FF24EA08-5422-4458-B51C-03F7C7176A07}"/>
    <cellStyle name="Cálculo 5 4 2 2" xfId="857" xr:uid="{899C079C-F404-4C47-BCCD-14B3338BA40C}"/>
    <cellStyle name="Cálculo 5 4 2 3" xfId="1215" xr:uid="{3CB5790B-2E82-45BB-8812-1851C023510F}"/>
    <cellStyle name="Cálculo 5 4 3" xfId="551" xr:uid="{9E1FD76D-66B6-40D1-B1F6-FBDA07F645B3}"/>
    <cellStyle name="Cálculo 5 4 3 2" xfId="978" xr:uid="{ED295776-3B5A-458D-B5C9-B35B8507DFBD}"/>
    <cellStyle name="Cálculo 5 4 3 3" xfId="1336" xr:uid="{7DFE2BFE-3C7C-495A-B77D-CCB5CA5F6F75}"/>
    <cellStyle name="Cálculo 5 4 4" xfId="702" xr:uid="{82078CED-C4E4-47A2-9D13-63163057CC1A}"/>
    <cellStyle name="Cálculo 5 5" xfId="394" xr:uid="{3728057D-09D5-4F3C-BB58-826A0E763CF8}"/>
    <cellStyle name="Cálculo 5 5 2" xfId="821" xr:uid="{32339956-FC4B-49BF-875C-C0E98056EA3E}"/>
    <cellStyle name="Cálculo 5 5 3" xfId="1179" xr:uid="{DE890E9F-2BC0-4923-8EC9-D7AF1DA1A1AF}"/>
    <cellStyle name="Cálculo 5 6" xfId="515" xr:uid="{E1D6F65A-95A3-46EC-A8E6-DFE8969CA63F}"/>
    <cellStyle name="Cálculo 5 6 2" xfId="942" xr:uid="{F16A0B06-584A-46E2-8648-1DEAAB26F2FB}"/>
    <cellStyle name="Cálculo 5 6 3" xfId="1300" xr:uid="{73849FFD-A24F-4DE2-B364-D05D89B27E0A}"/>
    <cellStyle name="Cálculo 5 7" xfId="674" xr:uid="{48FCC651-2330-43CB-8AA4-A27B00162E28}"/>
    <cellStyle name="Cálculo 5 8" xfId="639" xr:uid="{BCA0E8AE-EE58-4B27-97E9-4F7E7C37B895}"/>
    <cellStyle name="Cálculo 6" xfId="186" xr:uid="{AB811CA7-2596-47BF-99FF-3362A40BB23F}"/>
    <cellStyle name="Cálculo 6 2" xfId="241" xr:uid="{834EBF3D-8AA7-4E4B-BE76-9482C6A7EE4D}"/>
    <cellStyle name="Cálculo 6 2 2" xfId="438" xr:uid="{BB5B6923-F40A-4431-A778-C49774F6028C}"/>
    <cellStyle name="Cálculo 6 2 2 2" xfId="865" xr:uid="{3100C394-B712-43E0-A3B0-3409FEBBDA4E}"/>
    <cellStyle name="Cálculo 6 2 2 3" xfId="1223" xr:uid="{4BD8DD48-5D15-46E3-99E6-00C4AA7406F2}"/>
    <cellStyle name="Cálculo 6 2 3" xfId="559" xr:uid="{72D92A77-D7B5-4D86-AED0-22385BC3229D}"/>
    <cellStyle name="Cálculo 6 2 3 2" xfId="986" xr:uid="{8CCB7AB8-3193-4556-AE7C-AF9D04C1AE98}"/>
    <cellStyle name="Cálculo 6 2 3 3" xfId="1344" xr:uid="{6C510E4A-8278-47F3-8991-5061A18A9CE6}"/>
    <cellStyle name="Cálculo 6 2 4" xfId="97" xr:uid="{38DEC611-B98E-47C5-A0EC-3AA74DA7B467}"/>
    <cellStyle name="Cálculo 6 3" xfId="398" xr:uid="{A053C065-81A0-43EF-BB7D-4BB345017D99}"/>
    <cellStyle name="Cálculo 6 3 2" xfId="825" xr:uid="{E46EF1A9-5D48-41F5-8B39-890FC977B166}"/>
    <cellStyle name="Cálculo 6 3 3" xfId="1183" xr:uid="{2CBC640F-0CCB-4B9A-8571-7E0ACA59C1A7}"/>
    <cellStyle name="Cálculo 6 4" xfId="519" xr:uid="{92E8728C-FD76-45B5-97B3-3A8CBE41E54A}"/>
    <cellStyle name="Cálculo 6 4 2" xfId="946" xr:uid="{F1E9B3B4-F035-42BA-A6BC-6D953F712100}"/>
    <cellStyle name="Cálculo 6 4 3" xfId="1304" xr:uid="{014ABBCF-A5E3-4D2F-ACE3-CF0F00E3976F}"/>
    <cellStyle name="Cálculo 6 5" xfId="678" xr:uid="{B1FC06DE-CFC8-43DE-8A0D-59597A6C5897}"/>
    <cellStyle name="Cálculo 6 6" xfId="635" xr:uid="{801A9253-9F0C-4C6F-B6F7-234EEECAB9FB}"/>
    <cellStyle name="Cálculo 7" xfId="115" xr:uid="{91AF17B2-D718-45C1-9999-153D8D66AE6A}"/>
    <cellStyle name="Cálculo 8" xfId="1425" xr:uid="{44F3240B-39D9-463E-868D-A31487ADF2AC}"/>
    <cellStyle name="Celda de comprobación" xfId="41" xr:uid="{00000000-0005-0000-0000-000028000000}"/>
    <cellStyle name="Celda vinculada" xfId="42" xr:uid="{00000000-0005-0000-0000-000029000000}"/>
    <cellStyle name="Eingabe" xfId="43" xr:uid="{00000000-0005-0000-0000-00002A000000}"/>
    <cellStyle name="Eingabe 2" xfId="149" xr:uid="{08CC856A-7070-4CD4-AFF6-6D52D4ABEAA8}"/>
    <cellStyle name="Eingabe 2 2" xfId="272" xr:uid="{DAFAF44E-55A9-4524-AE37-B59FCD7B54B1}"/>
    <cellStyle name="Eingabe 2 2 2" xfId="460" xr:uid="{C3265D69-EE98-4C00-8E6E-532F04CFE882}"/>
    <cellStyle name="Eingabe 2 2 2 2" xfId="887" xr:uid="{97A903B9-8064-41E9-8058-A46218A12C7C}"/>
    <cellStyle name="Eingabe 2 2 2 3" xfId="1245" xr:uid="{9CDF31E2-14B9-4502-AEFE-B6467BBA6259}"/>
    <cellStyle name="Eingabe 2 2 3" xfId="581" xr:uid="{ABA4DA69-C0A2-4778-838E-E44F3593BFB3}"/>
    <cellStyle name="Eingabe 2 2 3 2" xfId="1008" xr:uid="{A3BABF3B-D108-4EDB-BBA4-FBAD229760BB}"/>
    <cellStyle name="Eingabe 2 2 3 3" xfId="1366" xr:uid="{6AD09EA3-75AF-4548-938B-6C106AA9452B}"/>
    <cellStyle name="Eingabe 2 2 4" xfId="1062" xr:uid="{3781D99B-5BF7-49D3-96DC-60D156C73A8B}"/>
    <cellStyle name="Eingabe 2 3" xfId="307" xr:uid="{BD56238D-E0A9-4C53-B567-6F4C7CEB5203}"/>
    <cellStyle name="Eingabe 2 3 2" xfId="493" xr:uid="{96A9D4BF-7BC5-48B0-B332-DE373A8C2C9D}"/>
    <cellStyle name="Eingabe 2 3 2 2" xfId="920" xr:uid="{95BD3EC5-8388-45E5-A33B-6325E6462B3D}"/>
    <cellStyle name="Eingabe 2 3 2 3" xfId="1278" xr:uid="{2D1D2678-5663-4BC5-9004-F4B595EC1793}"/>
    <cellStyle name="Eingabe 2 3 3" xfId="614" xr:uid="{848129F0-5C79-400E-AC30-A6547A4DED70}"/>
    <cellStyle name="Eingabe 2 3 3 2" xfId="1041" xr:uid="{69AAF74D-AEEE-4A39-81BA-12D444BCBA75}"/>
    <cellStyle name="Eingabe 2 3 3 3" xfId="1399" xr:uid="{B33614EC-FA4F-4803-8FBC-8EE5C7D33134}"/>
    <cellStyle name="Eingabe 2 3 4" xfId="1095" xr:uid="{FBC3E200-F38B-4173-AD0F-1DD3172D76D0}"/>
    <cellStyle name="Eingabe 2 4" xfId="205" xr:uid="{45D53FA8-9D47-4A9A-9E25-E2FE99D42B04}"/>
    <cellStyle name="Eingabe 2 4 2" xfId="413" xr:uid="{ECA49F2A-8103-4428-9027-EDF3709092C7}"/>
    <cellStyle name="Eingabe 2 4 2 2" xfId="840" xr:uid="{C9C4FAA0-D4A3-4A71-8F55-50BAA458CAF0}"/>
    <cellStyle name="Eingabe 2 4 2 3" xfId="1198" xr:uid="{824C01F4-B662-4118-A805-BEA7BD979151}"/>
    <cellStyle name="Eingabe 2 4 3" xfId="534" xr:uid="{8AB43FE5-5A72-48EB-BC77-07D3D2D571E8}"/>
    <cellStyle name="Eingabe 2 4 3 2" xfId="961" xr:uid="{36FDFF2F-23EC-456E-9455-B293CCA703BD}"/>
    <cellStyle name="Eingabe 2 4 3 3" xfId="1319" xr:uid="{D35F6251-8B41-4056-BFA7-59B2E471977E}"/>
    <cellStyle name="Eingabe 2 4 4" xfId="89" xr:uid="{229F0747-002F-4547-998D-930D51F344A6}"/>
    <cellStyle name="Eingabe 2 5" xfId="372" xr:uid="{1B6C8973-82D5-4908-8F84-081306B986EF}"/>
    <cellStyle name="Eingabe 2 5 2" xfId="799" xr:uid="{D71A1F92-3F3E-4120-8298-0D994E7B70D3}"/>
    <cellStyle name="Eingabe 2 5 3" xfId="1157" xr:uid="{B7B2B1E6-9F7D-4155-B50A-7667BE5D8298}"/>
    <cellStyle name="Eingabe 2 6" xfId="351" xr:uid="{3A7697F6-8846-4748-BA96-F6E439F58FDB}"/>
    <cellStyle name="Eingabe 2 6 2" xfId="778" xr:uid="{14569C3A-3B4E-4BC1-98B8-46002C0FE5A9}"/>
    <cellStyle name="Eingabe 2 6 3" xfId="1136" xr:uid="{5BD526D4-AA86-4B11-BA4A-4670F61DC657}"/>
    <cellStyle name="Eingabe 2 7" xfId="654" xr:uid="{B0DF7757-4C43-4E98-ABCD-9333380AB823}"/>
    <cellStyle name="Eingabe 2 8" xfId="125" xr:uid="{F61E7020-43C3-41D7-8044-0A02F051C58B}"/>
    <cellStyle name="Eingabe 3" xfId="140" xr:uid="{B777AA5F-D513-43C3-A304-DF907238A966}"/>
    <cellStyle name="Eingabe 3 2" xfId="273" xr:uid="{7A512580-02D5-41FC-9C62-9DD8D1803052}"/>
    <cellStyle name="Eingabe 3 2 2" xfId="461" xr:uid="{C89C6B04-7440-4EC8-9D57-3BD29B3B749F}"/>
    <cellStyle name="Eingabe 3 2 2 2" xfId="888" xr:uid="{2B66E1CA-CBF6-4175-A41F-E26AF2B1E8F1}"/>
    <cellStyle name="Eingabe 3 2 2 3" xfId="1246" xr:uid="{BA7E1B5F-5588-4692-8432-BDB12C4A70C9}"/>
    <cellStyle name="Eingabe 3 2 3" xfId="582" xr:uid="{9F2534C5-4DFB-4199-9800-7EADC1E507DE}"/>
    <cellStyle name="Eingabe 3 2 3 2" xfId="1009" xr:uid="{1C37B79E-8E03-4B31-A105-ACC92FBD0963}"/>
    <cellStyle name="Eingabe 3 2 3 3" xfId="1367" xr:uid="{26B96A52-97F2-4AA5-BBCB-377B44F58FDC}"/>
    <cellStyle name="Eingabe 3 2 4" xfId="1063" xr:uid="{67EF7397-F8A1-452A-B766-01D9A91D06DD}"/>
    <cellStyle name="Eingabe 3 3" xfId="308" xr:uid="{746F82EF-4A74-40D6-9581-E71AC6A704A4}"/>
    <cellStyle name="Eingabe 3 3 2" xfId="494" xr:uid="{7F2CC53E-B951-4458-9B8E-EA88BFD17CF6}"/>
    <cellStyle name="Eingabe 3 3 2 2" xfId="921" xr:uid="{0BC7E428-29C0-461B-BDAC-3716E127613E}"/>
    <cellStyle name="Eingabe 3 3 2 3" xfId="1279" xr:uid="{3DE69C5C-10A2-41EA-A502-8E2DAE5C39E7}"/>
    <cellStyle name="Eingabe 3 3 3" xfId="615" xr:uid="{BDF2BA71-3B4C-4C82-9579-6998582627DC}"/>
    <cellStyle name="Eingabe 3 3 3 2" xfId="1042" xr:uid="{3FF87E69-2280-447B-8536-77BC4B2D046C}"/>
    <cellStyle name="Eingabe 3 3 3 3" xfId="1400" xr:uid="{3C4E396C-E373-4DE8-A846-D9DD3D7B98EB}"/>
    <cellStyle name="Eingabe 3 3 4" xfId="1096" xr:uid="{90260E04-821E-40CF-A349-77D53942EFCA}"/>
    <cellStyle name="Eingabe 3 4" xfId="206" xr:uid="{057F34A5-E2E2-4F19-8CC4-2D4F7D367C02}"/>
    <cellStyle name="Eingabe 3 4 2" xfId="414" xr:uid="{CEB3F4EE-0B82-4C57-AE7C-E6BB387B8E0D}"/>
    <cellStyle name="Eingabe 3 4 2 2" xfId="841" xr:uid="{445E4DD8-9C07-4AC5-AE30-D9262707B983}"/>
    <cellStyle name="Eingabe 3 4 2 3" xfId="1199" xr:uid="{805FFF45-B37A-4810-AF73-3211845B2F06}"/>
    <cellStyle name="Eingabe 3 4 3" xfId="535" xr:uid="{9ABC71D3-A99D-442A-A756-659FB54E5599}"/>
    <cellStyle name="Eingabe 3 4 3 2" xfId="962" xr:uid="{B916E625-126C-472B-9CDB-D3B94846B548}"/>
    <cellStyle name="Eingabe 3 4 3 3" xfId="1320" xr:uid="{0427C6E4-2F12-4E3B-9046-2597967F446C}"/>
    <cellStyle name="Eingabe 3 4 4" xfId="709" xr:uid="{3160A9AD-8810-49EE-8B77-98837890A0BC}"/>
    <cellStyle name="Eingabe 3 5" xfId="363" xr:uid="{4BDEB839-C3F8-47E8-A222-391A99EB0BC4}"/>
    <cellStyle name="Eingabe 3 5 2" xfId="790" xr:uid="{9C18DC22-F394-4FC0-A0C0-65FC204F2989}"/>
    <cellStyle name="Eingabe 3 5 3" xfId="1148" xr:uid="{14C12687-F396-4DDA-A016-A371EA2B10CB}"/>
    <cellStyle name="Eingabe 3 6" xfId="360" xr:uid="{C9253212-5C84-42AD-9670-56FA5DEA0F8B}"/>
    <cellStyle name="Eingabe 3 6 2" xfId="787" xr:uid="{11EBCFE9-5118-433F-A072-80103AAA9086}"/>
    <cellStyle name="Eingabe 3 6 3" xfId="1145" xr:uid="{B4E5A84F-A625-4046-ACB9-1D59EDA5D58C}"/>
    <cellStyle name="Eingabe 3 7" xfId="646" xr:uid="{807DB59C-C0C4-448F-A0B6-43C825613C4F}"/>
    <cellStyle name="Eingabe 3 8" xfId="643" xr:uid="{C1652757-1381-41CD-B02A-573E39411B15}"/>
    <cellStyle name="Eingabe 4" xfId="170" xr:uid="{29DF7443-D72E-4E2C-B785-833A40848EF5}"/>
    <cellStyle name="Eingabe 4 2" xfId="251" xr:uid="{C3A878EF-C493-4672-A7F1-95D80A5F8865}"/>
    <cellStyle name="Eingabe 4 2 2" xfId="448" xr:uid="{55BE7ECB-3828-4079-992B-9F7F526AE7A1}"/>
    <cellStyle name="Eingabe 4 2 2 2" xfId="875" xr:uid="{76B76E56-C32B-4249-916A-1678621D6AE0}"/>
    <cellStyle name="Eingabe 4 2 2 3" xfId="1233" xr:uid="{18D00CDB-DEFD-4B74-AF55-E85DFCFA9461}"/>
    <cellStyle name="Eingabe 4 2 3" xfId="569" xr:uid="{6ECEC74A-9249-4475-B31E-25AF39496F87}"/>
    <cellStyle name="Eingabe 4 2 3 2" xfId="996" xr:uid="{AF085BD0-96B0-4770-AB4C-78CAEE65F462}"/>
    <cellStyle name="Eingabe 4 2 3 3" xfId="1354" xr:uid="{73233F77-14C0-407D-B85F-55702ECAD8AC}"/>
    <cellStyle name="Eingabe 4 2 4" xfId="107" xr:uid="{AB01D058-75A3-4AF1-BE09-67C8F397AD58}"/>
    <cellStyle name="Eingabe 4 3" xfId="295" xr:uid="{36FA8015-03B9-4301-ACC1-C19D20FA5918}"/>
    <cellStyle name="Eingabe 4 3 2" xfId="481" xr:uid="{08F98659-861A-4168-B99A-7A029504AB2E}"/>
    <cellStyle name="Eingabe 4 3 2 2" xfId="908" xr:uid="{9A24033E-56E3-4C00-A9D1-EA9F9D2B0D3B}"/>
    <cellStyle name="Eingabe 4 3 2 3" xfId="1266" xr:uid="{B066205E-48E2-4400-B8A3-F603FAE0DFCA}"/>
    <cellStyle name="Eingabe 4 3 3" xfId="602" xr:uid="{B9E00AC5-CE0B-45B1-BEDC-028566A6D882}"/>
    <cellStyle name="Eingabe 4 3 3 2" xfId="1029" xr:uid="{A5E75683-DDA6-4EC6-9B9C-014A855E763D}"/>
    <cellStyle name="Eingabe 4 3 3 3" xfId="1387" xr:uid="{690809DA-694F-48CB-A89C-D6D8E4D8D979}"/>
    <cellStyle name="Eingabe 4 3 4" xfId="1083" xr:uid="{E0B8E85E-8F83-4172-97AA-657106DB03D6}"/>
    <cellStyle name="Eingabe 4 4" xfId="384" xr:uid="{6F9F4CC3-7EAA-49FF-8D1B-65E33D9C7CA0}"/>
    <cellStyle name="Eingabe 4 4 2" xfId="811" xr:uid="{07EA4DDC-9E29-4167-98E2-237BA172E771}"/>
    <cellStyle name="Eingabe 4 4 3" xfId="1169" xr:uid="{BA92517D-284B-459C-9624-EAC041AEB4B8}"/>
    <cellStyle name="Eingabe 4 5" xfId="339" xr:uid="{AE1A4E0E-93E3-4D3F-BA1E-7C67E1297B31}"/>
    <cellStyle name="Eingabe 4 5 2" xfId="766" xr:uid="{26F1D1B3-8DA1-4F04-9B43-6BA2B8948087}"/>
    <cellStyle name="Eingabe 4 5 3" xfId="1124" xr:uid="{506F5B66-8D3D-4938-9E77-7F1BD13229E5}"/>
    <cellStyle name="Eingabe 4 6" xfId="699" xr:uid="{A8EACC8E-53D2-4030-AD74-59842A6BFAEF}"/>
    <cellStyle name="Eingabe 5" xfId="181" xr:uid="{B326554B-52CD-4A3E-B244-CADE0A642268}"/>
    <cellStyle name="Eingabe 5 2" xfId="291" xr:uid="{40D115C0-A2E6-41B4-943C-455F1CE47FD9}"/>
    <cellStyle name="Eingabe 5 2 2" xfId="477" xr:uid="{C573FFC1-6D0A-4B6C-934B-6AFE8FF20886}"/>
    <cellStyle name="Eingabe 5 2 2 2" xfId="904" xr:uid="{8285C4D8-C65F-4BF5-8FBD-F60125B13808}"/>
    <cellStyle name="Eingabe 5 2 2 3" xfId="1262" xr:uid="{429B0B52-07B5-4BD7-BEAB-A3D759F5AA9A}"/>
    <cellStyle name="Eingabe 5 2 3" xfId="598" xr:uid="{6F1954FF-46CA-480A-8D19-EA77B39A7406}"/>
    <cellStyle name="Eingabe 5 2 3 2" xfId="1025" xr:uid="{31F3C3C2-C7A3-412A-9508-F723D1B54081}"/>
    <cellStyle name="Eingabe 5 2 3 3" xfId="1383" xr:uid="{805B73AC-AE96-4175-8985-C4187AF68741}"/>
    <cellStyle name="Eingabe 5 2 4" xfId="1079" xr:uid="{21711135-4227-45D6-B980-6DC041D2177F}"/>
    <cellStyle name="Eingabe 5 3" xfId="324" xr:uid="{1D4DD37F-4DFF-4819-95AF-0650B034CDFC}"/>
    <cellStyle name="Eingabe 5 3 2" xfId="510" xr:uid="{4A220388-2B0E-4A33-B9EF-C11A71F6435B}"/>
    <cellStyle name="Eingabe 5 3 2 2" xfId="937" xr:uid="{C428720F-B296-4104-8699-274A12FF4527}"/>
    <cellStyle name="Eingabe 5 3 2 3" xfId="1295" xr:uid="{EC251966-F7F2-45BA-BF2A-2D930B090FD4}"/>
    <cellStyle name="Eingabe 5 3 3" xfId="631" xr:uid="{85485BB1-9374-470D-9C95-06584A9CB38E}"/>
    <cellStyle name="Eingabe 5 3 3 2" xfId="1058" xr:uid="{C391D66E-1B25-4A3E-A0A9-04149F864DA2}"/>
    <cellStyle name="Eingabe 5 3 3 3" xfId="1416" xr:uid="{BA2DFA4A-6C35-49CC-89E1-30450AB733E5}"/>
    <cellStyle name="Eingabe 5 3 4" xfId="1112" xr:uid="{9DEF41E2-20CF-4797-A1AA-A4A2E033D00F}"/>
    <cellStyle name="Eingabe 5 4" xfId="221" xr:uid="{041154B4-E1C9-460C-A6EC-BC625517CDA1}"/>
    <cellStyle name="Eingabe 5 4 2" xfId="429" xr:uid="{D1236059-BE5B-4CAC-98DB-F5D00142514C}"/>
    <cellStyle name="Eingabe 5 4 2 2" xfId="856" xr:uid="{D68D99FD-98FA-41D6-8AC8-F3FBE1CF8057}"/>
    <cellStyle name="Eingabe 5 4 2 3" xfId="1214" xr:uid="{5BB22E6E-14D5-4CF5-9515-75922B1EEB99}"/>
    <cellStyle name="Eingabe 5 4 3" xfId="550" xr:uid="{B76D1BA3-2A4E-49D0-ABDD-7F42AC3CA9DE}"/>
    <cellStyle name="Eingabe 5 4 3 2" xfId="977" xr:uid="{733090AF-2D5B-4B1B-8FAB-8073360C54C1}"/>
    <cellStyle name="Eingabe 5 4 3 3" xfId="1335" xr:uid="{BC2C792A-0D95-4F66-9777-90D370F60712}"/>
    <cellStyle name="Eingabe 5 4 4" xfId="708" xr:uid="{E6642379-E56B-4DEB-8926-2934AC89EED1}"/>
    <cellStyle name="Eingabe 5 5" xfId="393" xr:uid="{929295EE-8C45-4851-A112-2C0688290A7D}"/>
    <cellStyle name="Eingabe 5 5 2" xfId="820" xr:uid="{C2A572E4-FF72-4029-AD31-C65B79CDE6DA}"/>
    <cellStyle name="Eingabe 5 5 3" xfId="1178" xr:uid="{9512A12D-AAA1-4A62-90EE-FFEF066070BF}"/>
    <cellStyle name="Eingabe 5 6" xfId="514" xr:uid="{64A99D5C-3377-48A7-B049-9F66BCE6F1C6}"/>
    <cellStyle name="Eingabe 5 6 2" xfId="941" xr:uid="{FAD0DD7E-26B5-4EAB-8883-067A97341BA0}"/>
    <cellStyle name="Eingabe 5 6 3" xfId="1299" xr:uid="{4DDFD10D-4C47-4A8E-B311-09783C7E2372}"/>
    <cellStyle name="Eingabe 5 7" xfId="673" xr:uid="{60A8FF52-550D-4BFB-B678-D420634F4F8D}"/>
    <cellStyle name="Eingabe 5 8" xfId="724" xr:uid="{F14B2846-4936-4249-9149-143EE0156819}"/>
    <cellStyle name="Eingabe 6" xfId="187" xr:uid="{A2540C44-087B-4F3F-9089-9F3DC6A4FBFB}"/>
    <cellStyle name="Eingabe 6 2" xfId="242" xr:uid="{D10EE346-4BC0-4AFC-BD2D-13430F1E3BC1}"/>
    <cellStyle name="Eingabe 6 2 2" xfId="439" xr:uid="{B312F036-2C48-4167-84A4-1720E3063430}"/>
    <cellStyle name="Eingabe 6 2 2 2" xfId="866" xr:uid="{97963EB7-A252-4C1F-81A6-9612B92C73C2}"/>
    <cellStyle name="Eingabe 6 2 2 3" xfId="1224" xr:uid="{B12508BF-ECAA-42DD-8FFE-C44D706AE73E}"/>
    <cellStyle name="Eingabe 6 2 3" xfId="560" xr:uid="{9B699234-8394-4454-AB8D-4A901B735A21}"/>
    <cellStyle name="Eingabe 6 2 3 2" xfId="987" xr:uid="{666E0EC7-2BC9-489E-96FF-E803A2D2C0D5}"/>
    <cellStyle name="Eingabe 6 2 3 3" xfId="1345" xr:uid="{40CEB7BB-7258-46B7-BDB1-B07F0046607B}"/>
    <cellStyle name="Eingabe 6 2 4" xfId="98" xr:uid="{4EC89B3D-48EC-4B82-A1A6-721E729244FA}"/>
    <cellStyle name="Eingabe 6 3" xfId="399" xr:uid="{3B112B7C-8319-431F-B6B3-70163BA81127}"/>
    <cellStyle name="Eingabe 6 3 2" xfId="826" xr:uid="{AAA7CB0A-3D1F-44FA-8939-701D41AA8330}"/>
    <cellStyle name="Eingabe 6 3 3" xfId="1184" xr:uid="{47E0868F-D159-43D9-9FF1-2566877FBEE8}"/>
    <cellStyle name="Eingabe 6 4" xfId="520" xr:uid="{DD6E8A25-19CF-44C3-A259-4B21411B48D3}"/>
    <cellStyle name="Eingabe 6 4 2" xfId="947" xr:uid="{23E74B59-74DB-4774-BB98-BD4DFD09B842}"/>
    <cellStyle name="Eingabe 6 4 3" xfId="1305" xr:uid="{F72D8592-EDB9-4187-AD65-AB7C1193C536}"/>
    <cellStyle name="Eingabe 6 5" xfId="679" xr:uid="{A3AE7340-AAFB-431A-98B3-8A6B4652AB6B}"/>
    <cellStyle name="Eingabe 6 6" xfId="84" xr:uid="{DFF2EFCE-28B1-4960-9977-0861F8211CA7}"/>
    <cellStyle name="Eingabe 7" xfId="116" xr:uid="{7C83A747-2D7E-4F38-888C-597946CFD7AB}"/>
    <cellStyle name="Eingabe 8" xfId="1426" xr:uid="{13AAF6EF-3BA3-426E-B52A-B556AE79882C}"/>
    <cellStyle name="Encabezado 4" xfId="44" xr:uid="{00000000-0005-0000-0000-00002B000000}"/>
    <cellStyle name="Énfasis1" xfId="45" xr:uid="{00000000-0005-0000-0000-00002C000000}"/>
    <cellStyle name="Énfasis2" xfId="46" xr:uid="{00000000-0005-0000-0000-00002D000000}"/>
    <cellStyle name="Énfasis3" xfId="47" xr:uid="{00000000-0005-0000-0000-00002E000000}"/>
    <cellStyle name="Énfasis4" xfId="48" xr:uid="{00000000-0005-0000-0000-00002F000000}"/>
    <cellStyle name="Énfasis5" xfId="49" xr:uid="{00000000-0005-0000-0000-000030000000}"/>
    <cellStyle name="Énfasis6" xfId="50" xr:uid="{00000000-0005-0000-0000-000031000000}"/>
    <cellStyle name="Entrada" xfId="51" xr:uid="{00000000-0005-0000-0000-000032000000}"/>
    <cellStyle name="Entrada 2" xfId="150" xr:uid="{7B9E7902-F7D7-44F0-807C-438B520E7DBF}"/>
    <cellStyle name="Entrada 2 2" xfId="274" xr:uid="{9C1E8A21-5E96-451D-8F3C-6456411B2512}"/>
    <cellStyle name="Entrada 2 2 2" xfId="462" xr:uid="{3B410890-13AF-4FDF-9DFE-58250293C440}"/>
    <cellStyle name="Entrada 2 2 2 2" xfId="889" xr:uid="{A63AF4FD-A839-4602-AAE9-87136A3E5B6A}"/>
    <cellStyle name="Entrada 2 2 2 3" xfId="1247" xr:uid="{B3D0A0C4-3273-42EC-9402-714AEDC5C9F6}"/>
    <cellStyle name="Entrada 2 2 3" xfId="583" xr:uid="{24D611A1-512A-4799-A5BF-FDA198CCFE77}"/>
    <cellStyle name="Entrada 2 2 3 2" xfId="1010" xr:uid="{C069E0D7-F53E-4C60-8F13-90C782E6B114}"/>
    <cellStyle name="Entrada 2 2 3 3" xfId="1368" xr:uid="{1DF15956-AB05-46B1-86DE-73CF9274036B}"/>
    <cellStyle name="Entrada 2 2 4" xfId="1064" xr:uid="{4CC4513F-2934-4491-A002-24E91763BDA9}"/>
    <cellStyle name="Entrada 2 3" xfId="309" xr:uid="{E6A8F977-DF48-4588-B2EF-3120E891393F}"/>
    <cellStyle name="Entrada 2 3 2" xfId="495" xr:uid="{E00E1FC9-340D-4EF6-8228-8D54330D7F76}"/>
    <cellStyle name="Entrada 2 3 2 2" xfId="922" xr:uid="{58B77E78-3399-405C-9C67-848EE8524E01}"/>
    <cellStyle name="Entrada 2 3 2 3" xfId="1280" xr:uid="{C16623DF-F03B-44D9-B1AC-CCC3D9CEB88D}"/>
    <cellStyle name="Entrada 2 3 3" xfId="616" xr:uid="{7CD24B3F-B5DB-4FB2-9711-D90044E6619A}"/>
    <cellStyle name="Entrada 2 3 3 2" xfId="1043" xr:uid="{6C4F4CBD-9C35-4C68-8F57-2019415C5AD1}"/>
    <cellStyle name="Entrada 2 3 3 3" xfId="1401" xr:uid="{115302F3-29C8-4765-BA1B-C419430D12EE}"/>
    <cellStyle name="Entrada 2 3 4" xfId="1097" xr:uid="{A997105E-B8C7-4F17-BDB1-7DCB1672E0E0}"/>
    <cellStyle name="Entrada 2 4" xfId="207" xr:uid="{8C92BEA5-DDED-47CB-A327-55995BBBBA68}"/>
    <cellStyle name="Entrada 2 4 2" xfId="415" xr:uid="{7DDEE221-767A-4A01-A3A2-1805C6AEE680}"/>
    <cellStyle name="Entrada 2 4 2 2" xfId="842" xr:uid="{A9BEC120-10F0-4C1F-90BA-AD18CCCE0849}"/>
    <cellStyle name="Entrada 2 4 2 3" xfId="1200" xr:uid="{D4E3065C-93B7-47F2-90F8-2AED69F31941}"/>
    <cellStyle name="Entrada 2 4 3" xfId="536" xr:uid="{4135A923-941D-4152-8B47-CB55F3B181F3}"/>
    <cellStyle name="Entrada 2 4 3 2" xfId="963" xr:uid="{0EE8F5B4-D9AA-43CF-B9BD-B43F221D9C55}"/>
    <cellStyle name="Entrada 2 4 3 3" xfId="1321" xr:uid="{0F1CD4D4-5825-4F9E-B55D-F69CB46F1EA2}"/>
    <cellStyle name="Entrada 2 4 4" xfId="701" xr:uid="{CB9543F7-2ED7-487B-8847-653D206B0365}"/>
    <cellStyle name="Entrada 2 5" xfId="373" xr:uid="{AFB075A8-1440-4A06-8EFB-9312D3222F39}"/>
    <cellStyle name="Entrada 2 5 2" xfId="800" xr:uid="{48E1166C-59A1-4CFF-AFBB-F078092B3F73}"/>
    <cellStyle name="Entrada 2 5 3" xfId="1158" xr:uid="{4A32901C-5402-4C91-9E34-0CBF44DD4B1D}"/>
    <cellStyle name="Entrada 2 6" xfId="350" xr:uid="{01EED2D0-6996-4EE9-901D-48D41F9367A9}"/>
    <cellStyle name="Entrada 2 6 2" xfId="777" xr:uid="{870E4FA7-81EA-44B9-B0DE-0724A031E125}"/>
    <cellStyle name="Entrada 2 6 3" xfId="1135" xr:uid="{8CB7D1C9-5946-415B-B659-00511B29949D}"/>
    <cellStyle name="Entrada 2 7" xfId="655" xr:uid="{8F8DD6F7-3259-4DC0-8881-2525757A5D2E}"/>
    <cellStyle name="Entrada 2 8" xfId="757" xr:uid="{6A2B2A68-D1A7-4164-876B-51DFC4ECD6A5}"/>
    <cellStyle name="Entrada 3" xfId="164" xr:uid="{5C4BB5C9-71E2-403D-8F74-C2FF2A87D57A}"/>
    <cellStyle name="Entrada 3 2" xfId="275" xr:uid="{B7E5702B-0F6B-4E74-9573-5191A4120FB8}"/>
    <cellStyle name="Entrada 3 2 2" xfId="463" xr:uid="{17768FFC-E2EB-4B12-8080-45BE5227ECE4}"/>
    <cellStyle name="Entrada 3 2 2 2" xfId="890" xr:uid="{C8739797-336A-46BB-B407-DE2CD66C346A}"/>
    <cellStyle name="Entrada 3 2 2 3" xfId="1248" xr:uid="{8A0A1427-9A20-4777-BED3-5203B73C18DD}"/>
    <cellStyle name="Entrada 3 2 3" xfId="584" xr:uid="{6BEB337D-D1BB-4341-A61F-7E9BF810700F}"/>
    <cellStyle name="Entrada 3 2 3 2" xfId="1011" xr:uid="{7505D42F-15F2-4235-B71C-828476B93726}"/>
    <cellStyle name="Entrada 3 2 3 3" xfId="1369" xr:uid="{BE15F55E-6D50-445C-BBB7-6992F2EB6888}"/>
    <cellStyle name="Entrada 3 2 4" xfId="1065" xr:uid="{3925F796-A587-4C89-92BE-6083F382B52C}"/>
    <cellStyle name="Entrada 3 3" xfId="310" xr:uid="{55162071-C5FA-44AB-ACE2-C4820236C51C}"/>
    <cellStyle name="Entrada 3 3 2" xfId="496" xr:uid="{7DD693D5-D6F6-4250-B9B2-3F1072DA7C97}"/>
    <cellStyle name="Entrada 3 3 2 2" xfId="923" xr:uid="{528CF75E-9283-421B-A353-849ED4F71DB9}"/>
    <cellStyle name="Entrada 3 3 2 3" xfId="1281" xr:uid="{F7297C76-4CF7-4325-8737-D9C5119ACF9B}"/>
    <cellStyle name="Entrada 3 3 3" xfId="617" xr:uid="{90DE9AD3-E8E0-4B54-9A02-15DEBA965C32}"/>
    <cellStyle name="Entrada 3 3 3 2" xfId="1044" xr:uid="{79848A82-CF21-4545-A993-911584DB9303}"/>
    <cellStyle name="Entrada 3 3 3 3" xfId="1402" xr:uid="{A4AEF452-0F80-4691-B79F-B00EC5CFE298}"/>
    <cellStyle name="Entrada 3 3 4" xfId="1098" xr:uid="{411D52F0-063B-4CA3-A56F-80506BBD7617}"/>
    <cellStyle name="Entrada 3 4" xfId="208" xr:uid="{90FB28EC-B387-44CC-9FB0-B1557A5E68EF}"/>
    <cellStyle name="Entrada 3 4 2" xfId="416" xr:uid="{AE49AAAF-7D58-497E-ABE9-102CF4819576}"/>
    <cellStyle name="Entrada 3 4 2 2" xfId="843" xr:uid="{2C990D37-AC8D-4986-BEA7-32A5BB18D8A0}"/>
    <cellStyle name="Entrada 3 4 2 3" xfId="1201" xr:uid="{60C98767-1E1E-4665-B9A0-55FAAF7A94C1}"/>
    <cellStyle name="Entrada 3 4 3" xfId="537" xr:uid="{41238113-3A94-4E38-B44F-8D61CC585C01}"/>
    <cellStyle name="Entrada 3 4 3 2" xfId="964" xr:uid="{95E5DDB2-791E-4634-BEC5-1210E3897AD1}"/>
    <cellStyle name="Entrada 3 4 3 3" xfId="1322" xr:uid="{E7105574-42D8-4024-9AA1-A6685F571790}"/>
    <cellStyle name="Entrada 3 4 4" xfId="753" xr:uid="{CB23FF71-D775-441B-A51F-0723B5AD6443}"/>
    <cellStyle name="Entrada 3 5" xfId="378" xr:uid="{BCE551EB-2192-4B4A-9695-B3E289F6893C}"/>
    <cellStyle name="Entrada 3 5 2" xfId="805" xr:uid="{833F7EBF-522D-42BC-A4D6-33F160988093}"/>
    <cellStyle name="Entrada 3 5 3" xfId="1163" xr:uid="{F674F8E5-72A2-466C-8DC1-125E45C1D3D1}"/>
    <cellStyle name="Entrada 3 6" xfId="345" xr:uid="{CAED67A1-BC50-4DCA-9748-46C312F4042C}"/>
    <cellStyle name="Entrada 3 6 2" xfId="772" xr:uid="{6847F8EF-0A34-40AC-8CF7-5F4C44FC780A}"/>
    <cellStyle name="Entrada 3 6 3" xfId="1130" xr:uid="{65ADCA96-88F6-428C-9F9E-83D81F12DCAA}"/>
    <cellStyle name="Entrada 3 7" xfId="662" xr:uid="{1621A25C-6753-4EFD-98B7-37F3421FA386}"/>
    <cellStyle name="Entrada 3 8" xfId="727" xr:uid="{FF5D2C8B-61EE-4CD0-8C8D-BFFC8E44CF6C}"/>
    <cellStyle name="Entrada 4" xfId="175" xr:uid="{59F76513-A994-4DAA-A2A5-E84E13BCA0E8}"/>
    <cellStyle name="Entrada 4 2" xfId="252" xr:uid="{09BD9E95-7211-41FF-BF28-E3A28224D3B4}"/>
    <cellStyle name="Entrada 4 2 2" xfId="449" xr:uid="{55C9524C-5396-46CA-A251-4550C4B9957A}"/>
    <cellStyle name="Entrada 4 2 2 2" xfId="876" xr:uid="{684CD734-7619-43C8-96FB-0C0375D3A968}"/>
    <cellStyle name="Entrada 4 2 2 3" xfId="1234" xr:uid="{056B2D25-96EF-4703-AF45-C0E844ECE046}"/>
    <cellStyle name="Entrada 4 2 3" xfId="570" xr:uid="{7EC4F0B4-3861-4FF6-9B5A-56401F6A5AC8}"/>
    <cellStyle name="Entrada 4 2 3 2" xfId="997" xr:uid="{5963B934-44F6-46AF-B26C-51F6BF53B176}"/>
    <cellStyle name="Entrada 4 2 3 3" xfId="1355" xr:uid="{183E7E5E-CFE9-48C8-B965-733768C033C2}"/>
    <cellStyle name="Entrada 4 2 4" xfId="108" xr:uid="{12892316-91E9-400C-9165-F107A6141D0D}"/>
    <cellStyle name="Entrada 4 3" xfId="296" xr:uid="{2C6B7CC3-C8C9-4BC1-8FC9-F7F7331C0FC8}"/>
    <cellStyle name="Entrada 4 3 2" xfId="482" xr:uid="{8B075A6B-9C24-4D8E-B79F-498CE00BB329}"/>
    <cellStyle name="Entrada 4 3 2 2" xfId="909" xr:uid="{5E1E943E-925F-4CCD-BED2-5CA858F17C1E}"/>
    <cellStyle name="Entrada 4 3 2 3" xfId="1267" xr:uid="{0B9229AE-1438-4C7C-B408-D8A68FFA5DCD}"/>
    <cellStyle name="Entrada 4 3 3" xfId="603" xr:uid="{62D565B0-5C8B-4878-894D-45FA8CE50B45}"/>
    <cellStyle name="Entrada 4 3 3 2" xfId="1030" xr:uid="{0F4E452B-1ABE-4952-BD49-AECE64AFA8DB}"/>
    <cellStyle name="Entrada 4 3 3 3" xfId="1388" xr:uid="{5D38C21B-743C-4AFD-A10A-85E2F88BFC31}"/>
    <cellStyle name="Entrada 4 3 4" xfId="1084" xr:uid="{1A69C2B3-26FE-45DA-B550-A1EB0891729F}"/>
    <cellStyle name="Entrada 4 4" xfId="387" xr:uid="{E3E28B04-09EE-4083-85AF-42BD2A1F8657}"/>
    <cellStyle name="Entrada 4 4 2" xfId="814" xr:uid="{30542AA9-DF4A-470D-BBBA-C94F935F31EA}"/>
    <cellStyle name="Entrada 4 4 3" xfId="1172" xr:uid="{C3DD2177-7A53-453D-B661-D6BE7A252ADA}"/>
    <cellStyle name="Entrada 4 5" xfId="336" xr:uid="{D919CB45-EC9E-4B61-8E63-537C76A5760F}"/>
    <cellStyle name="Entrada 4 5 2" xfId="763" xr:uid="{F321BC76-5EAD-44AD-AE23-2B4FB13FC8C5}"/>
    <cellStyle name="Entrada 4 5 3" xfId="1121" xr:uid="{75DE9AB3-9A02-4D91-95B4-B5EF28CFD848}"/>
    <cellStyle name="Entrada 4 6" xfId="667" xr:uid="{6C95EE84-98E5-4DBD-A59B-08DB2EDE7BFD}"/>
    <cellStyle name="Entrada 5" xfId="180" xr:uid="{16EA8ACE-5A01-43AD-B244-BF9FCBA718B6}"/>
    <cellStyle name="Entrada 5 2" xfId="290" xr:uid="{9A60F130-42B5-457F-904D-6CA96B7F8F2B}"/>
    <cellStyle name="Entrada 5 2 2" xfId="476" xr:uid="{E063D3AE-B4A4-433E-BD69-17F8931FC572}"/>
    <cellStyle name="Entrada 5 2 2 2" xfId="903" xr:uid="{4770D22F-183F-47CE-AC7F-BEA325A6BF90}"/>
    <cellStyle name="Entrada 5 2 2 3" xfId="1261" xr:uid="{1E465E5F-F364-414A-8E3B-9B56D942D6D6}"/>
    <cellStyle name="Entrada 5 2 3" xfId="597" xr:uid="{A5C31D2F-96BF-4676-A4C1-9FC7822E6ECE}"/>
    <cellStyle name="Entrada 5 2 3 2" xfId="1024" xr:uid="{6C161B32-70FE-4C3E-836A-C2C31BAF74C6}"/>
    <cellStyle name="Entrada 5 2 3 3" xfId="1382" xr:uid="{AE50455D-550C-4666-B142-65BE636470DF}"/>
    <cellStyle name="Entrada 5 2 4" xfId="1078" xr:uid="{523FB832-606A-43C6-AA7F-B614955F1FD3}"/>
    <cellStyle name="Entrada 5 3" xfId="323" xr:uid="{00277179-5C86-49B6-BFF6-DAC3B2C6EB8E}"/>
    <cellStyle name="Entrada 5 3 2" xfId="509" xr:uid="{E83F5C75-FD92-482D-8FBC-7DAD443EA95E}"/>
    <cellStyle name="Entrada 5 3 2 2" xfId="936" xr:uid="{3B1B4635-47C3-4043-B138-B74C0EAA2819}"/>
    <cellStyle name="Entrada 5 3 2 3" xfId="1294" xr:uid="{0593E2C1-D9D3-4E70-9110-DF25211D60F1}"/>
    <cellStyle name="Entrada 5 3 3" xfId="630" xr:uid="{6A63ACEC-5FFD-4B4A-92C8-8BB59878EE2C}"/>
    <cellStyle name="Entrada 5 3 3 2" xfId="1057" xr:uid="{005F61C7-81B6-4DD1-A9A8-4BAEA5E4171C}"/>
    <cellStyle name="Entrada 5 3 3 3" xfId="1415" xr:uid="{3260B6CC-CE81-407B-90EB-27A12A29BE2F}"/>
    <cellStyle name="Entrada 5 3 4" xfId="1111" xr:uid="{D0DA4A53-B2E1-4E7E-ACBC-2333A94BBD51}"/>
    <cellStyle name="Entrada 5 4" xfId="220" xr:uid="{B84CAD62-03EC-45EE-9FF1-74F62BCB18FB}"/>
    <cellStyle name="Entrada 5 4 2" xfId="428" xr:uid="{065D9BA2-9C88-49E1-9D1C-944CCDCF6074}"/>
    <cellStyle name="Entrada 5 4 2 2" xfId="855" xr:uid="{3DE3D2A6-0341-47C7-9B61-333D03B2581F}"/>
    <cellStyle name="Entrada 5 4 2 3" xfId="1213" xr:uid="{3562ADEA-9CB5-4A34-83A3-1C37B28B8176}"/>
    <cellStyle name="Entrada 5 4 3" xfId="549" xr:uid="{2A073B86-6CD7-4CB3-8ABA-BD5D3F20383F}"/>
    <cellStyle name="Entrada 5 4 3 2" xfId="976" xr:uid="{68E698F5-6B33-4A5C-BAD6-4DE7C09C4608}"/>
    <cellStyle name="Entrada 5 4 3 3" xfId="1334" xr:uid="{E33C499B-34BF-42F9-B96C-8409611DB305}"/>
    <cellStyle name="Entrada 5 4 4" xfId="91" xr:uid="{F3F97514-D87B-46BB-B26E-B90E47BF2089}"/>
    <cellStyle name="Entrada 5 5" xfId="392" xr:uid="{D37E37A9-ECAF-4A9B-8B8B-1F3819404CA3}"/>
    <cellStyle name="Entrada 5 5 2" xfId="819" xr:uid="{AA939E9F-D5DF-47FE-A659-D37096BCE922}"/>
    <cellStyle name="Entrada 5 5 3" xfId="1177" xr:uid="{8F106876-931F-4F33-AAFF-0C98383EA003}"/>
    <cellStyle name="Entrada 5 6" xfId="331" xr:uid="{E10A916E-98D6-4289-8910-C75525974739}"/>
    <cellStyle name="Entrada 5 6 2" xfId="758" xr:uid="{8CA91474-77D4-444B-A130-243BE98AD37C}"/>
    <cellStyle name="Entrada 5 6 3" xfId="1116" xr:uid="{3A8011C1-FBD4-4C17-A211-82FCE2E0AD00}"/>
    <cellStyle name="Entrada 5 7" xfId="672" xr:uid="{22D13525-4C80-47EF-850D-B31AB0EB910E}"/>
    <cellStyle name="Entrada 5 8" xfId="744" xr:uid="{3CDD07CA-A932-4AE0-AD64-114316B2D089}"/>
    <cellStyle name="Entrada 6" xfId="188" xr:uid="{6949DC54-44B2-4B5C-8029-CDEF55BA69BB}"/>
    <cellStyle name="Entrada 6 2" xfId="243" xr:uid="{2682120E-CA12-4097-8AF5-15FED02446A9}"/>
    <cellStyle name="Entrada 6 2 2" xfId="440" xr:uid="{6E8D74E5-7C51-4145-ABBE-665A562AA79C}"/>
    <cellStyle name="Entrada 6 2 2 2" xfId="867" xr:uid="{04B041AD-5D23-4A85-B9F6-A952AADEEB86}"/>
    <cellStyle name="Entrada 6 2 2 3" xfId="1225" xr:uid="{7E3759AA-CF65-4277-AED0-8D22D1BE563B}"/>
    <cellStyle name="Entrada 6 2 3" xfId="561" xr:uid="{5262857F-D0D5-4D18-B3DA-82DE1139C5B5}"/>
    <cellStyle name="Entrada 6 2 3 2" xfId="988" xr:uid="{1DBF0C17-87E0-47C2-B3DE-D2126AB8A0CF}"/>
    <cellStyle name="Entrada 6 2 3 3" xfId="1346" xr:uid="{2C303A8F-3CCD-4207-990A-A72470ABEB84}"/>
    <cellStyle name="Entrada 6 2 4" xfId="99" xr:uid="{4C5DF1CD-5DD7-43C6-BACD-123BD99E4FDE}"/>
    <cellStyle name="Entrada 6 3" xfId="400" xr:uid="{4DFC34E0-2E56-479A-B6AF-8F5038B8E309}"/>
    <cellStyle name="Entrada 6 3 2" xfId="827" xr:uid="{B8126098-A044-433E-B7F6-307A6BBA2168}"/>
    <cellStyle name="Entrada 6 3 3" xfId="1185" xr:uid="{DB61B596-6291-4F23-A347-562AA03AC2FD}"/>
    <cellStyle name="Entrada 6 4" xfId="521" xr:uid="{751D8B8E-8EE7-4849-9C0A-325B93CCA845}"/>
    <cellStyle name="Entrada 6 4 2" xfId="948" xr:uid="{1122A616-FD2B-4DD1-B897-2ED4F2AD85A2}"/>
    <cellStyle name="Entrada 6 4 3" xfId="1306" xr:uid="{7FDC2B29-4A45-44F5-9E8F-9B49E5830B33}"/>
    <cellStyle name="Entrada 6 5" xfId="680" xr:uid="{E688BA3C-402C-4C97-A3EB-CBDD55465F91}"/>
    <cellStyle name="Entrada 6 6" xfId="85" xr:uid="{2EB7B60A-7027-4D1A-9B09-AF11DBB2DC21}"/>
    <cellStyle name="Entrada 7" xfId="123" xr:uid="{C0BAE5F6-9A39-4714-B010-CA200B87704A}"/>
    <cellStyle name="Entrada 8" xfId="1427" xr:uid="{11244462-56FA-416B-A84A-545EC7818262}"/>
    <cellStyle name="Ergebnis" xfId="52" xr:uid="{00000000-0005-0000-0000-000033000000}"/>
    <cellStyle name="Ergebnis 2" xfId="151" xr:uid="{717BB33E-1AE3-41C6-A652-149B68A7895B}"/>
    <cellStyle name="Ergebnis 2 2" xfId="276" xr:uid="{CD18AEF5-8FC8-438C-BDFD-F41035832A77}"/>
    <cellStyle name="Ergebnis 2 2 2" xfId="464" xr:uid="{B3007B9B-65DE-48F4-B1B8-53845185D6C3}"/>
    <cellStyle name="Ergebnis 2 2 2 2" xfId="891" xr:uid="{A6CC256E-DC35-4D46-BB90-C6324CC78013}"/>
    <cellStyle name="Ergebnis 2 2 2 3" xfId="1249" xr:uid="{474B4E94-F844-43F4-A62A-D206E42078B1}"/>
    <cellStyle name="Ergebnis 2 2 3" xfId="585" xr:uid="{8CF3562C-4B9E-47A6-A295-EA892A7FF6A4}"/>
    <cellStyle name="Ergebnis 2 2 3 2" xfId="1012" xr:uid="{C15759E7-524A-41BD-ACF9-AD6083447A1E}"/>
    <cellStyle name="Ergebnis 2 2 3 3" xfId="1370" xr:uid="{20CD3506-9B5B-4E27-82F7-0BF87E442DBA}"/>
    <cellStyle name="Ergebnis 2 2 4" xfId="1066" xr:uid="{CB70D2F4-F33A-42C4-BF3C-0480B3359039}"/>
    <cellStyle name="Ergebnis 2 3" xfId="311" xr:uid="{BE862F67-FCDD-4056-8FD0-EE2DB2803BEF}"/>
    <cellStyle name="Ergebnis 2 3 2" xfId="497" xr:uid="{B7E710EB-9D6B-4F0C-B49E-35577C0705F4}"/>
    <cellStyle name="Ergebnis 2 3 2 2" xfId="924" xr:uid="{0466E0E5-0066-40B8-AA4A-AA2D4C0F4C19}"/>
    <cellStyle name="Ergebnis 2 3 2 3" xfId="1282" xr:uid="{4AFB9227-4C00-4BF1-85ED-EA7AFA3C9E55}"/>
    <cellStyle name="Ergebnis 2 3 3" xfId="618" xr:uid="{4B1FD07A-7AD5-4C17-B6C4-0D55D5542CDD}"/>
    <cellStyle name="Ergebnis 2 3 3 2" xfId="1045" xr:uid="{D4273BDE-9616-450A-A726-C2C4C8529769}"/>
    <cellStyle name="Ergebnis 2 3 3 3" xfId="1403" xr:uid="{36C20CDC-4D79-4C21-9670-E0235ED22CBF}"/>
    <cellStyle name="Ergebnis 2 3 4" xfId="1099" xr:uid="{931A1146-8F0B-4951-A1CB-74B353A46C8B}"/>
    <cellStyle name="Ergebnis 2 4" xfId="209" xr:uid="{D98A4B9A-8D22-417B-8656-51FB8478DE8F}"/>
    <cellStyle name="Ergebnis 2 4 2" xfId="417" xr:uid="{6D72FC7D-EE06-449E-A67E-B080EB865C01}"/>
    <cellStyle name="Ergebnis 2 4 2 2" xfId="844" xr:uid="{6B871F53-5A13-43DC-B929-8500BDEFD4EC}"/>
    <cellStyle name="Ergebnis 2 4 2 3" xfId="1202" xr:uid="{F4E97711-CAC9-4911-A87A-1B5FFFBCAB9B}"/>
    <cellStyle name="Ergebnis 2 4 3" xfId="538" xr:uid="{C4BDE7BE-EB2D-478A-AC95-438A35DC8A1A}"/>
    <cellStyle name="Ergebnis 2 4 3 2" xfId="965" xr:uid="{0E9698D9-229E-4252-AFBF-C41C092F3027}"/>
    <cellStyle name="Ergebnis 2 4 3 3" xfId="1323" xr:uid="{38688943-79D5-4107-BD09-BCF0A4C9C7B4}"/>
    <cellStyle name="Ergebnis 2 4 4" xfId="733" xr:uid="{739FA9F5-1440-401D-9E6B-63DBAA0638C1}"/>
    <cellStyle name="Ergebnis 2 5" xfId="374" xr:uid="{45E17C3D-4DD3-42AA-8B98-2EE1A9203150}"/>
    <cellStyle name="Ergebnis 2 5 2" xfId="801" xr:uid="{2082FE24-017D-477C-8FA8-44AD5ED40669}"/>
    <cellStyle name="Ergebnis 2 5 3" xfId="1159" xr:uid="{4BD78FD9-54E3-4263-9CCE-2DBA8697B007}"/>
    <cellStyle name="Ergebnis 2 6" xfId="349" xr:uid="{DC65894D-3FAD-431A-96E7-AF928BF85237}"/>
    <cellStyle name="Ergebnis 2 6 2" xfId="776" xr:uid="{4FFFCDF8-69AE-4360-A86C-A0AE6FA8DEB1}"/>
    <cellStyle name="Ergebnis 2 6 3" xfId="1134" xr:uid="{BFAE9B70-38AB-43BE-8FC5-4DDBE5B0DEF1}"/>
    <cellStyle name="Ergebnis 2 7" xfId="656" xr:uid="{A4BA4334-C756-409C-A68D-03C2EE5A706D}"/>
    <cellStyle name="Ergebnis 2 8" xfId="756" xr:uid="{94535CC2-62DB-4F79-9F00-E7BC1EA958A0}"/>
    <cellStyle name="Ergebnis 3" xfId="165" xr:uid="{BF89493D-5596-4A8C-B180-003F287ED10D}"/>
    <cellStyle name="Ergebnis 3 2" xfId="277" xr:uid="{5B3A5F60-CFB7-42EA-9291-10DB1934D1E2}"/>
    <cellStyle name="Ergebnis 3 2 2" xfId="465" xr:uid="{5F3A5D19-6BD4-4D42-BDD2-2D3939AF9F26}"/>
    <cellStyle name="Ergebnis 3 2 2 2" xfId="892" xr:uid="{1598BB3E-D7DE-466D-8C6C-2A84E3577BA1}"/>
    <cellStyle name="Ergebnis 3 2 2 3" xfId="1250" xr:uid="{2296E03B-D645-4AA3-A2F0-A4640501BA5C}"/>
    <cellStyle name="Ergebnis 3 2 3" xfId="586" xr:uid="{94B30827-D2AE-4186-A97C-AC22CA39A069}"/>
    <cellStyle name="Ergebnis 3 2 3 2" xfId="1013" xr:uid="{C20A6A5D-0E31-435D-B263-3240B2DC17AA}"/>
    <cellStyle name="Ergebnis 3 2 3 3" xfId="1371" xr:uid="{A51F35F5-0459-4E8E-BDE9-A245935E03EF}"/>
    <cellStyle name="Ergebnis 3 2 4" xfId="1067" xr:uid="{6B3E59F9-FD00-4015-8F95-FDCC9D4B133B}"/>
    <cellStyle name="Ergebnis 3 3" xfId="312" xr:uid="{9DDC5488-8FA9-4E0C-B02F-9D79F125C32A}"/>
    <cellStyle name="Ergebnis 3 3 2" xfId="498" xr:uid="{29E19ADA-5661-482D-806A-CB7AE4B7E8BF}"/>
    <cellStyle name="Ergebnis 3 3 2 2" xfId="925" xr:uid="{395B6553-4805-4764-B188-C697619BA506}"/>
    <cellStyle name="Ergebnis 3 3 2 3" xfId="1283" xr:uid="{AE7F860C-54E6-425D-BAE1-D756304DB6A7}"/>
    <cellStyle name="Ergebnis 3 3 3" xfId="619" xr:uid="{45BD93BC-76C9-4C9D-9FC0-B1E731892CA7}"/>
    <cellStyle name="Ergebnis 3 3 3 2" xfId="1046" xr:uid="{FD66C0BC-E52F-4E27-BE01-708E42EE9EFE}"/>
    <cellStyle name="Ergebnis 3 3 3 3" xfId="1404" xr:uid="{727B682D-A66A-4AB8-AFD1-70E3E4220167}"/>
    <cellStyle name="Ergebnis 3 3 4" xfId="1100" xr:uid="{4B5A430D-AFDD-40F6-A81B-89117446F93F}"/>
    <cellStyle name="Ergebnis 3 4" xfId="210" xr:uid="{90CF12E3-AD4B-40F9-ABBC-D7A93F9C4FB7}"/>
    <cellStyle name="Ergebnis 3 4 2" xfId="418" xr:uid="{920FCAE7-8A15-4932-BD64-EB522D9F3C4A}"/>
    <cellStyle name="Ergebnis 3 4 2 2" xfId="845" xr:uid="{1663212E-598A-4D16-951A-1A982295E057}"/>
    <cellStyle name="Ergebnis 3 4 2 3" xfId="1203" xr:uid="{4F242DB2-9BCA-4A35-86DE-A24A8D9692F1}"/>
    <cellStyle name="Ergebnis 3 4 3" xfId="539" xr:uid="{9983EF85-A85D-4928-910E-9E127FD9548C}"/>
    <cellStyle name="Ergebnis 3 4 3 2" xfId="966" xr:uid="{57CF0F7B-CF5B-4981-9C3E-BFEF21C84332}"/>
    <cellStyle name="Ergebnis 3 4 3 3" xfId="1324" xr:uid="{01591D45-A79F-4302-AC09-A0BE6EB24C38}"/>
    <cellStyle name="Ergebnis 3 4 4" xfId="705" xr:uid="{141571F2-2D37-469D-A659-98F0BB0A7354}"/>
    <cellStyle name="Ergebnis 3 5" xfId="379" xr:uid="{4471BF4E-BE2D-4354-9330-41741CE5DC67}"/>
    <cellStyle name="Ergebnis 3 5 2" xfId="806" xr:uid="{1E0A505C-C26A-4F03-BA22-00D68FCC412E}"/>
    <cellStyle name="Ergebnis 3 5 3" xfId="1164" xr:uid="{EAB95FB6-597A-48E5-8D35-CA9C56C4D052}"/>
    <cellStyle name="Ergebnis 3 6" xfId="344" xr:uid="{2668A66F-D3D5-4FB6-84EF-55A06FBCB6DC}"/>
    <cellStyle name="Ergebnis 3 6 2" xfId="771" xr:uid="{90962089-C81D-4ECF-AD07-503BB60915A2}"/>
    <cellStyle name="Ergebnis 3 6 3" xfId="1129" xr:uid="{541B3A84-988A-407C-B7B4-FECD17044E27}"/>
    <cellStyle name="Ergebnis 3 7" xfId="663" xr:uid="{FC75225A-F4A9-41C3-8B90-69E90EA24B7D}"/>
    <cellStyle name="Ergebnis 3 8" xfId="695" xr:uid="{F128097F-D6C7-4E23-8487-6A61E79E3EE7}"/>
    <cellStyle name="Ergebnis 4" xfId="145" xr:uid="{B7EFDB0C-3587-4A66-B0AE-E957419AAA87}"/>
    <cellStyle name="Ergebnis 4 2" xfId="253" xr:uid="{A0D697E5-C794-40FE-ABC8-9AF454EAEF25}"/>
    <cellStyle name="Ergebnis 4 2 2" xfId="450" xr:uid="{E60EC306-3DB9-4348-BF7B-BF11CF257321}"/>
    <cellStyle name="Ergebnis 4 2 2 2" xfId="877" xr:uid="{4B358903-CF5B-41EC-A199-46890EA11341}"/>
    <cellStyle name="Ergebnis 4 2 2 3" xfId="1235" xr:uid="{86B9CD86-5103-4494-8E77-2595911014E6}"/>
    <cellStyle name="Ergebnis 4 2 3" xfId="571" xr:uid="{FAAE15B9-A7D1-4FB1-ACC1-916CCD2ED61C}"/>
    <cellStyle name="Ergebnis 4 2 3 2" xfId="998" xr:uid="{7A6C9B83-6E9A-4703-9834-E13F01C45E46}"/>
    <cellStyle name="Ergebnis 4 2 3 3" xfId="1356" xr:uid="{0FDBCC87-9EBD-412A-8990-C33E0F54F4A2}"/>
    <cellStyle name="Ergebnis 4 2 4" xfId="109" xr:uid="{87A57BEB-19C1-46E1-9BBE-9FCE93C132A4}"/>
    <cellStyle name="Ergebnis 4 3" xfId="297" xr:uid="{64CBFBD0-C1CB-4FE7-8B72-1C5E971A3CF4}"/>
    <cellStyle name="Ergebnis 4 3 2" xfId="483" xr:uid="{F538A6DD-B528-4123-9717-654907ACF33E}"/>
    <cellStyle name="Ergebnis 4 3 2 2" xfId="910" xr:uid="{40051FD5-435C-4A4F-BAAE-4077BF51B2EA}"/>
    <cellStyle name="Ergebnis 4 3 2 3" xfId="1268" xr:uid="{89CD2AC6-5BB0-49DA-BB30-E396275A8AAB}"/>
    <cellStyle name="Ergebnis 4 3 3" xfId="604" xr:uid="{F77B3A1A-6513-426B-ADD0-D7C5FB045E50}"/>
    <cellStyle name="Ergebnis 4 3 3 2" xfId="1031" xr:uid="{1A4AE948-ABCE-45C8-BCBE-9BA16E4E76F2}"/>
    <cellStyle name="Ergebnis 4 3 3 3" xfId="1389" xr:uid="{7C00040B-D4BC-4436-AAD0-53D455EA4162}"/>
    <cellStyle name="Ergebnis 4 3 4" xfId="1085" xr:uid="{999B12E0-4A5E-43F3-B53B-E77B7F1802F4}"/>
    <cellStyle name="Ergebnis 4 4" xfId="368" xr:uid="{675DC460-268E-4CC7-BAA8-53FBC17096AE}"/>
    <cellStyle name="Ergebnis 4 4 2" xfId="795" xr:uid="{A3755FA9-5DA7-4976-B3B1-35AA328E46CF}"/>
    <cellStyle name="Ergebnis 4 4 3" xfId="1153" xr:uid="{89CBA24D-E281-463A-B039-BA782A4DBE96}"/>
    <cellStyle name="Ergebnis 4 5" xfId="355" xr:uid="{7E9C8049-3B09-4FCA-BCE1-AADBE628DE53}"/>
    <cellStyle name="Ergebnis 4 5 2" xfId="782" xr:uid="{3BC81CA0-EDC6-445C-8D24-8494C6ACCF78}"/>
    <cellStyle name="Ergebnis 4 5 3" xfId="1140" xr:uid="{CF171D53-0E67-4816-B956-8E3425ED519D}"/>
    <cellStyle name="Ergebnis 4 6" xfId="728" xr:uid="{0AEE92BD-85BC-47F9-90E8-6FE59DC4AF1C}"/>
    <cellStyle name="Ergebnis 5" xfId="179" xr:uid="{A70D5560-ECA5-4BEB-9941-C9A09CCF230B}"/>
    <cellStyle name="Ergebnis 5 2" xfId="289" xr:uid="{115E95C4-FFEE-44BF-99F8-3BD8B81C16CD}"/>
    <cellStyle name="Ergebnis 5 2 2" xfId="475" xr:uid="{9799D445-3B66-47A7-A353-9BB468E720A9}"/>
    <cellStyle name="Ergebnis 5 2 2 2" xfId="902" xr:uid="{BB32E44E-4CFB-42AC-8F49-ED14B02EA123}"/>
    <cellStyle name="Ergebnis 5 2 2 3" xfId="1260" xr:uid="{0F8BC669-01E6-473E-B46F-0E89433829A7}"/>
    <cellStyle name="Ergebnis 5 2 3" xfId="596" xr:uid="{BFEBC0E4-A90A-4AA0-B6D5-8908891FA38C}"/>
    <cellStyle name="Ergebnis 5 2 3 2" xfId="1023" xr:uid="{B1485D38-0AFF-43BE-ABCF-73075E6BBDDB}"/>
    <cellStyle name="Ergebnis 5 2 3 3" xfId="1381" xr:uid="{1CCE8164-BDB6-4F64-9B3F-7FB628DAA100}"/>
    <cellStyle name="Ergebnis 5 2 4" xfId="1077" xr:uid="{C79FB4BC-A422-4854-8906-C88DD244B953}"/>
    <cellStyle name="Ergebnis 5 3" xfId="322" xr:uid="{4B672839-AC83-449A-AB18-E9711F3B6745}"/>
    <cellStyle name="Ergebnis 5 3 2" xfId="508" xr:uid="{F982BA04-87DA-45E4-AD85-CF743721BFE7}"/>
    <cellStyle name="Ergebnis 5 3 2 2" xfId="935" xr:uid="{4C4751BE-407F-4141-9301-E15136214B1D}"/>
    <cellStyle name="Ergebnis 5 3 2 3" xfId="1293" xr:uid="{181B9166-A0EA-4069-BBB0-EFD29E258B9C}"/>
    <cellStyle name="Ergebnis 5 3 3" xfId="629" xr:uid="{BE49B6E6-0958-4F53-8B44-D4372890FD48}"/>
    <cellStyle name="Ergebnis 5 3 3 2" xfId="1056" xr:uid="{C02B9E46-1FA6-4F50-90AC-F893AA2AD401}"/>
    <cellStyle name="Ergebnis 5 3 3 3" xfId="1414" xr:uid="{9827C821-59CF-4BDC-9302-98205D4E4F5D}"/>
    <cellStyle name="Ergebnis 5 3 4" xfId="1110" xr:uid="{CB55D391-E7CA-48B8-83B2-28EFB22A217B}"/>
    <cellStyle name="Ergebnis 5 4" xfId="219" xr:uid="{295864AA-3EF8-4EF8-B52A-56F62EB51477}"/>
    <cellStyle name="Ergebnis 5 4 2" xfId="427" xr:uid="{D3251AC5-B8F9-45C1-8E73-2E4219155846}"/>
    <cellStyle name="Ergebnis 5 4 2 2" xfId="854" xr:uid="{B6B451EA-0C1E-40B7-B70D-2ADE23BC1E84}"/>
    <cellStyle name="Ergebnis 5 4 2 3" xfId="1212" xr:uid="{31FDA970-E243-48EF-AB50-BF41785E6E4B}"/>
    <cellStyle name="Ergebnis 5 4 3" xfId="548" xr:uid="{F459EA0D-6C84-4CCB-8563-9CC48D1121B9}"/>
    <cellStyle name="Ergebnis 5 4 3 2" xfId="975" xr:uid="{BA85454E-1446-45B1-935F-9F5D074AE879}"/>
    <cellStyle name="Ergebnis 5 4 3 3" xfId="1333" xr:uid="{514D0F4B-CDA3-4C6B-A6F4-50473079CAC8}"/>
    <cellStyle name="Ergebnis 5 4 4" xfId="90" xr:uid="{2A7BDD28-6D2A-4ABA-9D83-B7C839385F1F}"/>
    <cellStyle name="Ergebnis 5 5" xfId="391" xr:uid="{89C45FCD-228E-4641-B552-F158810B65B2}"/>
    <cellStyle name="Ergebnis 5 5 2" xfId="818" xr:uid="{003E5CB0-B2D6-42CC-B25F-D6AC70685D2E}"/>
    <cellStyle name="Ergebnis 5 5 3" xfId="1176" xr:uid="{030F2CB3-DEF0-4BAF-986F-82EA98893AA0}"/>
    <cellStyle name="Ergebnis 5 6" xfId="332" xr:uid="{6175D628-D4D7-44AE-A8A5-1A39AF4C3C76}"/>
    <cellStyle name="Ergebnis 5 6 2" xfId="759" xr:uid="{6610752A-1086-40D2-BAB9-60FBD86FABC0}"/>
    <cellStyle name="Ergebnis 5 6 3" xfId="1117" xr:uid="{537545F0-3CD7-488D-AF9C-2AA6F374889F}"/>
    <cellStyle name="Ergebnis 5 7" xfId="671" xr:uid="{BDD87875-8E28-4273-B9D1-D29533BBE174}"/>
    <cellStyle name="Ergebnis 5 8" xfId="693" xr:uid="{3473600B-C568-471E-9CB8-65FCB03359BF}"/>
    <cellStyle name="Ergebnis 6" xfId="189" xr:uid="{ADA70E33-1F8F-45EC-A5B9-3B63E15A5083}"/>
    <cellStyle name="Ergebnis 6 2" xfId="244" xr:uid="{2485B11E-06E9-4379-95BA-9661FEF31987}"/>
    <cellStyle name="Ergebnis 6 2 2" xfId="441" xr:uid="{C548724C-E0FB-439C-A633-51DB9685E622}"/>
    <cellStyle name="Ergebnis 6 2 2 2" xfId="868" xr:uid="{9804D685-592C-4F43-869C-A424E0F31BC3}"/>
    <cellStyle name="Ergebnis 6 2 2 3" xfId="1226" xr:uid="{6D6ACD26-F8B5-4C29-B462-A32B1B87EEB0}"/>
    <cellStyle name="Ergebnis 6 2 3" xfId="562" xr:uid="{FF103DAF-67D1-4CDA-A643-8BCE01BEF701}"/>
    <cellStyle name="Ergebnis 6 2 3 2" xfId="989" xr:uid="{26501112-E4D9-4D95-9938-D78D3C42DB49}"/>
    <cellStyle name="Ergebnis 6 2 3 3" xfId="1347" xr:uid="{D9F68C3B-1A9B-4468-B18A-4B2267133801}"/>
    <cellStyle name="Ergebnis 6 2 4" xfId="100" xr:uid="{083D4D84-92D4-46E8-90CF-9AF553DB0994}"/>
    <cellStyle name="Ergebnis 6 3" xfId="401" xr:uid="{27CE092D-8190-4673-B133-B5CA3FD55E86}"/>
    <cellStyle name="Ergebnis 6 3 2" xfId="828" xr:uid="{6D5D7D4D-F60B-4C2A-A9E9-0F52E28F0CDE}"/>
    <cellStyle name="Ergebnis 6 3 3" xfId="1186" xr:uid="{C19A82D9-8946-4BF3-BFA6-FBFE376D2EE1}"/>
    <cellStyle name="Ergebnis 6 4" xfId="522" xr:uid="{9C42014F-4BAE-4C70-8AAE-38DC5AC0C094}"/>
    <cellStyle name="Ergebnis 6 4 2" xfId="949" xr:uid="{0D9A1C01-CA55-4B2C-BA03-DDE1228A446F}"/>
    <cellStyle name="Ergebnis 6 4 3" xfId="1307" xr:uid="{9F0B5842-5730-4DD6-9E9C-C7E0C54E2943}"/>
    <cellStyle name="Ergebnis 6 5" xfId="681" xr:uid="{B7288451-5CCA-44E3-BA13-93101E9E9322}"/>
    <cellStyle name="Ergebnis 6 6" xfId="86" xr:uid="{4B4896C9-F3E8-4B5D-9122-1C92E451E094}"/>
    <cellStyle name="Ergebnis 7" xfId="124" xr:uid="{FE3E8F20-C28F-41B4-BB2A-5B7CEC1455E3}"/>
    <cellStyle name="Ergebnis 8" xfId="1428" xr:uid="{6F90BC48-7852-4087-9A1A-10E38F372594}"/>
    <cellStyle name="Erklärender Text" xfId="53" xr:uid="{00000000-0005-0000-0000-000034000000}"/>
    <cellStyle name="Hipersaitas" xfId="1420" builtinId="8"/>
    <cellStyle name="Hipersaitas 2" xfId="1435" xr:uid="{549D9F91-752C-4013-AD5C-D4CB04527234}"/>
    <cellStyle name="Incorrecto" xfId="54" xr:uid="{00000000-0005-0000-0000-000035000000}"/>
    <cellStyle name="Įprastas" xfId="0" builtinId="0"/>
    <cellStyle name="Įprastas 2" xfId="328" xr:uid="{8752DAFD-0034-4728-8865-F5C7EF5788AC}"/>
    <cellStyle name="Įprastas 3" xfId="329" xr:uid="{46E5E0D4-CAE9-440F-B3A8-F80CEBD3025B}"/>
    <cellStyle name="Įprastas 4" xfId="1422" xr:uid="{B22AFD0B-684D-44E9-AF15-FD855DC09FAF}"/>
    <cellStyle name="Kablelis 2" xfId="1432" xr:uid="{9478C351-9EDF-42F6-8C2C-09F793E602EB}"/>
    <cellStyle name="Normal 2" xfId="55" xr:uid="{00000000-0005-0000-0000-000037000000}"/>
    <cellStyle name="Normal 2 2" xfId="56" xr:uid="{00000000-0005-0000-0000-000038000000}"/>
    <cellStyle name="Normal 2 3" xfId="152" xr:uid="{39BC965E-73B3-4807-ACFC-74910BF1428B}"/>
    <cellStyle name="Normal 2 3 2" xfId="278" xr:uid="{544976BE-8488-45A6-883E-C389BE558A03}"/>
    <cellStyle name="Normal 2 4" xfId="195" xr:uid="{4C1E1EE2-1E16-458F-BD4B-FCAA43C61230}"/>
    <cellStyle name="Normal 2 4 2" xfId="254" xr:uid="{73F94EF2-FB52-4FEB-AD7B-8B74E7ABE5B1}"/>
    <cellStyle name="Normal 2 5" xfId="225" xr:uid="{DCC6AA59-1F54-4EC8-9A3A-1AEACD9621EB}"/>
    <cellStyle name="Normal 2 6" xfId="126" xr:uid="{52B56B3E-5105-45A4-8C62-A2FC6EE5BF88}"/>
    <cellStyle name="Normal 21" xfId="82" xr:uid="{00000000-0005-0000-0000-000039000000}"/>
    <cellStyle name="Normal 3" xfId="57" xr:uid="{00000000-0005-0000-0000-00003A000000}"/>
    <cellStyle name="Normal 3 2" xfId="153" xr:uid="{D30A272C-C3EB-45D1-B82D-052E180FBE1A}"/>
    <cellStyle name="Normal 3 2 2" xfId="199" xr:uid="{C14ED492-7C8F-4460-8285-A45100ED7995}"/>
    <cellStyle name="Normal 3 2 2 2" xfId="265" xr:uid="{3182031E-EA75-4D26-81D5-046B841A490A}"/>
    <cellStyle name="Normal 3 2 3" xfId="234" xr:uid="{D3F39CC6-923B-41FA-BA25-0DD9CA81D387}"/>
    <cellStyle name="Normal 3 3" xfId="196" xr:uid="{52549890-1B69-4D75-B266-F36BC8C1518B}"/>
    <cellStyle name="Normal 3 3 2" xfId="255" xr:uid="{87C7FD35-A2B2-4174-8735-C68D181A9752}"/>
    <cellStyle name="Normal 3 4" xfId="226" xr:uid="{ABFD0CB4-170F-4B74-BA23-E8816761040B}"/>
    <cellStyle name="Normal 3 5" xfId="127" xr:uid="{4E364887-71CA-42F3-8067-5B8F1232B169}"/>
    <cellStyle name="Normal 4" xfId="81" xr:uid="{00000000-0005-0000-0000-00003B000000}"/>
    <cellStyle name="Normal 4 2" xfId="163" xr:uid="{238A55A1-9B50-4A32-86DC-46150ED1FB3E}"/>
    <cellStyle name="Normal 4 2 2" xfId="264" xr:uid="{DD0E67C4-9EBA-46A6-9C2B-CCD0F1AFE4DF}"/>
    <cellStyle name="Normal 4 3" xfId="233" xr:uid="{A6A20CBC-96A4-4A64-B15B-C88A066C583D}"/>
    <cellStyle name="Normal 4 4" xfId="137" xr:uid="{8DBC572E-FAEB-498E-88E1-6E9FCE884521}"/>
    <cellStyle name="Normal 4 5" xfId="1438" xr:uid="{2ADFDD69-B722-4033-8E43-986474B97881}"/>
    <cellStyle name="Normale 2" xfId="58" xr:uid="{00000000-0005-0000-0000-00003C000000}"/>
    <cellStyle name="Normale 2 2" xfId="59" xr:uid="{00000000-0005-0000-0000-00003D000000}"/>
    <cellStyle name="Normale 2_DCF_Guidelines_Standard-Tables_Version-2009 2" xfId="60" xr:uid="{00000000-0005-0000-0000-00003E000000}"/>
    <cellStyle name="Normale 2_DCF_Guidelines_Standard-Tables_Version-2009 2 2" xfId="1434" xr:uid="{6C3A27FE-8313-444C-A840-4228CC6EF45E}"/>
    <cellStyle name="Normale 3" xfId="61" xr:uid="{00000000-0005-0000-0000-00003F000000}"/>
    <cellStyle name="Normale 3 2" xfId="62" xr:uid="{00000000-0005-0000-0000-000040000000}"/>
    <cellStyle name="Normale 3_Poland_NP-Proposal_2011-2013_Tables_EK" xfId="1433" xr:uid="{C9365FA2-4112-4265-A321-F4D3DD78098E}"/>
    <cellStyle name="Normale 4" xfId="63" xr:uid="{00000000-0005-0000-0000-000041000000}"/>
    <cellStyle name="Normale 4 2" xfId="154" xr:uid="{B3D6361E-A5D5-4FF3-A474-8E4C05D8D7A9}"/>
    <cellStyle name="Normale 4 2 2" xfId="279" xr:uid="{77FD769D-458E-4C8F-B026-0B873A39AA37}"/>
    <cellStyle name="Normale 4 3" xfId="197" xr:uid="{7B7BC393-E5C6-4401-9CF6-DA7CE5700285}"/>
    <cellStyle name="Normale 4 3 2" xfId="256" xr:uid="{FB585D9B-9095-4890-86A5-F88352D7D3B1}"/>
    <cellStyle name="Normale 4 4" xfId="227" xr:uid="{16AFC4D6-C3C8-4225-B5F4-97AFAE56F7CD}"/>
    <cellStyle name="Normale 4 5" xfId="128" xr:uid="{ADA61DA5-65A7-43BF-8D1A-DB8F1E06CB29}"/>
    <cellStyle name="Normale_ITA Revised tables AR 2011_15 August 2012" xfId="77" xr:uid="{00000000-0005-0000-0000-000042000000}"/>
    <cellStyle name="Normalny 2" xfId="1421" xr:uid="{85928224-0555-48FF-B52B-264ABA1E421B}"/>
    <cellStyle name="Notas" xfId="64" xr:uid="{00000000-0005-0000-0000-000043000000}"/>
    <cellStyle name="Notas 2" xfId="155" xr:uid="{6DEC715D-B8CD-4503-BEF3-D25A0E9E2C94}"/>
    <cellStyle name="Notas 2 2" xfId="280" xr:uid="{5F0FC638-5652-4A80-953A-746AA9E97853}"/>
    <cellStyle name="Notas 2 2 2" xfId="466" xr:uid="{9431DD27-209E-44C1-A181-6B53F8D4ED69}"/>
    <cellStyle name="Notas 2 2 2 2" xfId="893" xr:uid="{9F7E760A-4828-4E39-A37B-EE3DDCF37E49}"/>
    <cellStyle name="Notas 2 2 2 3" xfId="1251" xr:uid="{F34C6365-16F0-485D-9968-94464AFEAF5D}"/>
    <cellStyle name="Notas 2 2 3" xfId="587" xr:uid="{C1D42DBC-1A29-4600-AA95-B9BA51DF4EC2}"/>
    <cellStyle name="Notas 2 2 3 2" xfId="1014" xr:uid="{7D0F545E-E09F-4702-8148-C97F06719CF3}"/>
    <cellStyle name="Notas 2 2 3 3" xfId="1372" xr:uid="{7892FCD5-1822-4CCC-9739-1000C3287C06}"/>
    <cellStyle name="Notas 2 2 4" xfId="1068" xr:uid="{271141E5-3EAA-4F9C-92D7-26A9D6889502}"/>
    <cellStyle name="Notas 2 3" xfId="313" xr:uid="{DC1F028A-B537-4A8B-81B2-DC2B0C37B870}"/>
    <cellStyle name="Notas 2 3 2" xfId="499" xr:uid="{DF95C685-E328-4DB0-B097-6030261A1117}"/>
    <cellStyle name="Notas 2 3 2 2" xfId="926" xr:uid="{1DDB1CE2-A684-43F6-ABE7-8F367D7E9271}"/>
    <cellStyle name="Notas 2 3 2 3" xfId="1284" xr:uid="{AA0FB594-1DCD-4F82-B7F2-DC630492B06B}"/>
    <cellStyle name="Notas 2 3 3" xfId="620" xr:uid="{EF7BA2B6-B026-4285-8F74-2D1D60598536}"/>
    <cellStyle name="Notas 2 3 3 2" xfId="1047" xr:uid="{FF610752-78AA-4208-ADD0-B284591AAD03}"/>
    <cellStyle name="Notas 2 3 3 3" xfId="1405" xr:uid="{39DB5383-4E25-4F97-91DF-395807E840AA}"/>
    <cellStyle name="Notas 2 3 4" xfId="1101" xr:uid="{3D72E1C2-9312-417A-912D-60FDF6D72B53}"/>
    <cellStyle name="Notas 2 4" xfId="211" xr:uid="{9650CF7B-E758-4073-AC7D-64F300FF6480}"/>
    <cellStyle name="Notas 2 4 2" xfId="419" xr:uid="{C68173ED-1D64-4174-93A6-1166EEE1E8A4}"/>
    <cellStyle name="Notas 2 4 2 2" xfId="846" xr:uid="{0B4D9940-D431-417B-BD7C-9B1F1E7E5EB0}"/>
    <cellStyle name="Notas 2 4 2 3" xfId="1204" xr:uid="{7A840449-F772-4D0A-BFA0-401AEEF54C54}"/>
    <cellStyle name="Notas 2 4 3" xfId="540" xr:uid="{ABC1B751-6BE1-405D-BCDE-428492B64A62}"/>
    <cellStyle name="Notas 2 4 3 2" xfId="967" xr:uid="{7862CE75-489B-4F7C-8A24-779C1EB292CA}"/>
    <cellStyle name="Notas 2 4 3 3" xfId="1325" xr:uid="{E18F03D1-DBCB-40B1-A9CB-6AACA30CE7AD}"/>
    <cellStyle name="Notas 2 4 4" xfId="715" xr:uid="{DBB5DB52-F661-49D0-B4C9-FB998F7897B8}"/>
    <cellStyle name="Notas 2 5" xfId="375" xr:uid="{577FA007-968B-4727-9415-9787B2A10E01}"/>
    <cellStyle name="Notas 2 5 2" xfId="802" xr:uid="{3A87A2C2-5FE9-4127-BDEF-D3B598695738}"/>
    <cellStyle name="Notas 2 5 3" xfId="1160" xr:uid="{9E95ED2B-808A-4308-B649-73BC3D63936B}"/>
    <cellStyle name="Notas 2 6" xfId="348" xr:uid="{650AA1E1-790C-49A2-8121-B7FC07780F1A}"/>
    <cellStyle name="Notas 2 6 2" xfId="775" xr:uid="{7393947A-33EE-4121-8C22-9F1C3085569A}"/>
    <cellStyle name="Notas 2 6 3" xfId="1133" xr:uid="{C950A576-E111-4CA0-930D-0AA11197CCAD}"/>
    <cellStyle name="Notas 2 7" xfId="659" xr:uid="{0BAC57E3-8AF1-4444-B60C-EFEE592CB876}"/>
    <cellStyle name="Notas 2 8" xfId="712" xr:uid="{0BC106AC-5508-4DC8-92FE-9BF95AF717D0}"/>
    <cellStyle name="Notas 3" xfId="167" xr:uid="{7BDC50D9-CCE6-4268-BFE8-2B2C7E3F035A}"/>
    <cellStyle name="Notas 3 2" xfId="281" xr:uid="{540A4147-8210-4868-B8D4-9346933F9CB7}"/>
    <cellStyle name="Notas 3 2 2" xfId="467" xr:uid="{77286362-AD4C-4884-BFD3-329AD9BB0E9D}"/>
    <cellStyle name="Notas 3 2 2 2" xfId="894" xr:uid="{9EE2A420-62F7-4BE1-8F73-A96CE5B80AD5}"/>
    <cellStyle name="Notas 3 2 2 3" xfId="1252" xr:uid="{A9FF1109-5220-4F0A-AAF6-CB78EFEF9221}"/>
    <cellStyle name="Notas 3 2 3" xfId="588" xr:uid="{B5C23126-1571-4D01-80E5-6482ECDDB6EA}"/>
    <cellStyle name="Notas 3 2 3 2" xfId="1015" xr:uid="{CD7E987B-BD46-4696-B198-43927BD4B675}"/>
    <cellStyle name="Notas 3 2 3 3" xfId="1373" xr:uid="{321E5013-240A-4F23-A117-99C58D763575}"/>
    <cellStyle name="Notas 3 2 4" xfId="1069" xr:uid="{94B2AE9C-D589-4B7B-8CEE-85332B76BB13}"/>
    <cellStyle name="Notas 3 3" xfId="314" xr:uid="{385BA898-9BB1-41F8-8019-BF0DDF0448B4}"/>
    <cellStyle name="Notas 3 3 2" xfId="500" xr:uid="{81591E42-6961-4890-BA97-A352B603A865}"/>
    <cellStyle name="Notas 3 3 2 2" xfId="927" xr:uid="{AF555124-31A2-4DE0-84C5-278D4996C82A}"/>
    <cellStyle name="Notas 3 3 2 3" xfId="1285" xr:uid="{4EA38228-8423-49B8-B1D1-89E06A796FB8}"/>
    <cellStyle name="Notas 3 3 3" xfId="621" xr:uid="{396F1365-1697-491E-8784-6C15215CE7F2}"/>
    <cellStyle name="Notas 3 3 3 2" xfId="1048" xr:uid="{08DFD66F-79F9-475B-846A-33EF162F694D}"/>
    <cellStyle name="Notas 3 3 3 3" xfId="1406" xr:uid="{2D6D5F80-229A-437C-91EC-910AD7A736F0}"/>
    <cellStyle name="Notas 3 3 4" xfId="1102" xr:uid="{F3A6B6C0-0535-4FB4-BF84-EE84D8FDA6B3}"/>
    <cellStyle name="Notas 3 4" xfId="212" xr:uid="{83EB98B3-209A-4148-A83F-503CBF71029B}"/>
    <cellStyle name="Notas 3 4 2" xfId="420" xr:uid="{ECAE3F58-D2D4-4DDE-90E5-D5CF2E0174E6}"/>
    <cellStyle name="Notas 3 4 2 2" xfId="847" xr:uid="{43CDFD82-7EB2-4A84-8660-3439C40E01E3}"/>
    <cellStyle name="Notas 3 4 2 3" xfId="1205" xr:uid="{B8F4A4A7-3379-45EC-A2F2-B1D11E76EC7F}"/>
    <cellStyle name="Notas 3 4 3" xfId="541" xr:uid="{F5BA116E-5E74-4F1B-AABB-5EC824F9030E}"/>
    <cellStyle name="Notas 3 4 3 2" xfId="968" xr:uid="{B5609624-1DA4-4660-B2A9-9C29C57B37C5}"/>
    <cellStyle name="Notas 3 4 3 3" xfId="1326" xr:uid="{57C418B9-1951-4023-8AEF-7B9E5F7D327D}"/>
    <cellStyle name="Notas 3 4 4" xfId="650" xr:uid="{F55FFA6E-E1CF-4FE8-A6A4-F99FBFE1DFF9}"/>
    <cellStyle name="Notas 3 5" xfId="381" xr:uid="{E7568BA1-8D19-411B-B148-C0A4E795020C}"/>
    <cellStyle name="Notas 3 5 2" xfId="808" xr:uid="{AE4AAF0D-6171-41E6-82B2-16D7FC44B59A}"/>
    <cellStyle name="Notas 3 5 3" xfId="1166" xr:uid="{9419747F-E766-4B41-BFEA-9FFF2085053C}"/>
    <cellStyle name="Notas 3 6" xfId="342" xr:uid="{94A6DDAF-5432-485E-9A29-8501ACCF98DD}"/>
    <cellStyle name="Notas 3 6 2" xfId="769" xr:uid="{20ED621B-FC82-4059-A8A5-D01196E0F6B1}"/>
    <cellStyle name="Notas 3 6 3" xfId="1127" xr:uid="{B6038872-848F-4664-892A-DA3585C246BC}"/>
    <cellStyle name="Notas 3 7" xfId="664" xr:uid="{3F561398-E2CA-49CB-810A-3FFC8BB5C152}"/>
    <cellStyle name="Notas 3 8" xfId="726" xr:uid="{0B475A99-4264-4FD1-B8CE-A7B7B03C7C21}"/>
    <cellStyle name="Notas 4" xfId="171" xr:uid="{D0D088C7-99CA-4408-9054-5351A5B59B21}"/>
    <cellStyle name="Notas 4 2" xfId="257" xr:uid="{5A49B278-6C39-4FFA-9AE3-AD9CC405F69B}"/>
    <cellStyle name="Notas 4 2 2" xfId="451" xr:uid="{AA70138C-067B-4479-966B-438EC5F6E32E}"/>
    <cellStyle name="Notas 4 2 2 2" xfId="878" xr:uid="{577CFEF0-C4C3-4E46-B165-D49DB77FABFC}"/>
    <cellStyle name="Notas 4 2 2 3" xfId="1236" xr:uid="{7D83409F-0C68-4D1D-8DD6-7F39C7798A30}"/>
    <cellStyle name="Notas 4 2 3" xfId="572" xr:uid="{976DC587-E24B-42F0-AAC9-77EE953E9746}"/>
    <cellStyle name="Notas 4 2 3 2" xfId="999" xr:uid="{F995308F-1447-4CD0-B5AB-1523E0FF8C65}"/>
    <cellStyle name="Notas 4 2 3 3" xfId="1357" xr:uid="{70DA7B6A-812F-49F9-BE31-A2C40995CC49}"/>
    <cellStyle name="Notas 4 2 4" xfId="110" xr:uid="{AA4A63A5-FEAA-433F-A9A0-15C420E824D5}"/>
    <cellStyle name="Notas 4 3" xfId="298" xr:uid="{C40FDE56-E797-4667-8367-AD7D6D3C79A1}"/>
    <cellStyle name="Notas 4 3 2" xfId="484" xr:uid="{0BC6C284-AB31-4293-982B-93223C47D73F}"/>
    <cellStyle name="Notas 4 3 2 2" xfId="911" xr:uid="{9E7BC421-10A2-4A79-A6A0-416BFCBC3B4B}"/>
    <cellStyle name="Notas 4 3 2 3" xfId="1269" xr:uid="{C4C982AE-465A-4F8C-8EFA-5C004E042E2E}"/>
    <cellStyle name="Notas 4 3 3" xfId="605" xr:uid="{FF9D62B2-F77C-4920-A82E-B0A6B6A20307}"/>
    <cellStyle name="Notas 4 3 3 2" xfId="1032" xr:uid="{D3D1E30F-F339-4953-A87F-77F41E2ECDC6}"/>
    <cellStyle name="Notas 4 3 3 3" xfId="1390" xr:uid="{FC29444E-929F-4B86-B77D-85DFA049E431}"/>
    <cellStyle name="Notas 4 3 4" xfId="1086" xr:uid="{ED74E285-34B3-4DA2-9C04-78843C4C5684}"/>
    <cellStyle name="Notas 4 4" xfId="385" xr:uid="{37023FCF-8510-4698-9F23-D742DC8C55DD}"/>
    <cellStyle name="Notas 4 4 2" xfId="812" xr:uid="{AE6A2F50-36E9-4FF4-B7CE-986406487F8D}"/>
    <cellStyle name="Notas 4 4 3" xfId="1170" xr:uid="{CB52DE7C-A5F4-402A-8865-F3974840B6B9}"/>
    <cellStyle name="Notas 4 5" xfId="338" xr:uid="{EB48AD87-8C33-48AE-80B6-54F2E8901282}"/>
    <cellStyle name="Notas 4 5 2" xfId="765" xr:uid="{B85B7110-6A16-41E8-A675-F7E144E9B04B}"/>
    <cellStyle name="Notas 4 5 3" xfId="1123" xr:uid="{6E95A711-5799-4B63-8A33-928DF1B7A259}"/>
    <cellStyle name="Notas 4 6" xfId="751" xr:uid="{E0F09FD6-03F0-4D96-8861-87E51670ED7E}"/>
    <cellStyle name="Notas 5" xfId="178" xr:uid="{6B7706A1-A13E-46D1-AFD3-05922BDDAA31}"/>
    <cellStyle name="Notas 5 2" xfId="288" xr:uid="{564780A5-0DA6-4AAC-8666-8CE8E4C78A1A}"/>
    <cellStyle name="Notas 5 2 2" xfId="474" xr:uid="{3902E38A-D032-4CD9-B244-7C239B5B1E07}"/>
    <cellStyle name="Notas 5 2 2 2" xfId="901" xr:uid="{B81A42EF-2AD7-44CB-9865-90BE1AD0CC8D}"/>
    <cellStyle name="Notas 5 2 2 3" xfId="1259" xr:uid="{2C4915E9-0A42-4EC5-ABC2-A1F63F1D565C}"/>
    <cellStyle name="Notas 5 2 3" xfId="595" xr:uid="{D185D47E-82FB-49EF-A7B8-6B64EC62BF94}"/>
    <cellStyle name="Notas 5 2 3 2" xfId="1022" xr:uid="{F5B96CA3-1E83-4154-A980-771B2860A2BE}"/>
    <cellStyle name="Notas 5 2 3 3" xfId="1380" xr:uid="{913384AD-9549-48D1-B207-46E9B23A7AE7}"/>
    <cellStyle name="Notas 5 2 4" xfId="1076" xr:uid="{33E71213-DD81-4A46-AA09-B6F82A219BBF}"/>
    <cellStyle name="Notas 5 3" xfId="321" xr:uid="{B6BA7A93-6E63-424E-A490-28DC1994E204}"/>
    <cellStyle name="Notas 5 3 2" xfId="507" xr:uid="{34642EF5-62B6-474A-9236-6DCD02A63822}"/>
    <cellStyle name="Notas 5 3 2 2" xfId="934" xr:uid="{0F98A6D4-C00E-415B-B18D-2E9D2831E32B}"/>
    <cellStyle name="Notas 5 3 2 3" xfId="1292" xr:uid="{6CF30E5B-1195-41F7-A754-029422EAD5BB}"/>
    <cellStyle name="Notas 5 3 3" xfId="628" xr:uid="{7DB9266E-B5DB-46BA-A40C-F7E7A8C1CF28}"/>
    <cellStyle name="Notas 5 3 3 2" xfId="1055" xr:uid="{E74BD99F-0852-469B-8439-441B4B9C2F1E}"/>
    <cellStyle name="Notas 5 3 3 3" xfId="1413" xr:uid="{2A1469E0-9547-432A-8CC6-C017BFECACA9}"/>
    <cellStyle name="Notas 5 3 4" xfId="1109" xr:uid="{729AC872-E0F6-450B-AB88-659DD62CEC1C}"/>
    <cellStyle name="Notas 5 4" xfId="218" xr:uid="{9A76B6B0-03C3-42D2-AD6C-C5896F6BC2D2}"/>
    <cellStyle name="Notas 5 4 2" xfId="426" xr:uid="{F8F9AB08-48EB-4983-99B5-9791C7FAE902}"/>
    <cellStyle name="Notas 5 4 2 2" xfId="853" xr:uid="{48F40D82-7C28-4D5F-8473-E468272CD430}"/>
    <cellStyle name="Notas 5 4 2 3" xfId="1211" xr:uid="{FF7A869A-3B88-48B2-B430-72E3CE9F92B2}"/>
    <cellStyle name="Notas 5 4 3" xfId="547" xr:uid="{4091340C-1233-4115-955A-8F0F4C09E52D}"/>
    <cellStyle name="Notas 5 4 3 2" xfId="974" xr:uid="{F59F0075-713C-4DF5-8AD9-2192B2295DE3}"/>
    <cellStyle name="Notas 5 4 3 3" xfId="1332" xr:uid="{6147EB9A-72CA-4FB5-9F66-FF95F90A9291}"/>
    <cellStyle name="Notas 5 4 4" xfId="721" xr:uid="{9BC02A3B-DE96-4F89-B294-7A3C5BF199EC}"/>
    <cellStyle name="Notas 5 5" xfId="390" xr:uid="{B9023949-97F6-4EE0-9C3B-2EEDE6926941}"/>
    <cellStyle name="Notas 5 5 2" xfId="817" xr:uid="{0CA6D503-0F47-4D8B-8209-C094BA0C1F6F}"/>
    <cellStyle name="Notas 5 5 3" xfId="1175" xr:uid="{C186047F-1A14-41C9-9D51-DE678774E695}"/>
    <cellStyle name="Notas 5 6" xfId="333" xr:uid="{678EF7D9-1CC9-4900-8952-ADADC8E46081}"/>
    <cellStyle name="Notas 5 6 2" xfId="760" xr:uid="{838CD320-74C4-477F-B8C3-08BE70F8EDBC}"/>
    <cellStyle name="Notas 5 6 3" xfId="1118" xr:uid="{07EBC310-05F2-4FF1-B17A-A1B0FEE2CCE7}"/>
    <cellStyle name="Notas 5 7" xfId="670" xr:uid="{8D53A161-31C3-4D49-B7D5-C139AD348E9C}"/>
    <cellStyle name="Notas 5 8" xfId="725" xr:uid="{D7C61995-8C29-4BF8-AD15-85DA5F441FB4}"/>
    <cellStyle name="Notas 6" xfId="191" xr:uid="{370A9A4B-5AF6-4D67-BAFA-8C4CABEF06CC}"/>
    <cellStyle name="Notas 6 2" xfId="245" xr:uid="{AFCE1B0A-CEC4-4486-B568-4F6428DEC23C}"/>
    <cellStyle name="Notas 6 2 2" xfId="442" xr:uid="{BBFBDBAF-4C02-4E32-BCC2-DD14B196C1C3}"/>
    <cellStyle name="Notas 6 2 2 2" xfId="869" xr:uid="{F85E4D50-5E84-44FF-94BE-234D1DEDF313}"/>
    <cellStyle name="Notas 6 2 2 3" xfId="1227" xr:uid="{F1BFA9D1-18FE-4E80-98DC-96749ADCE5C7}"/>
    <cellStyle name="Notas 6 2 3" xfId="563" xr:uid="{37B99D53-B8C1-4D25-84D3-C40746BBEA13}"/>
    <cellStyle name="Notas 6 2 3 2" xfId="990" xr:uid="{414930BA-622B-4925-B98B-B42AB08DF20C}"/>
    <cellStyle name="Notas 6 2 3 3" xfId="1348" xr:uid="{55AA2BE4-A1C0-498C-AC17-F6401D2E6659}"/>
    <cellStyle name="Notas 6 2 4" xfId="101" xr:uid="{E62D42EB-E711-448F-85D9-047DEC86380F}"/>
    <cellStyle name="Notas 6 3" xfId="403" xr:uid="{E372996F-970D-43A4-9AB5-BDE9E9512FBE}"/>
    <cellStyle name="Notas 6 3 2" xfId="830" xr:uid="{621FD507-6CAA-4182-A831-86AB9237628D}"/>
    <cellStyle name="Notas 6 3 3" xfId="1188" xr:uid="{659996A1-DFAF-4084-923C-2D9E17410AD8}"/>
    <cellStyle name="Notas 6 4" xfId="524" xr:uid="{A31F975B-BFE2-49B0-8108-C37F5AF7B37E}"/>
    <cellStyle name="Notas 6 4 2" xfId="951" xr:uid="{33BE26EA-C62B-4855-AC84-B60F0605EA51}"/>
    <cellStyle name="Notas 6 4 3" xfId="1309" xr:uid="{E03CB830-A7F5-48C2-A6A9-287DA3861FD7}"/>
    <cellStyle name="Notas 6 5" xfId="683" xr:uid="{648036AE-BE14-468E-A11B-00D88DC865AC}"/>
    <cellStyle name="Notas 6 6" xfId="700" xr:uid="{8971BEF8-0241-494F-8F07-46998167F97D}"/>
    <cellStyle name="Notas 7" xfId="129" xr:uid="{8C523F96-5D1D-4F26-ABE9-F64E9B91CD7F}"/>
    <cellStyle name="Notas 8" xfId="1429" xr:uid="{867A7AD0-E110-4648-8507-8BDF593A91E8}"/>
    <cellStyle name="Notiz" xfId="65" xr:uid="{00000000-0005-0000-0000-000044000000}"/>
    <cellStyle name="Notiz 2" xfId="156" xr:uid="{7FB9BBC0-D242-4B40-B6B1-A7F4209A14C9}"/>
    <cellStyle name="Notiz 2 2" xfId="282" xr:uid="{E220C759-5CEC-4466-8A12-ED1837F9A02A}"/>
    <cellStyle name="Notiz 2 2 2" xfId="468" xr:uid="{50E91F20-91DB-460C-97E9-25CDF8BD86C3}"/>
    <cellStyle name="Notiz 2 2 2 2" xfId="895" xr:uid="{26465FC0-B5B9-4392-8C59-95648FADF6E4}"/>
    <cellStyle name="Notiz 2 2 2 3" xfId="1253" xr:uid="{0E1B37A2-DFEF-4E91-A44C-089EC1563288}"/>
    <cellStyle name="Notiz 2 2 3" xfId="589" xr:uid="{4721E281-FD99-4C33-8CF2-C9562DF3A55E}"/>
    <cellStyle name="Notiz 2 2 3 2" xfId="1016" xr:uid="{7EF84DA6-8C1B-49C5-8D1D-48638B6275F6}"/>
    <cellStyle name="Notiz 2 2 3 3" xfId="1374" xr:uid="{E87776EF-9363-4F7C-B765-1BB5A7ED96A7}"/>
    <cellStyle name="Notiz 2 2 4" xfId="1070" xr:uid="{1E2D3644-C85D-4DD1-9187-D4482DF254CA}"/>
    <cellStyle name="Notiz 2 3" xfId="315" xr:uid="{D6210162-3646-48D3-8AEF-F780F974147F}"/>
    <cellStyle name="Notiz 2 3 2" xfId="501" xr:uid="{7D283749-7EF1-4325-A67A-0DC121EFB497}"/>
    <cellStyle name="Notiz 2 3 2 2" xfId="928" xr:uid="{FFF756F4-631E-4936-8635-3113F5CB15B5}"/>
    <cellStyle name="Notiz 2 3 2 3" xfId="1286" xr:uid="{2F2F347E-72F5-420E-A85C-2B0D15F2CE93}"/>
    <cellStyle name="Notiz 2 3 3" xfId="622" xr:uid="{71012985-56AC-4B2C-A272-CD9AF3DA8B2B}"/>
    <cellStyle name="Notiz 2 3 3 2" xfId="1049" xr:uid="{E0629A56-B95D-4FB1-9DF7-59B560515673}"/>
    <cellStyle name="Notiz 2 3 3 3" xfId="1407" xr:uid="{E808AF7E-6612-4019-A2E7-A24834A7259B}"/>
    <cellStyle name="Notiz 2 3 4" xfId="1103" xr:uid="{D64B0704-6F7A-48C9-AD51-1880A6AE7E45}"/>
    <cellStyle name="Notiz 2 4" xfId="213" xr:uid="{1AF11CD7-721D-43E7-8DAA-E6E3272F4FE0}"/>
    <cellStyle name="Notiz 2 4 2" xfId="421" xr:uid="{6A035EE5-4D2D-49C4-B047-EFF7181A5892}"/>
    <cellStyle name="Notiz 2 4 2 2" xfId="848" xr:uid="{E55DC21F-6D00-4149-98D1-F46DE9B4B84F}"/>
    <cellStyle name="Notiz 2 4 2 3" xfId="1206" xr:uid="{7CE032AC-A9E0-4643-9C16-ADA73E603F5F}"/>
    <cellStyle name="Notiz 2 4 3" xfId="542" xr:uid="{3E22D1CF-99E6-4151-B880-29922E299962}"/>
    <cellStyle name="Notiz 2 4 3 2" xfId="969" xr:uid="{2B9ABBB4-4CD6-42C0-87F6-4AA748DF56BB}"/>
    <cellStyle name="Notiz 2 4 3 3" xfId="1327" xr:uid="{40A725A0-12EA-4EE3-BF92-E8290BF49EAD}"/>
    <cellStyle name="Notiz 2 4 4" xfId="691" xr:uid="{3A58B16A-37CF-4F2B-89E5-DE89746A8510}"/>
    <cellStyle name="Notiz 2 5" xfId="376" xr:uid="{B31C11CF-FA9F-41D4-9856-5DA410F6883B}"/>
    <cellStyle name="Notiz 2 5 2" xfId="803" xr:uid="{61C89057-1538-47BE-957C-143F6110A4CF}"/>
    <cellStyle name="Notiz 2 5 3" xfId="1161" xr:uid="{F1802732-565B-40BE-8404-5DDD98555039}"/>
    <cellStyle name="Notiz 2 6" xfId="347" xr:uid="{1EA5F579-97BE-4D74-B52D-DDA828FFB13B}"/>
    <cellStyle name="Notiz 2 6 2" xfId="774" xr:uid="{E32C034D-CF0B-421A-83A6-71A09CF90956}"/>
    <cellStyle name="Notiz 2 6 3" xfId="1132" xr:uid="{97A0915F-B2B0-40BD-A874-6369A35509F8}"/>
    <cellStyle name="Notiz 2 7" xfId="660" xr:uid="{1F616A5B-F09C-463F-85B3-B8F051B78CF6}"/>
    <cellStyle name="Notiz 2 8" xfId="698" xr:uid="{CF86909B-AA0B-4844-B39D-CB91D36D95B3}"/>
    <cellStyle name="Notiz 3" xfId="168" xr:uid="{32A2AAD3-0420-4205-AF83-E8896BC3201F}"/>
    <cellStyle name="Notiz 3 2" xfId="283" xr:uid="{7815656E-A746-4C83-B108-75F050B88723}"/>
    <cellStyle name="Notiz 3 2 2" xfId="469" xr:uid="{BF962445-37CD-449C-BC6A-57D8ED6B2D19}"/>
    <cellStyle name="Notiz 3 2 2 2" xfId="896" xr:uid="{3D38ADD1-A323-455C-8E0A-024967DAD97F}"/>
    <cellStyle name="Notiz 3 2 2 3" xfId="1254" xr:uid="{B1522E1D-FE17-4E4E-820C-8C3434E02ABD}"/>
    <cellStyle name="Notiz 3 2 3" xfId="590" xr:uid="{6EBB4B0F-290C-4331-9F36-9148F0F50EEC}"/>
    <cellStyle name="Notiz 3 2 3 2" xfId="1017" xr:uid="{71BC41AD-0E40-42B9-BFF7-117D0142F54D}"/>
    <cellStyle name="Notiz 3 2 3 3" xfId="1375" xr:uid="{5A4358BE-68A8-4D6A-A2D3-7DFB77FE17AE}"/>
    <cellStyle name="Notiz 3 2 4" xfId="1071" xr:uid="{430983E5-F074-434D-97B1-1D8F0F8A72A5}"/>
    <cellStyle name="Notiz 3 3" xfId="316" xr:uid="{B05BEA7A-B76B-48A6-8726-037097DF3E76}"/>
    <cellStyle name="Notiz 3 3 2" xfId="502" xr:uid="{0CA9FA1A-2B84-4FA0-B949-839EA7827A40}"/>
    <cellStyle name="Notiz 3 3 2 2" xfId="929" xr:uid="{E7C1727F-E64E-4869-9E16-BFB085C731D2}"/>
    <cellStyle name="Notiz 3 3 2 3" xfId="1287" xr:uid="{9023ECCC-6F1A-4025-845C-EA0FA931F9CB}"/>
    <cellStyle name="Notiz 3 3 3" xfId="623" xr:uid="{FF95DA53-FE97-4164-9E9E-570D2D3F65AE}"/>
    <cellStyle name="Notiz 3 3 3 2" xfId="1050" xr:uid="{6E2DB919-6AC1-4F18-A433-2244011BFE4C}"/>
    <cellStyle name="Notiz 3 3 3 3" xfId="1408" xr:uid="{5AC486F1-A592-4436-991A-88F7032AD966}"/>
    <cellStyle name="Notiz 3 3 4" xfId="1104" xr:uid="{744E934F-D112-4A1E-BC77-0115430CC109}"/>
    <cellStyle name="Notiz 3 4" xfId="214" xr:uid="{DED92807-D2CC-4BD6-8506-4057622A6AE4}"/>
    <cellStyle name="Notiz 3 4 2" xfId="422" xr:uid="{5B21D1CF-C3C5-43E5-ACAB-C332D883F837}"/>
    <cellStyle name="Notiz 3 4 2 2" xfId="849" xr:uid="{331F8E56-F05C-40B8-974E-105CAA34B990}"/>
    <cellStyle name="Notiz 3 4 2 3" xfId="1207" xr:uid="{0DFDA6CF-1388-4E4B-BB29-5FAF64299F23}"/>
    <cellStyle name="Notiz 3 4 3" xfId="543" xr:uid="{032898D7-5E07-4D45-885B-AA5324F77E46}"/>
    <cellStyle name="Notiz 3 4 3 2" xfId="970" xr:uid="{E3324E4C-DA35-4ABE-8CBF-46AFA0763F66}"/>
    <cellStyle name="Notiz 3 4 3 3" xfId="1328" xr:uid="{51C20F4A-A043-4A3E-BDD4-5D6AA54E7AA1}"/>
    <cellStyle name="Notiz 3 4 4" xfId="741" xr:uid="{8FFCFFD0-0F24-40A1-8103-B84F5DB1E4B1}"/>
    <cellStyle name="Notiz 3 5" xfId="382" xr:uid="{920E20AB-F5EF-478C-A894-2AC797E9849A}"/>
    <cellStyle name="Notiz 3 5 2" xfId="809" xr:uid="{2E2BA26C-0AEC-47A5-A150-6D167B16A5A9}"/>
    <cellStyle name="Notiz 3 5 3" xfId="1167" xr:uid="{66D8B1DD-EABA-45F6-B21E-AD50C829D756}"/>
    <cellStyle name="Notiz 3 6" xfId="341" xr:uid="{84BDD433-38E2-47E5-8590-F123B37BEDC6}"/>
    <cellStyle name="Notiz 3 6 2" xfId="768" xr:uid="{2365D398-796B-4FB0-8D4E-B85E589EB2F7}"/>
    <cellStyle name="Notiz 3 6 3" xfId="1126" xr:uid="{C385AAEB-7D75-4A84-BD9D-1B83AA6FE3AC}"/>
    <cellStyle name="Notiz 3 7" xfId="665" xr:uid="{E1F88840-6818-4F30-8E04-849991645BC6}"/>
    <cellStyle name="Notiz 3 8" xfId="640" xr:uid="{BB259B3B-C841-4106-8D17-9822CE7A721D}"/>
    <cellStyle name="Notiz 4" xfId="174" xr:uid="{565BE770-9DF0-42D4-AE88-5C298111C4F4}"/>
    <cellStyle name="Notiz 4 2" xfId="258" xr:uid="{8B22BB9E-BD80-48F4-AD04-F17E78A9D920}"/>
    <cellStyle name="Notiz 4 2 2" xfId="452" xr:uid="{120FEF92-3137-46FF-A1D5-DF62560DE650}"/>
    <cellStyle name="Notiz 4 2 2 2" xfId="879" xr:uid="{651FB689-9868-4A97-959E-FE49D6BB7916}"/>
    <cellStyle name="Notiz 4 2 2 3" xfId="1237" xr:uid="{71CBFF71-BAEF-4836-8A30-4831F2ABFB05}"/>
    <cellStyle name="Notiz 4 2 3" xfId="573" xr:uid="{388B1AE7-73FA-4931-A41A-D202CD487D65}"/>
    <cellStyle name="Notiz 4 2 3 2" xfId="1000" xr:uid="{F5082A48-4834-455B-9CBC-3ECF44E27CE6}"/>
    <cellStyle name="Notiz 4 2 3 3" xfId="1358" xr:uid="{F8086DFD-8E6A-4D30-9EAB-A4C5122C6990}"/>
    <cellStyle name="Notiz 4 2 4" xfId="111" xr:uid="{D4D24996-0D90-44E3-B9FD-B217973E4F1C}"/>
    <cellStyle name="Notiz 4 3" xfId="299" xr:uid="{B7A41E94-2B05-42DA-8C4B-9972A3B7DADF}"/>
    <cellStyle name="Notiz 4 3 2" xfId="485" xr:uid="{EF13CA10-0B23-420B-BC1B-297985B9F8A5}"/>
    <cellStyle name="Notiz 4 3 2 2" xfId="912" xr:uid="{84C31374-60E5-4CC3-86B0-124751929764}"/>
    <cellStyle name="Notiz 4 3 2 3" xfId="1270" xr:uid="{FD072652-2BF9-4BC9-8620-D4C0B66BACC9}"/>
    <cellStyle name="Notiz 4 3 3" xfId="606" xr:uid="{436F23EB-6EC3-43CD-93A5-902BF51EB9CC}"/>
    <cellStyle name="Notiz 4 3 3 2" xfId="1033" xr:uid="{126818ED-7A3D-40C1-8890-3F81D90BBFCC}"/>
    <cellStyle name="Notiz 4 3 3 3" xfId="1391" xr:uid="{D36EC6D9-A6A2-4969-A15F-91116DACA6C6}"/>
    <cellStyle name="Notiz 4 3 4" xfId="1087" xr:uid="{9CD4DF49-626B-41D1-8027-D13ECBA83E92}"/>
    <cellStyle name="Notiz 4 4" xfId="386" xr:uid="{3FCEA6EF-4760-4A10-8165-D18B337BB841}"/>
    <cellStyle name="Notiz 4 4 2" xfId="813" xr:uid="{70C8F83F-0D59-402D-B9A1-1DA9C2E261E3}"/>
    <cellStyle name="Notiz 4 4 3" xfId="1171" xr:uid="{3D09E769-90AE-4DF2-84EE-95F66F27C4B0}"/>
    <cellStyle name="Notiz 4 5" xfId="337" xr:uid="{C4EC0E21-524F-4D50-9342-0ACE296DB3F2}"/>
    <cellStyle name="Notiz 4 5 2" xfId="764" xr:uid="{704255F1-D3AC-4EB0-A99C-D4C5A620AB4A}"/>
    <cellStyle name="Notiz 4 5 3" xfId="1122" xr:uid="{113EA5FD-40C4-4639-8311-8C687A7C1121}"/>
    <cellStyle name="Notiz 4 6" xfId="716" xr:uid="{A3D1923E-3767-450E-908D-013C2E49C1AB}"/>
    <cellStyle name="Notiz 5" xfId="177" xr:uid="{B8D653D8-FB6A-4433-92F9-449A63E772D7}"/>
    <cellStyle name="Notiz 5 2" xfId="287" xr:uid="{9352FCE2-A0D9-4292-9104-05EC277B10D7}"/>
    <cellStyle name="Notiz 5 2 2" xfId="473" xr:uid="{0B9D3E6B-A37A-4507-B7F4-F1A252341A14}"/>
    <cellStyle name="Notiz 5 2 2 2" xfId="900" xr:uid="{AF7555FF-57A5-4B2A-A417-51057CCBAB39}"/>
    <cellStyle name="Notiz 5 2 2 3" xfId="1258" xr:uid="{7CA2092A-E884-4953-8BDF-AF84726E3788}"/>
    <cellStyle name="Notiz 5 2 3" xfId="594" xr:uid="{4ECEFB18-2658-41C8-B397-7F8EA5CFC046}"/>
    <cellStyle name="Notiz 5 2 3 2" xfId="1021" xr:uid="{8D52C9B8-EE69-4ABB-A82F-67A030CE555A}"/>
    <cellStyle name="Notiz 5 2 3 3" xfId="1379" xr:uid="{C7C3AD60-9466-4383-B7C5-2CD7A66C4786}"/>
    <cellStyle name="Notiz 5 2 4" xfId="1075" xr:uid="{86CE6393-6753-41B1-9F5C-D78C20453772}"/>
    <cellStyle name="Notiz 5 3" xfId="320" xr:uid="{698C6BEB-BF3B-4221-B809-D5F3EE58F3C9}"/>
    <cellStyle name="Notiz 5 3 2" xfId="506" xr:uid="{495AC1FA-F6AB-4568-B21D-D5EC2418D610}"/>
    <cellStyle name="Notiz 5 3 2 2" xfId="933" xr:uid="{11A9F503-9D1A-4963-A606-26FC9AC3AA33}"/>
    <cellStyle name="Notiz 5 3 2 3" xfId="1291" xr:uid="{5EF3E5C7-D36E-446A-B5B4-086435A71F8E}"/>
    <cellStyle name="Notiz 5 3 3" xfId="627" xr:uid="{EC7ABD7B-9D07-43A2-B009-7E97B7AE0B94}"/>
    <cellStyle name="Notiz 5 3 3 2" xfId="1054" xr:uid="{C300120D-C033-455F-9BC6-EA337F7085CA}"/>
    <cellStyle name="Notiz 5 3 3 3" xfId="1412" xr:uid="{D1EF533F-3A6A-4FE5-82A7-51A321EF1998}"/>
    <cellStyle name="Notiz 5 3 4" xfId="1108" xr:uid="{B077B631-BFA6-495F-8CFC-F91D31774172}"/>
    <cellStyle name="Notiz 5 4" xfId="217" xr:uid="{1CA271EE-CA37-4087-9B85-2ED28B72DC59}"/>
    <cellStyle name="Notiz 5 4 2" xfId="425" xr:uid="{9F7F686A-0122-4B19-A388-D87034455323}"/>
    <cellStyle name="Notiz 5 4 2 2" xfId="852" xr:uid="{0219C660-DCDE-418B-901C-81C7FDFD0CB6}"/>
    <cellStyle name="Notiz 5 4 2 3" xfId="1210" xr:uid="{4203CD9B-2536-4EA9-8ECD-CAAB5AC1A794}"/>
    <cellStyle name="Notiz 5 4 3" xfId="546" xr:uid="{F640E749-B2F3-41AA-9356-F46D5F464D39}"/>
    <cellStyle name="Notiz 5 4 3 2" xfId="973" xr:uid="{2F4548BC-C35F-440F-B614-32845E845EFC}"/>
    <cellStyle name="Notiz 5 4 3 3" xfId="1331" xr:uid="{131B89E9-5B30-4890-930B-892D1F834170}"/>
    <cellStyle name="Notiz 5 4 4" xfId="740" xr:uid="{FAC6A239-B6B9-48F4-95D6-C4CDEAD580F0}"/>
    <cellStyle name="Notiz 5 5" xfId="389" xr:uid="{BFA6D699-FAAC-4454-A6CE-4A8136EA5937}"/>
    <cellStyle name="Notiz 5 5 2" xfId="816" xr:uid="{7311D8CE-AD4F-4FD7-9869-AD945074B0B4}"/>
    <cellStyle name="Notiz 5 5 3" xfId="1174" xr:uid="{58AA6F0D-1242-4F10-A530-3BAA8E3327E8}"/>
    <cellStyle name="Notiz 5 6" xfId="334" xr:uid="{55883AAE-2046-4F74-BB90-9A2AC1C5B0F9}"/>
    <cellStyle name="Notiz 5 6 2" xfId="761" xr:uid="{223683B1-85FB-4520-834F-29033DFCD076}"/>
    <cellStyle name="Notiz 5 6 3" xfId="1119" xr:uid="{A0584B8C-B167-41DD-9C28-0E863778E578}"/>
    <cellStyle name="Notiz 5 7" xfId="669" xr:uid="{7C9F727F-3AF3-4471-B34C-360DD641B214}"/>
    <cellStyle name="Notiz 5 8" xfId="745" xr:uid="{DABDD853-1582-4486-9E54-F659ED344DCD}"/>
    <cellStyle name="Notiz 6" xfId="192" xr:uid="{CB7D1518-78DF-4DAF-834B-773303D95F4B}"/>
    <cellStyle name="Notiz 6 2" xfId="246" xr:uid="{4BBE4AFC-723E-4FA5-BF69-2306CDF20A1B}"/>
    <cellStyle name="Notiz 6 2 2" xfId="443" xr:uid="{6AEA7DF4-C27D-43A0-8E6F-3EE62D254629}"/>
    <cellStyle name="Notiz 6 2 2 2" xfId="870" xr:uid="{B17D0E3A-A53C-49C8-AFE9-62EFE5E33C1B}"/>
    <cellStyle name="Notiz 6 2 2 3" xfId="1228" xr:uid="{0BA0B4BE-CF58-408B-9F15-71729FD553A4}"/>
    <cellStyle name="Notiz 6 2 3" xfId="564" xr:uid="{D43910C4-8476-4A0F-8B47-343486E7DD56}"/>
    <cellStyle name="Notiz 6 2 3 2" xfId="991" xr:uid="{45013E9E-60EB-43D7-9DE4-140DD2981B08}"/>
    <cellStyle name="Notiz 6 2 3 3" xfId="1349" xr:uid="{29ED9599-8A87-400C-AB78-FC4D309EE48C}"/>
    <cellStyle name="Notiz 6 2 4" xfId="102" xr:uid="{06377F6C-D3AA-4740-8ADB-1C00F890B3BD}"/>
    <cellStyle name="Notiz 6 3" xfId="404" xr:uid="{2B688D7D-2B71-49F6-AEB5-57B39EA0C9CF}"/>
    <cellStyle name="Notiz 6 3 2" xfId="831" xr:uid="{9EAAD7EA-AA4C-4556-AC4B-EDBB37FD822B}"/>
    <cellStyle name="Notiz 6 3 3" xfId="1189" xr:uid="{BD53AF48-2BB2-4B64-9760-A7823E87CCFC}"/>
    <cellStyle name="Notiz 6 4" xfId="525" xr:uid="{80D0F2B9-856D-4DDB-A72E-8D8729793DC7}"/>
    <cellStyle name="Notiz 6 4 2" xfId="952" xr:uid="{730AE461-C071-457E-9971-F1B089BDBC1D}"/>
    <cellStyle name="Notiz 6 4 3" xfId="1310" xr:uid="{814F1CCC-EF90-4B56-8C0C-7B9DBEADD9E2}"/>
    <cellStyle name="Notiz 6 5" xfId="684" xr:uid="{2920685F-727A-444B-9486-6F64D0FBB544}"/>
    <cellStyle name="Notiz 6 6" xfId="752" xr:uid="{1B5FF3F2-B14E-482B-969B-6B5E81A0393B}"/>
    <cellStyle name="Notiz 7" xfId="130" xr:uid="{9B317F61-75C2-4AC6-8258-C16E4C8F5482}"/>
    <cellStyle name="Notiz 8" xfId="1430" xr:uid="{8CEAA469-C5EF-444E-BCF2-375A36D534ED}"/>
    <cellStyle name="Percent 2" xfId="138" xr:uid="{5DC44C03-70A3-41C3-A374-4614F41E24D1}"/>
    <cellStyle name="Procentai" xfId="83" builtinId="5"/>
    <cellStyle name="Procentai 2" xfId="1436" xr:uid="{AF00EB20-A6A6-4239-80D5-36BD1C46BA41}"/>
    <cellStyle name="Salida" xfId="66" xr:uid="{00000000-0005-0000-0000-000046000000}"/>
    <cellStyle name="Salida 2" xfId="157" xr:uid="{8C0C9C14-EA65-47BD-BBE5-C3BE737A77C7}"/>
    <cellStyle name="Salida 2 2" xfId="284" xr:uid="{7D6B3C66-225A-4540-92D2-D71A75821FDF}"/>
    <cellStyle name="Salida 2 2 2" xfId="470" xr:uid="{2D7116CF-F0BF-47BA-9DE9-6C14F654E29E}"/>
    <cellStyle name="Salida 2 2 2 2" xfId="897" xr:uid="{E1723B91-5935-4D25-A46D-473E85D19551}"/>
    <cellStyle name="Salida 2 2 2 3" xfId="1255" xr:uid="{C7F0F5AC-8ACE-48A8-8826-A3F862FB6A9C}"/>
    <cellStyle name="Salida 2 2 3" xfId="591" xr:uid="{9A69347F-6DBF-447A-8622-AAA265948C2A}"/>
    <cellStyle name="Salida 2 2 3 2" xfId="1018" xr:uid="{C7F8E618-889A-4F03-9CD9-7A1327AF9BF9}"/>
    <cellStyle name="Salida 2 2 3 3" xfId="1376" xr:uid="{E83117AA-6612-4008-8612-868619166E36}"/>
    <cellStyle name="Salida 2 2 4" xfId="729" xr:uid="{A80649BF-2179-4471-B86A-F5307A9CEA0A}"/>
    <cellStyle name="Salida 2 2 5" xfId="1072" xr:uid="{783ED21E-ED27-4603-ADD9-03C57A50D8E3}"/>
    <cellStyle name="Salida 2 3" xfId="317" xr:uid="{D9560F58-5742-421D-97C5-88AFF5F5A419}"/>
    <cellStyle name="Salida 2 3 2" xfId="503" xr:uid="{A8C421A9-F902-4936-8DAD-4AB6B86257B4}"/>
    <cellStyle name="Salida 2 3 2 2" xfId="930" xr:uid="{921BE83E-94E9-4E07-9440-E6AC81877489}"/>
    <cellStyle name="Salida 2 3 2 3" xfId="1288" xr:uid="{2AF68267-B4D4-41A9-B066-26DAAA6DC420}"/>
    <cellStyle name="Salida 2 3 3" xfId="624" xr:uid="{E0FED6F8-916B-407D-8CB2-9F6A2CEE12EE}"/>
    <cellStyle name="Salida 2 3 3 2" xfId="1051" xr:uid="{F2844100-0B1F-42DE-8498-64563716CAD1}"/>
    <cellStyle name="Salida 2 3 3 3" xfId="1409" xr:uid="{0239958D-BC40-4C86-853A-5504F707616F}"/>
    <cellStyle name="Salida 2 3 4" xfId="747" xr:uid="{154C7400-1794-4996-BCDF-3BB4EC3C1481}"/>
    <cellStyle name="Salida 2 3 5" xfId="1105" xr:uid="{87524EB2-3C17-4EBD-8502-C6EFEBEE1C0A}"/>
    <cellStyle name="Salida 2 4" xfId="377" xr:uid="{FE178F79-F3AD-4A22-B88A-3E65101F02F5}"/>
    <cellStyle name="Salida 2 4 2" xfId="804" xr:uid="{22F6B695-350F-4952-88C4-622CD4B0C38D}"/>
    <cellStyle name="Salida 2 4 3" xfId="1162" xr:uid="{F0B12DF9-20A2-48EA-AE6B-E62DCE832F46}"/>
    <cellStyle name="Salida 2 5" xfId="346" xr:uid="{3B9F8D92-1432-48F7-BE96-78C8BA983729}"/>
    <cellStyle name="Salida 2 5 2" xfId="773" xr:uid="{4A522980-7BE9-480B-8C43-04368D720E67}"/>
    <cellStyle name="Salida 2 5 3" xfId="1131" xr:uid="{0B46C998-E215-47C6-B4B7-304E8D380796}"/>
    <cellStyle name="Salida 2 6" xfId="661" xr:uid="{C1C9125C-4482-4E61-B68B-7D9AFF5E01C4}"/>
    <cellStyle name="Salida 2 7" xfId="750" xr:uid="{5953B4E5-04EA-4E50-94A9-DEA6DA6BC608}"/>
    <cellStyle name="Salida 3" xfId="169" xr:uid="{50190A1D-9E08-428C-ACBB-E692F8EB9651}"/>
    <cellStyle name="Salida 3 2" xfId="285" xr:uid="{878D73A6-A534-4151-AC67-5D6CD97D5D95}"/>
    <cellStyle name="Salida 3 2 2" xfId="471" xr:uid="{3E867A1E-A28B-434E-9EA2-EEF986106F85}"/>
    <cellStyle name="Salida 3 2 2 2" xfId="898" xr:uid="{3303DF92-D481-4FC7-976D-47BB3DD350E8}"/>
    <cellStyle name="Salida 3 2 2 3" xfId="1256" xr:uid="{41190881-A2C1-475E-856B-57FAACF071BA}"/>
    <cellStyle name="Salida 3 2 3" xfId="592" xr:uid="{CB3C0753-8305-4EAD-90E4-86F36310D638}"/>
    <cellStyle name="Salida 3 2 3 2" xfId="1019" xr:uid="{A1442590-FD7F-4050-BACA-4892B0EC084E}"/>
    <cellStyle name="Salida 3 2 3 3" xfId="1377" xr:uid="{17753F2B-F665-40F9-BAB5-A10DBC6F0ABC}"/>
    <cellStyle name="Salida 3 2 4" xfId="730" xr:uid="{4BF5B6BC-5327-4359-BEBD-89E4E5D433B7}"/>
    <cellStyle name="Salida 3 2 5" xfId="1073" xr:uid="{82C78CE3-F11F-4BFD-A6A7-1F5F5C44DB9C}"/>
    <cellStyle name="Salida 3 3" xfId="318" xr:uid="{1D97E382-F48F-4646-B956-A19E64A9F1CD}"/>
    <cellStyle name="Salida 3 3 2" xfId="504" xr:uid="{6A9023B3-05B6-4868-981E-197FF226C1FC}"/>
    <cellStyle name="Salida 3 3 2 2" xfId="931" xr:uid="{3336B75F-3FAC-4931-BF84-0340D890D6A5}"/>
    <cellStyle name="Salida 3 3 2 3" xfId="1289" xr:uid="{671A6E0A-F19F-4687-9A50-D8DA2D4D1060}"/>
    <cellStyle name="Salida 3 3 3" xfId="625" xr:uid="{EF80D58C-57A3-4368-B6F4-0C0FEDB5B485}"/>
    <cellStyle name="Salida 3 3 3 2" xfId="1052" xr:uid="{613517BD-EC45-4D20-A575-2312E226DBFC}"/>
    <cellStyle name="Salida 3 3 3 3" xfId="1410" xr:uid="{DB82B715-CBD2-4DAA-B384-30BD2AFE4A7D}"/>
    <cellStyle name="Salida 3 3 4" xfId="748" xr:uid="{D50060BE-8450-422F-B6CA-CB84036900F0}"/>
    <cellStyle name="Salida 3 3 5" xfId="1106" xr:uid="{9560E20B-40F4-49C4-8366-AEDB319A2FC8}"/>
    <cellStyle name="Salida 3 4" xfId="215" xr:uid="{77FAE4DD-BDD8-4521-906E-058E133C665A}"/>
    <cellStyle name="Salida 3 4 2" xfId="423" xr:uid="{39FD7A52-44E5-48E1-AADD-AB4C43D3D7A6}"/>
    <cellStyle name="Salida 3 4 2 2" xfId="850" xr:uid="{9F5CE1D9-472B-4D99-A3C7-D0D4D7E9868A}"/>
    <cellStyle name="Salida 3 4 2 3" xfId="1208" xr:uid="{B9ACF66D-F008-416D-961A-A06B3BC168A1}"/>
    <cellStyle name="Salida 3 4 3" xfId="544" xr:uid="{D9536E54-4686-4980-B910-EA7B98699C66}"/>
    <cellStyle name="Salida 3 4 3 2" xfId="971" xr:uid="{3272E067-E69E-4B5B-B57B-B87F9FE6255F}"/>
    <cellStyle name="Salida 3 4 3 3" xfId="1329" xr:uid="{61143614-8279-4A49-956B-FA46C7C66D9B}"/>
    <cellStyle name="Salida 3 4 4" xfId="696" xr:uid="{C15CD001-9F20-4D31-A173-AD6FD1C42B52}"/>
    <cellStyle name="Salida 3 4 5" xfId="722" xr:uid="{E806D64E-1B94-4B9A-B963-16E46731714D}"/>
    <cellStyle name="Salida 3 5" xfId="383" xr:uid="{A0DEA139-3D9C-405B-9FE1-4E7F1A73CC88}"/>
    <cellStyle name="Salida 3 5 2" xfId="810" xr:uid="{50BA0A74-701C-45AE-A640-1FB40CD0DCFC}"/>
    <cellStyle name="Salida 3 5 3" xfId="1168" xr:uid="{28AE44F1-E754-4015-9B70-8021FEDC5CE1}"/>
    <cellStyle name="Salida 3 6" xfId="340" xr:uid="{677250D5-DE3B-4EE5-851A-1DF5508BF1C4}"/>
    <cellStyle name="Salida 3 6 2" xfId="767" xr:uid="{F8BEDEA0-05C3-47CB-9B73-8F5B8E1D003A}"/>
    <cellStyle name="Salida 3 6 3" xfId="1125" xr:uid="{27F13028-2148-4676-960D-3442356FE3D7}"/>
    <cellStyle name="Salida 3 7" xfId="666" xr:uid="{9401493F-52FE-4F3E-A0E9-5E25BC4B63A6}"/>
    <cellStyle name="Salida 3 8" xfId="711" xr:uid="{401ED8EA-9A6D-4026-8962-73CECAC1DA51}"/>
    <cellStyle name="Salida 4" xfId="176" xr:uid="{A530A7D1-7063-4033-A6FC-5A57303A2B76}"/>
    <cellStyle name="Salida 4 2" xfId="259" xr:uid="{78DAB745-D3DE-41AB-9C12-8FAC53AF2072}"/>
    <cellStyle name="Salida 4 2 2" xfId="453" xr:uid="{E9701E64-E96F-4387-9E14-59011368E234}"/>
    <cellStyle name="Salida 4 2 2 2" xfId="880" xr:uid="{9BC2471A-77F2-4C0A-8863-28155DFFEB30}"/>
    <cellStyle name="Salida 4 2 2 3" xfId="1238" xr:uid="{A7FBC057-42AA-4B98-BDBF-006FD7F16D5B}"/>
    <cellStyle name="Salida 4 2 3" xfId="574" xr:uid="{0293B387-0F08-45AF-B9B1-2D0BB01768F3}"/>
    <cellStyle name="Salida 4 2 3 2" xfId="1001" xr:uid="{D64F183A-E980-47A4-8463-0C1E1678B902}"/>
    <cellStyle name="Salida 4 2 3 3" xfId="1359" xr:uid="{3049AF4E-D5F4-4B8E-A072-50C7DFCAF8CE}"/>
    <cellStyle name="Salida 4 2 4" xfId="718" xr:uid="{200B1638-AB64-47C7-AAB6-FD4DFEB28EE0}"/>
    <cellStyle name="Salida 4 2 5" xfId="112" xr:uid="{0CD9197F-BB08-4169-9F90-E28B53DEB29E}"/>
    <cellStyle name="Salida 4 3" xfId="300" xr:uid="{9F30C7E0-22D3-4701-ADF5-425C7F356CCD}"/>
    <cellStyle name="Salida 4 3 2" xfId="486" xr:uid="{7480D4A1-9CC2-4461-BAE3-EC4DC2AD9863}"/>
    <cellStyle name="Salida 4 3 2 2" xfId="913" xr:uid="{BD319A32-14B0-4988-B94F-49234E5EB323}"/>
    <cellStyle name="Salida 4 3 2 3" xfId="1271" xr:uid="{41EED3E1-7B23-4CD0-8A50-A24E52254D8A}"/>
    <cellStyle name="Salida 4 3 3" xfId="607" xr:uid="{7EB39F65-2CA5-4BCB-BBD6-64EC7920E6DB}"/>
    <cellStyle name="Salida 4 3 3 2" xfId="1034" xr:uid="{799F3158-FFBA-45AF-97A0-65085CA988F8}"/>
    <cellStyle name="Salida 4 3 3 3" xfId="1392" xr:uid="{B700E0B3-0558-42D3-9638-C5D93665BBBC}"/>
    <cellStyle name="Salida 4 3 4" xfId="737" xr:uid="{FF5CDA68-5EAA-483F-BD25-39BCC66D349C}"/>
    <cellStyle name="Salida 4 3 5" xfId="1088" xr:uid="{61C7D8D7-A59A-43DF-A42F-9C6E0C971C41}"/>
    <cellStyle name="Salida 4 4" xfId="198" xr:uid="{82EF0C5C-3C2D-415A-8900-E56F6BF3E22B}"/>
    <cellStyle name="Salida 4 4 2" xfId="407" xr:uid="{56206E25-906E-4D27-9F15-A328E36B3917}"/>
    <cellStyle name="Salida 4 4 2 2" xfId="834" xr:uid="{4CC323FF-F35F-44CC-813D-BC59C68A7753}"/>
    <cellStyle name="Salida 4 4 2 3" xfId="1192" xr:uid="{09419BBF-C5A2-4117-BA19-9E9152413525}"/>
    <cellStyle name="Salida 4 4 3" xfId="528" xr:uid="{7328791A-5CF7-42B4-94F4-84DE4A257136}"/>
    <cellStyle name="Salida 4 4 3 2" xfId="955" xr:uid="{7B7B85D1-1B2E-4EEA-B335-FEDE766EFC4C}"/>
    <cellStyle name="Salida 4 4 3 3" xfId="1313" xr:uid="{2565029D-B71C-449D-B3DC-7082E0452F3A}"/>
    <cellStyle name="Salida 4 4 4" xfId="688" xr:uid="{915A5C63-5280-48D2-BE92-5955BC0DC56B}"/>
    <cellStyle name="Salida 4 4 5" xfId="743" xr:uid="{B4EA1BA9-A291-43FF-82FC-34DAEFAFA3E6}"/>
    <cellStyle name="Salida 4 5" xfId="388" xr:uid="{78F6CD1A-0DB4-4CE2-B9D7-F665A22F8462}"/>
    <cellStyle name="Salida 4 5 2" xfId="815" xr:uid="{8029C4F0-E5FA-4F71-9230-ECB5A503C003}"/>
    <cellStyle name="Salida 4 5 3" xfId="1173" xr:uid="{A9E374D9-BBBE-4A4A-8C5D-DC7F1724254B}"/>
    <cellStyle name="Salida 4 6" xfId="335" xr:uid="{5EA513E9-D8D0-475E-9448-B0E3EBF85044}"/>
    <cellStyle name="Salida 4 6 2" xfId="762" xr:uid="{9018BA2C-C207-4619-AF5D-F1984C449ADB}"/>
    <cellStyle name="Salida 4 6 3" xfId="1120" xr:uid="{753E74EB-4A0F-4276-BE05-B35D9B302A43}"/>
    <cellStyle name="Salida 4 7" xfId="668" xr:uid="{4CA58747-27E3-4169-A061-DA56C4B21E1D}"/>
    <cellStyle name="Salida 4 8" xfId="694" xr:uid="{01D43E31-FBE2-4AF4-964C-98E25AAA5359}"/>
    <cellStyle name="Salida 5" xfId="193" xr:uid="{4CBDF59C-5F69-4DF1-9DC3-20C4C2EBA437}"/>
    <cellStyle name="Salida 5 2" xfId="286" xr:uid="{26E538F4-A57C-4971-BF00-117AFC64C4DE}"/>
    <cellStyle name="Salida 5 2 2" xfId="472" xr:uid="{AA545AD5-B37B-4CFB-96EC-32595C5122E1}"/>
    <cellStyle name="Salida 5 2 2 2" xfId="899" xr:uid="{DB2C51D5-152D-4FA8-8B61-F980A12290C1}"/>
    <cellStyle name="Salida 5 2 2 3" xfId="1257" xr:uid="{024AAD84-B700-431F-9841-706C4F2017F7}"/>
    <cellStyle name="Salida 5 2 3" xfId="593" xr:uid="{4DB089D0-B945-4C09-A6E1-375780D04BCE}"/>
    <cellStyle name="Salida 5 2 3 2" xfId="1020" xr:uid="{8EFD2A32-4078-4DEC-BABE-DC1033888E49}"/>
    <cellStyle name="Salida 5 2 3 3" xfId="1378" xr:uid="{5217016F-8063-437F-92C2-CB4C1FB2F451}"/>
    <cellStyle name="Salida 5 2 4" xfId="731" xr:uid="{0367D8EB-8352-4C5E-BBFC-1C5981DDCB3F}"/>
    <cellStyle name="Salida 5 2 5" xfId="1074" xr:uid="{DA0CB7DE-19A2-4F68-89C5-03C0A01A2EE3}"/>
    <cellStyle name="Salida 5 3" xfId="319" xr:uid="{76BEC82E-6ACF-41F5-A514-AE8B72263043}"/>
    <cellStyle name="Salida 5 3 2" xfId="505" xr:uid="{DB657EB5-4DAB-4524-9D71-8F60F95D5137}"/>
    <cellStyle name="Salida 5 3 2 2" xfId="932" xr:uid="{A247E05E-7520-4E43-A91A-E68746024E15}"/>
    <cellStyle name="Salida 5 3 2 3" xfId="1290" xr:uid="{1663CA75-1F0D-4748-B707-5EE0EB3C1B2C}"/>
    <cellStyle name="Salida 5 3 3" xfId="626" xr:uid="{69E100BA-730B-4D90-86DF-AE9F30485E30}"/>
    <cellStyle name="Salida 5 3 3 2" xfId="1053" xr:uid="{438F74CA-0DCB-4B51-BC64-DB99E19FB7EF}"/>
    <cellStyle name="Salida 5 3 3 3" xfId="1411" xr:uid="{1133FF65-4A21-4799-8906-28FF7BE48085}"/>
    <cellStyle name="Salida 5 3 4" xfId="749" xr:uid="{F6B64A4A-0497-406F-BF19-E7EEC6C51C45}"/>
    <cellStyle name="Salida 5 3 5" xfId="1107" xr:uid="{A1FB4A10-B2DE-4F7F-89C4-EF840634354A}"/>
    <cellStyle name="Salida 5 4" xfId="216" xr:uid="{857D399A-F84D-4592-9FCC-8EFB9903F079}"/>
    <cellStyle name="Salida 5 4 2" xfId="424" xr:uid="{D5226E25-3467-4613-A0F3-68F5337E10E2}"/>
    <cellStyle name="Salida 5 4 2 2" xfId="851" xr:uid="{9A7C2266-B692-459B-96D8-D50FF88ACA73}"/>
    <cellStyle name="Salida 5 4 2 3" xfId="1209" xr:uid="{EC49FCFC-405B-4896-8F76-1D58810C0164}"/>
    <cellStyle name="Salida 5 4 3" xfId="545" xr:uid="{353BA730-E27A-4269-A451-CC337B42DF05}"/>
    <cellStyle name="Salida 5 4 3 2" xfId="972" xr:uid="{46D9BDBD-E520-48F6-B315-21BC3D5C311B}"/>
    <cellStyle name="Salida 5 4 3 3" xfId="1330" xr:uid="{A2838B1E-20D9-4F62-BECF-71B1EDAEC32E}"/>
    <cellStyle name="Salida 5 4 4" xfId="697" xr:uid="{90EEE8C5-33F1-48CB-A4B3-9FB324C4A10E}"/>
    <cellStyle name="Salida 5 4 5" xfId="690" xr:uid="{D278FAEC-621F-4299-A8DC-79D9947B4453}"/>
    <cellStyle name="Salida 5 5" xfId="405" xr:uid="{6AD6EE96-F843-45CB-AAF9-98BABE4AB124}"/>
    <cellStyle name="Salida 5 5 2" xfId="832" xr:uid="{309CD95D-09FF-4C81-922B-9A16CB4F0706}"/>
    <cellStyle name="Salida 5 5 3" xfId="1190" xr:uid="{C4D989F0-6CDB-4F60-A986-30A87FA03418}"/>
    <cellStyle name="Salida 5 6" xfId="526" xr:uid="{9CB73BCC-31B4-4513-81CA-9984E0C77401}"/>
    <cellStyle name="Salida 5 6 2" xfId="953" xr:uid="{A66C7BFE-7478-4834-8B6B-34CCE7BE5926}"/>
    <cellStyle name="Salida 5 6 3" xfId="1311" xr:uid="{2A83B19B-85A1-4499-A84C-E27755F5F778}"/>
    <cellStyle name="Salida 5 7" xfId="685" xr:uid="{07F0A2FE-6102-44A7-BF3E-B4AE69C623F9}"/>
    <cellStyle name="Salida 5 8" xfId="732" xr:uid="{DE497F80-B062-4491-A1D5-4EDDE1FE82C5}"/>
    <cellStyle name="Salida 6" xfId="247" xr:uid="{69B44CBF-2871-4EB4-9A82-7306A45E2A0A}"/>
    <cellStyle name="Salida 6 2" xfId="444" xr:uid="{2FF64621-3771-41C4-9D81-459675906E90}"/>
    <cellStyle name="Salida 6 2 2" xfId="871" xr:uid="{1A5CE862-0CCE-4F45-948C-DF498771BDE5}"/>
    <cellStyle name="Salida 6 2 3" xfId="1229" xr:uid="{B8156F70-ACA2-4630-9F23-4495D26C51E7}"/>
    <cellStyle name="Salida 6 3" xfId="565" xr:uid="{9B589A35-28E3-4FD6-B270-07CA6CB790D8}"/>
    <cellStyle name="Salida 6 3 2" xfId="992" xr:uid="{59BDC0BD-B9C4-499E-B1D3-DBD1118C2B8E}"/>
    <cellStyle name="Salida 6 3 3" xfId="1350" xr:uid="{5BC3D16B-C256-4A1F-970E-8F283FBD200F}"/>
    <cellStyle name="Salida 6 4" xfId="713" xr:uid="{4E45CED8-7FEC-4955-B0E3-7CD955A9DF11}"/>
    <cellStyle name="Salida 6 5" xfId="103" xr:uid="{CEAFA04A-372D-4851-B72A-1E33F4184EA4}"/>
    <cellStyle name="Salida 7" xfId="131" xr:uid="{B675FA1F-4823-489F-AB6D-969EBC2AFCB0}"/>
    <cellStyle name="Salida 8" xfId="1431" xr:uid="{5FBC8001-F738-453A-86CB-0969CF9F62BD}"/>
    <cellStyle name="Standard 2" xfId="67" xr:uid="{00000000-0005-0000-0000-000047000000}"/>
    <cellStyle name="Standard 2 2" xfId="68" xr:uid="{00000000-0005-0000-0000-000048000000}"/>
    <cellStyle name="Standard 2 2 2" xfId="79" xr:uid="{00000000-0005-0000-0000-000049000000}"/>
    <cellStyle name="Standard 2 2 2 2" xfId="80" xr:uid="{00000000-0005-0000-0000-00004A000000}"/>
    <cellStyle name="Standard 2 2 2 2 2" xfId="162" xr:uid="{6BD1A886-11ED-4A2B-B7BF-8E046A02CBD8}"/>
    <cellStyle name="Standard 2 2 2 2 2 2" xfId="235" xr:uid="{9E0E60F6-F5FD-4A32-A0A9-6FCA1182B547}"/>
    <cellStyle name="Standard 2 2 2 2 3" xfId="232" xr:uid="{DB1199AE-8C99-47D9-B0A9-82C7B9740D65}"/>
    <cellStyle name="Standard 2 2 2 2 4" xfId="136" xr:uid="{82BB02D8-A0EE-4499-963E-6E01211F2486}"/>
    <cellStyle name="Standard 2 2 2 3" xfId="161" xr:uid="{49518A2C-70BC-433B-9C13-11EA201E2A9F}"/>
    <cellStyle name="Standard 2 2 2 3 2" xfId="263" xr:uid="{EBA63CCD-3F81-410A-AD00-9730C008C2EF}"/>
    <cellStyle name="Standard 2 2 2 4" xfId="231" xr:uid="{DAED4F10-91AE-44B8-B342-00B5A47B8566}"/>
    <cellStyle name="Standard 2 2 2 5" xfId="330" xr:uid="{AEB229B3-857F-4B7C-B420-41662ED4C2F5}"/>
    <cellStyle name="Standard 2 2 2 6" xfId="135" xr:uid="{9A19DE78-4228-48C4-B9D8-EA0B2F24201E}"/>
    <cellStyle name="Standard 2 2 3" xfId="159" xr:uid="{9F7DE191-1BDA-4487-AF84-0D6822D6C88C}"/>
    <cellStyle name="Standard 2 2 3 2" xfId="261" xr:uid="{A92EBF29-457C-46DB-BA52-669CC31E9C8E}"/>
    <cellStyle name="Standard 2 2 4" xfId="229" xr:uid="{A581AC92-CFE9-4171-B65F-B340A98C4517}"/>
    <cellStyle name="Standard 2 2 5" xfId="133" xr:uid="{C50E48F0-78E2-4110-8960-162EAC6FE16B}"/>
    <cellStyle name="Standard 2 2 6" xfId="1437" xr:uid="{0E6A4259-FC00-43FB-A68A-C21340B78372}"/>
    <cellStyle name="Standard 2 3" xfId="78" xr:uid="{00000000-0005-0000-0000-00004B000000}"/>
    <cellStyle name="Standard 2 3 2" xfId="160" xr:uid="{C8A7AD25-FF20-4D0D-9B58-AF2D6311CB96}"/>
    <cellStyle name="Standard 2 3 2 2" xfId="262" xr:uid="{B4968BC9-2D74-4AE0-8004-3DF97D26F7FD}"/>
    <cellStyle name="Standard 2 3 3" xfId="230" xr:uid="{9175EA0D-B151-4576-B112-7BE3053DF6F6}"/>
    <cellStyle name="Standard 2 3 4" xfId="134" xr:uid="{EFDB0409-EE49-4635-8E46-03DEF9F446E1}"/>
    <cellStyle name="Standard 2 4" xfId="158" xr:uid="{D0D0D5EB-B972-4537-B4C2-47769D3B6DC4}"/>
    <cellStyle name="Standard 2 4 2" xfId="260" xr:uid="{CE12137E-C99A-431D-8816-0075645619B7}"/>
    <cellStyle name="Standard 2 5" xfId="228" xr:uid="{8471E052-CCF5-41C5-9622-07523EA37E35}"/>
    <cellStyle name="Standard 2 6" xfId="132" xr:uid="{B4027417-F173-4012-BFC2-5CF9ACA6A293}"/>
    <cellStyle name="Texto de advertencia" xfId="69" xr:uid="{00000000-0005-0000-0000-00004C000000}"/>
    <cellStyle name="Texto explicativo" xfId="70" xr:uid="{00000000-0005-0000-0000-00004D000000}"/>
    <cellStyle name="Título" xfId="71" xr:uid="{00000000-0005-0000-0000-00004E000000}"/>
    <cellStyle name="Título 1" xfId="72" xr:uid="{00000000-0005-0000-0000-00004F000000}"/>
    <cellStyle name="Título 2" xfId="73" xr:uid="{00000000-0005-0000-0000-000050000000}"/>
    <cellStyle name="Título 3" xfId="74" xr:uid="{00000000-0005-0000-0000-000051000000}"/>
    <cellStyle name="Título 3 2" xfId="139" xr:uid="{68A6FA2D-58BE-453C-BDA7-0EB485C97DFF}"/>
    <cellStyle name="Título 3 2 2" xfId="362" xr:uid="{AD257EE1-213B-4121-A35A-ADD912212D3F}"/>
    <cellStyle name="Título 3 2 2 2" xfId="789" xr:uid="{3D2F7359-9544-4196-8399-6708F3776870}"/>
    <cellStyle name="Título 3 2 2 3" xfId="1147" xr:uid="{D7CEBDBD-AABF-468E-A6AB-697E26366A75}"/>
    <cellStyle name="Título 3 2 3" xfId="361" xr:uid="{75C6F7E3-7E14-4C49-9582-3EBEB45942A9}"/>
    <cellStyle name="Título 3 2 3 2" xfId="788" xr:uid="{ED88CBAF-1505-4505-A7E4-594F6CE8E02F}"/>
    <cellStyle name="Título 3 2 3 3" xfId="1146" xr:uid="{55693397-79DE-430C-A011-DF73A5451D65}"/>
    <cellStyle name="Título 3 2 4" xfId="645" xr:uid="{B2E589CD-3A4A-4961-BD3C-933EF3B5471B}"/>
    <cellStyle name="Título 3 2 5" xfId="658" xr:uid="{0AF0B857-0C5F-46B0-B7EF-DC7D2206A6BD}"/>
    <cellStyle name="Título 4" xfId="172" xr:uid="{1C4394E3-5E3C-492F-A5D5-8242DDC88442}"/>
    <cellStyle name="Überschrift" xfId="75" xr:uid="{00000000-0005-0000-0000-000052000000}"/>
    <cellStyle name="Überschrift 2" xfId="173" xr:uid="{2E887190-6891-4063-94D1-8145B26FCE85}"/>
    <cellStyle name="Warnender Text" xfId="76" xr:uid="{00000000-0005-0000-0000-00005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is.vic.lt/pls/vris/ris_start.loginVesti" TargetMode="External"/><Relationship Id="rId2" Type="http://schemas.openxmlformats.org/officeDocument/2006/relationships/hyperlink" Target="http://apc.ku.lt/index.php/zuvininkystes-ir-akvakulturos-laboratorija/drp/" TargetMode="External"/><Relationship Id="rId1" Type="http://schemas.openxmlformats.org/officeDocument/2006/relationships/hyperlink" Target="http://apc.ku.lt/index.php/zuvininkystes-ir-akvakulturos-laboratorija/drp/" TargetMode="External"/><Relationship Id="rId6" Type="http://schemas.openxmlformats.org/officeDocument/2006/relationships/printerSettings" Target="../printerSettings/printerSettings17.bin"/><Relationship Id="rId5" Type="http://schemas.openxmlformats.org/officeDocument/2006/relationships/hyperlink" Target="https://zdis.zuv.lt/" TargetMode="External"/><Relationship Id="rId4" Type="http://schemas.openxmlformats.org/officeDocument/2006/relationships/hyperlink" Target="https://zdis.zuv.lt/"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zum.lrv.lt/lt/veiklos-sritys/zuvininkyste/duomenu-rinkimo-programa" TargetMode="External"/><Relationship Id="rId2" Type="http://schemas.openxmlformats.org/officeDocument/2006/relationships/hyperlink" Target="https://www.e-tar.lt/portal/lt/legalAct/be557330e0ab11e7b3f0a470b0373cb2" TargetMode="External"/><Relationship Id="rId1" Type="http://schemas.openxmlformats.org/officeDocument/2006/relationships/hyperlink" Target="https://www.e-tar.lt/portal/lt/legalAct/be557330e0ab11e7b3f0a470b0373cb2"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00B050"/>
  </sheetPr>
  <dimension ref="A1:M42"/>
  <sheetViews>
    <sheetView zoomScaleNormal="100" workbookViewId="0">
      <pane ySplit="4" topLeftCell="A5" activePane="bottomLeft" state="frozen"/>
      <selection pane="bottomLeft" activeCell="F6" sqref="F6"/>
    </sheetView>
  </sheetViews>
  <sheetFormatPr defaultColWidth="8.81640625" defaultRowHeight="12.5" x14ac:dyDescent="0.25"/>
  <cols>
    <col min="1" max="1" width="8.81640625" customWidth="1"/>
    <col min="2" max="2" width="9.453125" customWidth="1"/>
    <col min="3" max="3" width="12.54296875" customWidth="1"/>
    <col min="4" max="4" width="26.81640625" customWidth="1"/>
    <col min="5" max="5" width="8.81640625" customWidth="1"/>
    <col min="6" max="6" width="13.1796875" customWidth="1"/>
    <col min="7" max="7" width="8.81640625" customWidth="1"/>
    <col min="8" max="8" width="8.81640625" style="6" customWidth="1"/>
    <col min="9" max="10" width="8.81640625" customWidth="1"/>
    <col min="11" max="11" width="9.81640625" customWidth="1"/>
    <col min="12" max="12" width="24.1796875" style="10" customWidth="1"/>
    <col min="13" max="13" width="25.1796875" style="125" customWidth="1"/>
  </cols>
  <sheetData>
    <row r="1" spans="1:13" ht="13.5" thickBot="1" x14ac:dyDescent="0.3">
      <c r="A1" s="9" t="s">
        <v>0</v>
      </c>
    </row>
    <row r="2" spans="1:13" ht="14" x14ac:dyDescent="0.3">
      <c r="A2" s="23"/>
      <c r="B2" s="23"/>
      <c r="C2" s="23"/>
      <c r="D2" s="23"/>
      <c r="E2" s="23"/>
      <c r="F2" s="23"/>
      <c r="G2" s="23"/>
      <c r="H2" s="23"/>
      <c r="I2" s="23"/>
      <c r="J2" s="24"/>
      <c r="K2" s="24"/>
      <c r="L2" s="134" t="s">
        <v>1</v>
      </c>
      <c r="M2" s="135" t="s">
        <v>2</v>
      </c>
    </row>
    <row r="3" spans="1:13" ht="14.5" thickBot="1" x14ac:dyDescent="0.3">
      <c r="A3" s="23"/>
      <c r="B3" s="23"/>
      <c r="C3" s="23"/>
      <c r="D3" s="23"/>
      <c r="E3" s="23"/>
      <c r="F3" s="23"/>
      <c r="G3" s="23"/>
      <c r="H3" s="23"/>
      <c r="I3" s="23"/>
      <c r="J3" s="25"/>
      <c r="K3" s="25"/>
      <c r="L3" s="31" t="s">
        <v>3</v>
      </c>
      <c r="M3" s="126">
        <v>2020</v>
      </c>
    </row>
    <row r="4" spans="1:13" s="1" customFormat="1" ht="63.5" thickBot="1" x14ac:dyDescent="0.3">
      <c r="A4" s="52" t="s">
        <v>4</v>
      </c>
      <c r="B4" s="11" t="s">
        <v>5</v>
      </c>
      <c r="C4" s="12" t="s">
        <v>6</v>
      </c>
      <c r="D4" s="13" t="s">
        <v>7</v>
      </c>
      <c r="E4" s="13" t="s">
        <v>8</v>
      </c>
      <c r="F4" s="12" t="s">
        <v>9</v>
      </c>
      <c r="G4" s="12" t="s">
        <v>10</v>
      </c>
      <c r="H4" s="13" t="s">
        <v>11</v>
      </c>
      <c r="I4" s="13" t="s">
        <v>12</v>
      </c>
      <c r="J4" s="13" t="s">
        <v>13</v>
      </c>
      <c r="K4" s="13" t="s">
        <v>14</v>
      </c>
      <c r="L4" s="53" t="s">
        <v>15</v>
      </c>
      <c r="M4" s="124" t="s">
        <v>16</v>
      </c>
    </row>
    <row r="5" spans="1:13" x14ac:dyDescent="0.25">
      <c r="A5" s="136" t="s">
        <v>17</v>
      </c>
      <c r="B5" s="136" t="s">
        <v>18</v>
      </c>
      <c r="C5" s="136" t="s">
        <v>19</v>
      </c>
      <c r="D5" s="136" t="s">
        <v>20</v>
      </c>
      <c r="E5" s="136" t="s">
        <v>21</v>
      </c>
      <c r="F5" s="136" t="s">
        <v>22</v>
      </c>
      <c r="G5" s="136" t="s">
        <v>23</v>
      </c>
      <c r="H5" s="546" t="s">
        <v>24</v>
      </c>
      <c r="I5" s="136" t="s">
        <v>25</v>
      </c>
      <c r="J5" s="261">
        <v>2.4663677130044841E-3</v>
      </c>
      <c r="K5" s="136" t="s">
        <v>26</v>
      </c>
      <c r="L5" s="138" t="s">
        <v>27</v>
      </c>
      <c r="M5" s="127"/>
    </row>
    <row r="6" spans="1:13" ht="30.5" x14ac:dyDescent="0.25">
      <c r="A6" s="136" t="s">
        <v>17</v>
      </c>
      <c r="B6" s="136" t="s">
        <v>18</v>
      </c>
      <c r="C6" s="136" t="s">
        <v>28</v>
      </c>
      <c r="D6" s="136" t="s">
        <v>20</v>
      </c>
      <c r="E6" s="136" t="s">
        <v>21</v>
      </c>
      <c r="F6" s="138" t="s">
        <v>29</v>
      </c>
      <c r="G6" s="136" t="s">
        <v>23</v>
      </c>
      <c r="H6" s="141">
        <v>5304.1769999999997</v>
      </c>
      <c r="I6" s="136">
        <v>1.8</v>
      </c>
      <c r="J6" s="137">
        <v>2.068534291129466</v>
      </c>
      <c r="K6" s="136" t="s">
        <v>26</v>
      </c>
      <c r="L6" s="138" t="s">
        <v>30</v>
      </c>
      <c r="M6" s="127" t="s">
        <v>1017</v>
      </c>
    </row>
    <row r="7" spans="1:13" x14ac:dyDescent="0.25">
      <c r="A7" s="136" t="s">
        <v>17</v>
      </c>
      <c r="B7" s="136" t="s">
        <v>18</v>
      </c>
      <c r="C7" s="136" t="s">
        <v>31</v>
      </c>
      <c r="D7" s="136" t="s">
        <v>20</v>
      </c>
      <c r="E7" s="136" t="s">
        <v>21</v>
      </c>
      <c r="F7" s="136" t="s">
        <v>32</v>
      </c>
      <c r="G7" s="136" t="s">
        <v>26</v>
      </c>
      <c r="H7" s="546" t="s">
        <v>24</v>
      </c>
      <c r="I7" s="136" t="s">
        <v>25</v>
      </c>
      <c r="J7" s="137">
        <v>1.0285714285714285E-2</v>
      </c>
      <c r="K7" s="136" t="s">
        <v>23</v>
      </c>
      <c r="L7" s="138"/>
      <c r="M7" s="127"/>
    </row>
    <row r="8" spans="1:13" ht="20.5" x14ac:dyDescent="0.25">
      <c r="A8" s="136" t="s">
        <v>17</v>
      </c>
      <c r="B8" s="136" t="s">
        <v>18</v>
      </c>
      <c r="C8" s="136" t="s">
        <v>33</v>
      </c>
      <c r="D8" s="136" t="s">
        <v>20</v>
      </c>
      <c r="E8" s="136" t="s">
        <v>21</v>
      </c>
      <c r="F8" s="136" t="s">
        <v>34</v>
      </c>
      <c r="G8" s="136" t="s">
        <v>23</v>
      </c>
      <c r="H8" s="141">
        <v>1391.374</v>
      </c>
      <c r="I8" s="136">
        <v>5.0999999999999996</v>
      </c>
      <c r="J8" s="137">
        <v>5.1756649183498862</v>
      </c>
      <c r="K8" s="136" t="s">
        <v>26</v>
      </c>
      <c r="L8" s="138" t="s">
        <v>30</v>
      </c>
      <c r="M8" s="127" t="s">
        <v>582</v>
      </c>
    </row>
    <row r="9" spans="1:13" x14ac:dyDescent="0.25">
      <c r="A9" s="136" t="s">
        <v>17</v>
      </c>
      <c r="B9" s="136" t="s">
        <v>18</v>
      </c>
      <c r="C9" s="136" t="s">
        <v>35</v>
      </c>
      <c r="D9" s="136" t="s">
        <v>20</v>
      </c>
      <c r="E9" s="136" t="s">
        <v>21</v>
      </c>
      <c r="F9" s="136" t="s">
        <v>32</v>
      </c>
      <c r="G9" s="136" t="s">
        <v>23</v>
      </c>
      <c r="H9" s="546" t="s">
        <v>24</v>
      </c>
      <c r="I9" s="136" t="s">
        <v>25</v>
      </c>
      <c r="J9" s="137">
        <v>7.4955804360636424E-2</v>
      </c>
      <c r="K9" s="136" t="s">
        <v>26</v>
      </c>
      <c r="L9" s="138" t="s">
        <v>36</v>
      </c>
      <c r="M9" s="127"/>
    </row>
    <row r="10" spans="1:13" ht="20.5" x14ac:dyDescent="0.25">
      <c r="A10" s="136" t="s">
        <v>17</v>
      </c>
      <c r="B10" s="136" t="s">
        <v>18</v>
      </c>
      <c r="C10" s="136" t="s">
        <v>37</v>
      </c>
      <c r="D10" s="136" t="s">
        <v>20</v>
      </c>
      <c r="E10" s="136" t="s">
        <v>21</v>
      </c>
      <c r="F10" s="136" t="s">
        <v>22</v>
      </c>
      <c r="G10" s="136" t="s">
        <v>23</v>
      </c>
      <c r="H10" s="141">
        <v>308.923</v>
      </c>
      <c r="I10" s="136" t="s">
        <v>25</v>
      </c>
      <c r="J10" s="137">
        <v>1.730951980725052</v>
      </c>
      <c r="K10" s="136" t="s">
        <v>26</v>
      </c>
      <c r="L10" s="138" t="s">
        <v>30</v>
      </c>
      <c r="M10" s="127" t="s">
        <v>583</v>
      </c>
    </row>
    <row r="11" spans="1:13" x14ac:dyDescent="0.25">
      <c r="A11" s="136" t="s">
        <v>17</v>
      </c>
      <c r="B11" s="136" t="s">
        <v>18</v>
      </c>
      <c r="C11" s="136" t="s">
        <v>38</v>
      </c>
      <c r="D11" s="136" t="s">
        <v>20</v>
      </c>
      <c r="E11" s="136" t="s">
        <v>21</v>
      </c>
      <c r="F11" s="136" t="s">
        <v>22</v>
      </c>
      <c r="G11" s="136" t="s">
        <v>23</v>
      </c>
      <c r="H11" s="546" t="s">
        <v>24</v>
      </c>
      <c r="I11" s="136" t="s">
        <v>25</v>
      </c>
      <c r="J11" s="137">
        <v>3.105511576913071</v>
      </c>
      <c r="K11" s="136" t="s">
        <v>26</v>
      </c>
      <c r="L11" s="138" t="s">
        <v>39</v>
      </c>
      <c r="M11" s="127"/>
    </row>
    <row r="12" spans="1:13" x14ac:dyDescent="0.25">
      <c r="A12" s="136" t="s">
        <v>17</v>
      </c>
      <c r="B12" s="136" t="s">
        <v>18</v>
      </c>
      <c r="C12" s="136" t="s">
        <v>40</v>
      </c>
      <c r="D12" s="136" t="s">
        <v>20</v>
      </c>
      <c r="E12" s="136" t="s">
        <v>21</v>
      </c>
      <c r="F12" s="136" t="s">
        <v>41</v>
      </c>
      <c r="G12" s="136" t="s">
        <v>23</v>
      </c>
      <c r="H12" s="546" t="s">
        <v>24</v>
      </c>
      <c r="I12" s="136">
        <v>1.4</v>
      </c>
      <c r="J12" s="137">
        <v>0.21716287215411564</v>
      </c>
      <c r="K12" s="136" t="s">
        <v>26</v>
      </c>
      <c r="L12" s="138" t="s">
        <v>27</v>
      </c>
      <c r="M12" s="127"/>
    </row>
    <row r="13" spans="1:13" x14ac:dyDescent="0.25">
      <c r="A13" s="136" t="s">
        <v>17</v>
      </c>
      <c r="B13" s="136" t="s">
        <v>18</v>
      </c>
      <c r="C13" s="136" t="s">
        <v>42</v>
      </c>
      <c r="D13" s="136" t="s">
        <v>20</v>
      </c>
      <c r="E13" s="136" t="s">
        <v>21</v>
      </c>
      <c r="F13" s="136" t="s">
        <v>22</v>
      </c>
      <c r="G13" s="136" t="s">
        <v>23</v>
      </c>
      <c r="H13" s="546" t="s">
        <v>24</v>
      </c>
      <c r="I13" s="136" t="s">
        <v>25</v>
      </c>
      <c r="J13" s="137">
        <v>0.19304038608077217</v>
      </c>
      <c r="K13" s="136" t="s">
        <v>26</v>
      </c>
      <c r="L13" s="138" t="s">
        <v>27</v>
      </c>
      <c r="M13" s="127"/>
    </row>
    <row r="14" spans="1:13" x14ac:dyDescent="0.25">
      <c r="A14" s="66" t="s">
        <v>17</v>
      </c>
      <c r="B14" s="136" t="s">
        <v>18</v>
      </c>
      <c r="C14" s="136" t="s">
        <v>43</v>
      </c>
      <c r="D14" s="139" t="s">
        <v>20</v>
      </c>
      <c r="E14" s="136" t="s">
        <v>21</v>
      </c>
      <c r="F14" s="140" t="s">
        <v>32</v>
      </c>
      <c r="G14" s="136" t="s">
        <v>23</v>
      </c>
      <c r="H14" s="141" t="s">
        <v>24</v>
      </c>
      <c r="I14" s="136" t="s">
        <v>25</v>
      </c>
      <c r="J14" s="142">
        <v>0.4593180015860428</v>
      </c>
      <c r="K14" s="136" t="s">
        <v>26</v>
      </c>
      <c r="L14" s="67" t="s">
        <v>44</v>
      </c>
      <c r="M14" s="127"/>
    </row>
    <row r="15" spans="1:13" x14ac:dyDescent="0.25">
      <c r="A15" s="66" t="s">
        <v>17</v>
      </c>
      <c r="B15" s="136" t="s">
        <v>18</v>
      </c>
      <c r="C15" s="136" t="s">
        <v>45</v>
      </c>
      <c r="D15" s="139" t="s">
        <v>20</v>
      </c>
      <c r="E15" s="136" t="s">
        <v>21</v>
      </c>
      <c r="F15" s="140" t="s">
        <v>22</v>
      </c>
      <c r="G15" s="136" t="s">
        <v>23</v>
      </c>
      <c r="H15" s="143">
        <v>13509.121999999999</v>
      </c>
      <c r="I15" s="136">
        <v>5</v>
      </c>
      <c r="J15" s="142">
        <v>2.4178527467596642</v>
      </c>
      <c r="K15" s="136" t="s">
        <v>26</v>
      </c>
      <c r="L15" s="67" t="s">
        <v>46</v>
      </c>
      <c r="M15" s="127"/>
    </row>
    <row r="16" spans="1:13" x14ac:dyDescent="0.25">
      <c r="A16" s="68" t="s">
        <v>17</v>
      </c>
      <c r="B16" s="138" t="s">
        <v>18</v>
      </c>
      <c r="C16" s="138" t="s">
        <v>33</v>
      </c>
      <c r="D16" s="138" t="s">
        <v>47</v>
      </c>
      <c r="E16" s="138" t="s">
        <v>21</v>
      </c>
      <c r="F16" s="144" t="s">
        <v>48</v>
      </c>
      <c r="G16" s="138" t="s">
        <v>26</v>
      </c>
      <c r="H16" s="145" t="s">
        <v>24</v>
      </c>
      <c r="I16" s="138" t="s">
        <v>25</v>
      </c>
      <c r="J16" s="146">
        <v>0.31282394632059551</v>
      </c>
      <c r="K16" s="138" t="s">
        <v>23</v>
      </c>
      <c r="L16" s="67"/>
      <c r="M16" s="127"/>
    </row>
    <row r="17" spans="1:13" ht="20.5" x14ac:dyDescent="0.25">
      <c r="A17" s="68" t="s">
        <v>17</v>
      </c>
      <c r="B17" s="138" t="s">
        <v>18</v>
      </c>
      <c r="C17" s="147" t="s">
        <v>49</v>
      </c>
      <c r="D17" s="138" t="s">
        <v>47</v>
      </c>
      <c r="E17" s="138" t="s">
        <v>21</v>
      </c>
      <c r="F17" s="144" t="s">
        <v>50</v>
      </c>
      <c r="G17" s="138" t="s">
        <v>26</v>
      </c>
      <c r="H17" s="148">
        <v>376.42099999999999</v>
      </c>
      <c r="I17" s="138" t="s">
        <v>25</v>
      </c>
      <c r="J17" s="146">
        <v>5.417375882595147</v>
      </c>
      <c r="K17" s="138" t="s">
        <v>23</v>
      </c>
      <c r="L17" s="69" t="s">
        <v>51</v>
      </c>
      <c r="M17" s="127"/>
    </row>
    <row r="18" spans="1:13" ht="20.5" x14ac:dyDescent="0.25">
      <c r="A18" s="68" t="s">
        <v>17</v>
      </c>
      <c r="B18" s="138" t="s">
        <v>18</v>
      </c>
      <c r="C18" s="138" t="s">
        <v>52</v>
      </c>
      <c r="D18" s="138" t="s">
        <v>47</v>
      </c>
      <c r="E18" s="138" t="s">
        <v>21</v>
      </c>
      <c r="F18" s="144" t="s">
        <v>48</v>
      </c>
      <c r="G18" s="138" t="s">
        <v>23</v>
      </c>
      <c r="H18" s="149">
        <v>2488.875</v>
      </c>
      <c r="I18" s="138" t="s">
        <v>25</v>
      </c>
      <c r="J18" s="146">
        <v>21.117215340234178</v>
      </c>
      <c r="K18" s="138" t="s">
        <v>26</v>
      </c>
      <c r="L18" s="67"/>
      <c r="M18" s="127" t="s">
        <v>584</v>
      </c>
    </row>
    <row r="19" spans="1:13" x14ac:dyDescent="0.25">
      <c r="A19" s="68" t="s">
        <v>17</v>
      </c>
      <c r="B19" s="138" t="s">
        <v>18</v>
      </c>
      <c r="C19" s="138" t="s">
        <v>53</v>
      </c>
      <c r="D19" s="138" t="s">
        <v>47</v>
      </c>
      <c r="E19" s="138" t="s">
        <v>21</v>
      </c>
      <c r="F19" s="144" t="s">
        <v>48</v>
      </c>
      <c r="G19" s="138" t="s">
        <v>26</v>
      </c>
      <c r="H19" s="145" t="s">
        <v>24</v>
      </c>
      <c r="I19" s="138" t="s">
        <v>25</v>
      </c>
      <c r="J19" s="146">
        <v>3.0292770719364207E-3</v>
      </c>
      <c r="K19" s="138" t="s">
        <v>23</v>
      </c>
      <c r="L19" s="67"/>
      <c r="M19" s="127"/>
    </row>
    <row r="20" spans="1:13" ht="20.5" x14ac:dyDescent="0.25">
      <c r="A20" s="68" t="s">
        <v>17</v>
      </c>
      <c r="B20" s="138" t="s">
        <v>18</v>
      </c>
      <c r="C20" s="138" t="s">
        <v>54</v>
      </c>
      <c r="D20" s="138" t="s">
        <v>47</v>
      </c>
      <c r="E20" s="138" t="s">
        <v>21</v>
      </c>
      <c r="F20" s="144" t="s">
        <v>48</v>
      </c>
      <c r="G20" s="138" t="s">
        <v>26</v>
      </c>
      <c r="H20" s="145" t="s">
        <v>24</v>
      </c>
      <c r="I20" s="138" t="s">
        <v>25</v>
      </c>
      <c r="J20" s="146">
        <v>9.1498016997167149</v>
      </c>
      <c r="K20" s="138" t="s">
        <v>23</v>
      </c>
      <c r="L20" s="67"/>
      <c r="M20" s="127"/>
    </row>
    <row r="21" spans="1:13" ht="20.5" x14ac:dyDescent="0.25">
      <c r="A21" s="68" t="s">
        <v>17</v>
      </c>
      <c r="B21" s="138" t="s">
        <v>18</v>
      </c>
      <c r="C21" s="138" t="s">
        <v>55</v>
      </c>
      <c r="D21" s="138" t="s">
        <v>47</v>
      </c>
      <c r="E21" s="138" t="s">
        <v>21</v>
      </c>
      <c r="F21" s="144" t="s">
        <v>56</v>
      </c>
      <c r="G21" s="138" t="s">
        <v>26</v>
      </c>
      <c r="H21" s="149">
        <v>643.71100000000001</v>
      </c>
      <c r="I21" s="138" t="s">
        <v>25</v>
      </c>
      <c r="J21" s="146">
        <v>3.4233573536841546</v>
      </c>
      <c r="K21" s="138" t="s">
        <v>23</v>
      </c>
      <c r="L21" s="67" t="s">
        <v>51</v>
      </c>
      <c r="M21" s="127"/>
    </row>
    <row r="22" spans="1:13" x14ac:dyDescent="0.25">
      <c r="A22" s="68" t="s">
        <v>17</v>
      </c>
      <c r="B22" s="138" t="s">
        <v>18</v>
      </c>
      <c r="C22" s="138" t="s">
        <v>57</v>
      </c>
      <c r="D22" s="138" t="s">
        <v>47</v>
      </c>
      <c r="E22" s="138" t="s">
        <v>21</v>
      </c>
      <c r="F22" s="144" t="s">
        <v>48</v>
      </c>
      <c r="G22" s="138" t="s">
        <v>26</v>
      </c>
      <c r="H22" s="145" t="s">
        <v>24</v>
      </c>
      <c r="I22" s="138" t="s">
        <v>25</v>
      </c>
      <c r="J22" s="146">
        <v>3.4138508299100043</v>
      </c>
      <c r="K22" s="138" t="s">
        <v>23</v>
      </c>
      <c r="L22" s="67" t="s">
        <v>58</v>
      </c>
      <c r="M22" s="127" t="s">
        <v>585</v>
      </c>
    </row>
    <row r="23" spans="1:13" ht="20.5" x14ac:dyDescent="0.25">
      <c r="A23" s="68" t="s">
        <v>17</v>
      </c>
      <c r="B23" s="138" t="s">
        <v>18</v>
      </c>
      <c r="C23" s="138" t="s">
        <v>59</v>
      </c>
      <c r="D23" s="138" t="s">
        <v>47</v>
      </c>
      <c r="E23" s="138" t="s">
        <v>21</v>
      </c>
      <c r="F23" s="144" t="s">
        <v>48</v>
      </c>
      <c r="G23" s="138" t="s">
        <v>23</v>
      </c>
      <c r="H23" s="149">
        <v>955.00800000000004</v>
      </c>
      <c r="I23" s="138" t="s">
        <v>25</v>
      </c>
      <c r="J23" s="150">
        <v>2.7</v>
      </c>
      <c r="K23" s="138" t="s">
        <v>26</v>
      </c>
      <c r="L23" s="67"/>
      <c r="M23" s="127" t="s">
        <v>586</v>
      </c>
    </row>
    <row r="24" spans="1:13" ht="20.5" x14ac:dyDescent="0.25">
      <c r="A24" s="68" t="s">
        <v>17</v>
      </c>
      <c r="B24" s="138" t="s">
        <v>18</v>
      </c>
      <c r="C24" s="138" t="s">
        <v>49</v>
      </c>
      <c r="D24" s="138" t="s">
        <v>60</v>
      </c>
      <c r="E24" s="138" t="s">
        <v>21</v>
      </c>
      <c r="F24" s="144" t="s">
        <v>61</v>
      </c>
      <c r="G24" s="138" t="s">
        <v>23</v>
      </c>
      <c r="H24" s="149">
        <v>1766.6610000000001</v>
      </c>
      <c r="I24" s="138" t="s">
        <v>25</v>
      </c>
      <c r="J24" s="146">
        <v>1.5098118141729056</v>
      </c>
      <c r="K24" s="138" t="s">
        <v>26</v>
      </c>
      <c r="L24" s="67" t="s">
        <v>62</v>
      </c>
      <c r="M24" s="127"/>
    </row>
    <row r="25" spans="1:13" ht="20.5" x14ac:dyDescent="0.25">
      <c r="A25" s="68" t="s">
        <v>17</v>
      </c>
      <c r="B25" s="138" t="s">
        <v>18</v>
      </c>
      <c r="C25" s="138" t="s">
        <v>63</v>
      </c>
      <c r="D25" s="138" t="s">
        <v>60</v>
      </c>
      <c r="E25" s="138" t="s">
        <v>21</v>
      </c>
      <c r="F25" s="144" t="s">
        <v>64</v>
      </c>
      <c r="G25" s="138" t="s">
        <v>26</v>
      </c>
      <c r="H25" s="145" t="s">
        <v>24</v>
      </c>
      <c r="I25" s="138" t="s">
        <v>25</v>
      </c>
      <c r="J25" s="146">
        <v>6.0809989054201965E-4</v>
      </c>
      <c r="K25" s="138" t="s">
        <v>23</v>
      </c>
      <c r="L25" s="67" t="s">
        <v>51</v>
      </c>
      <c r="M25" s="127"/>
    </row>
    <row r="26" spans="1:13" ht="20.5" x14ac:dyDescent="0.25">
      <c r="A26" s="68" t="s">
        <v>17</v>
      </c>
      <c r="B26" s="138" t="s">
        <v>18</v>
      </c>
      <c r="C26" s="138" t="s">
        <v>55</v>
      </c>
      <c r="D26" s="138" t="s">
        <v>60</v>
      </c>
      <c r="E26" s="138" t="s">
        <v>21</v>
      </c>
      <c r="F26" s="144" t="s">
        <v>65</v>
      </c>
      <c r="G26" s="138" t="s">
        <v>23</v>
      </c>
      <c r="H26" s="149">
        <v>205.75899999999999</v>
      </c>
      <c r="I26" s="138">
        <v>0.02</v>
      </c>
      <c r="J26" s="146">
        <v>8.7476245339409994E-2</v>
      </c>
      <c r="K26" s="138" t="s">
        <v>26</v>
      </c>
      <c r="L26" s="67" t="s">
        <v>51</v>
      </c>
      <c r="M26" s="127"/>
    </row>
    <row r="27" spans="1:13" ht="40.5" x14ac:dyDescent="0.25">
      <c r="A27" s="68" t="s">
        <v>17</v>
      </c>
      <c r="B27" s="138" t="s">
        <v>18</v>
      </c>
      <c r="C27" s="138" t="s">
        <v>59</v>
      </c>
      <c r="D27" s="138" t="s">
        <v>60</v>
      </c>
      <c r="E27" s="138" t="s">
        <v>21</v>
      </c>
      <c r="F27" s="144" t="s">
        <v>66</v>
      </c>
      <c r="G27" s="138" t="s">
        <v>23</v>
      </c>
      <c r="H27" s="149">
        <v>871.52300000000002</v>
      </c>
      <c r="I27" s="138" t="s">
        <v>25</v>
      </c>
      <c r="J27" s="146">
        <v>56.193827804475141</v>
      </c>
      <c r="K27" s="138" t="s">
        <v>26</v>
      </c>
      <c r="L27" s="67"/>
      <c r="M27" s="127" t="s">
        <v>586</v>
      </c>
    </row>
    <row r="28" spans="1:13" ht="30.5" x14ac:dyDescent="0.25">
      <c r="A28" s="68" t="s">
        <v>17</v>
      </c>
      <c r="B28" s="138" t="s">
        <v>18</v>
      </c>
      <c r="C28" s="138" t="s">
        <v>67</v>
      </c>
      <c r="D28" s="138" t="s">
        <v>60</v>
      </c>
      <c r="E28" s="138" t="s">
        <v>21</v>
      </c>
      <c r="F28" s="144" t="s">
        <v>68</v>
      </c>
      <c r="G28" s="138" t="s">
        <v>26</v>
      </c>
      <c r="H28" s="149">
        <v>1620.056</v>
      </c>
      <c r="I28" s="138" t="s">
        <v>25</v>
      </c>
      <c r="J28" s="146">
        <v>5.7281773269253042</v>
      </c>
      <c r="K28" s="138" t="s">
        <v>23</v>
      </c>
      <c r="L28" s="67" t="s">
        <v>51</v>
      </c>
      <c r="M28" s="127"/>
    </row>
    <row r="29" spans="1:13" ht="20.5" x14ac:dyDescent="0.25">
      <c r="A29" s="68" t="s">
        <v>17</v>
      </c>
      <c r="B29" s="138" t="s">
        <v>18</v>
      </c>
      <c r="C29" s="138" t="s">
        <v>69</v>
      </c>
      <c r="D29" s="138" t="s">
        <v>70</v>
      </c>
      <c r="E29" s="138" t="s">
        <v>71</v>
      </c>
      <c r="F29" s="144" t="s">
        <v>72</v>
      </c>
      <c r="G29" s="138" t="s">
        <v>26</v>
      </c>
      <c r="H29" s="145" t="s">
        <v>24</v>
      </c>
      <c r="I29" s="138" t="s">
        <v>25</v>
      </c>
      <c r="J29" s="146">
        <v>65.984755630458096</v>
      </c>
      <c r="K29" s="138" t="s">
        <v>23</v>
      </c>
      <c r="L29" s="67" t="s">
        <v>73</v>
      </c>
      <c r="M29" s="127"/>
    </row>
    <row r="30" spans="1:13" ht="20.5" x14ac:dyDescent="0.25">
      <c r="A30" s="68" t="s">
        <v>17</v>
      </c>
      <c r="B30" s="138" t="s">
        <v>18</v>
      </c>
      <c r="C30" s="138" t="s">
        <v>74</v>
      </c>
      <c r="D30" s="138" t="s">
        <v>70</v>
      </c>
      <c r="E30" s="138" t="s">
        <v>71</v>
      </c>
      <c r="F30" s="144" t="s">
        <v>72</v>
      </c>
      <c r="G30" s="138" t="s">
        <v>23</v>
      </c>
      <c r="H30" s="149">
        <v>219.453</v>
      </c>
      <c r="I30" s="138" t="s">
        <v>25</v>
      </c>
      <c r="J30" s="146">
        <v>21.652984706462753</v>
      </c>
      <c r="K30" s="138" t="s">
        <v>26</v>
      </c>
      <c r="L30" s="67" t="s">
        <v>75</v>
      </c>
      <c r="M30" s="127"/>
    </row>
    <row r="31" spans="1:13" x14ac:dyDescent="0.25">
      <c r="A31" s="68" t="s">
        <v>17</v>
      </c>
      <c r="B31" s="138" t="s">
        <v>18</v>
      </c>
      <c r="C31" s="138" t="s">
        <v>76</v>
      </c>
      <c r="D31" s="138" t="s">
        <v>70</v>
      </c>
      <c r="E31" s="138" t="s">
        <v>71</v>
      </c>
      <c r="F31" s="144" t="s">
        <v>77</v>
      </c>
      <c r="G31" s="138" t="s">
        <v>26</v>
      </c>
      <c r="H31" s="145" t="s">
        <v>24</v>
      </c>
      <c r="I31" s="138" t="s">
        <v>25</v>
      </c>
      <c r="J31" s="146">
        <v>58.154420206659005</v>
      </c>
      <c r="K31" s="138" t="s">
        <v>23</v>
      </c>
      <c r="L31" s="67" t="s">
        <v>51</v>
      </c>
      <c r="M31" s="127"/>
    </row>
    <row r="32" spans="1:13" ht="20.5" x14ac:dyDescent="0.25">
      <c r="A32" s="68" t="s">
        <v>17</v>
      </c>
      <c r="B32" s="138" t="s">
        <v>18</v>
      </c>
      <c r="C32" s="138" t="s">
        <v>63</v>
      </c>
      <c r="D32" s="138" t="s">
        <v>70</v>
      </c>
      <c r="E32" s="138" t="s">
        <v>71</v>
      </c>
      <c r="F32" s="144" t="s">
        <v>78</v>
      </c>
      <c r="G32" s="138" t="s">
        <v>26</v>
      </c>
      <c r="H32" s="149">
        <v>3522.1210000000001</v>
      </c>
      <c r="I32" s="138" t="s">
        <v>25</v>
      </c>
      <c r="J32" s="146">
        <v>6.9256513024869948</v>
      </c>
      <c r="K32" s="138" t="s">
        <v>23</v>
      </c>
      <c r="L32" s="67"/>
      <c r="M32" s="127"/>
    </row>
    <row r="33" spans="1:13" ht="20.5" x14ac:dyDescent="0.25">
      <c r="A33" s="68" t="s">
        <v>17</v>
      </c>
      <c r="B33" s="138" t="s">
        <v>18</v>
      </c>
      <c r="C33" s="138" t="s">
        <v>79</v>
      </c>
      <c r="D33" s="138" t="s">
        <v>70</v>
      </c>
      <c r="E33" s="138" t="s">
        <v>71</v>
      </c>
      <c r="F33" s="144" t="s">
        <v>72</v>
      </c>
      <c r="G33" s="138" t="s">
        <v>23</v>
      </c>
      <c r="H33" s="149">
        <v>1553.4069999999999</v>
      </c>
      <c r="I33" s="138" t="s">
        <v>25</v>
      </c>
      <c r="J33" s="146">
        <v>39.154677165671878</v>
      </c>
      <c r="K33" s="138" t="s">
        <v>26</v>
      </c>
      <c r="L33" s="67"/>
      <c r="M33" s="127"/>
    </row>
    <row r="34" spans="1:13" ht="20.5" x14ac:dyDescent="0.25">
      <c r="A34" s="68" t="s">
        <v>17</v>
      </c>
      <c r="B34" s="138" t="s">
        <v>18</v>
      </c>
      <c r="C34" s="138" t="s">
        <v>80</v>
      </c>
      <c r="D34" s="138" t="s">
        <v>70</v>
      </c>
      <c r="E34" s="138" t="s">
        <v>71</v>
      </c>
      <c r="F34" s="144" t="s">
        <v>72</v>
      </c>
      <c r="G34" s="138" t="s">
        <v>26</v>
      </c>
      <c r="H34" s="145" t="s">
        <v>24</v>
      </c>
      <c r="I34" s="138" t="s">
        <v>25</v>
      </c>
      <c r="J34" s="146">
        <v>12.328642871151207</v>
      </c>
      <c r="K34" s="138" t="s">
        <v>23</v>
      </c>
      <c r="L34" s="67"/>
      <c r="M34" s="127"/>
    </row>
    <row r="35" spans="1:13" ht="20.5" x14ac:dyDescent="0.25">
      <c r="A35" s="68" t="s">
        <v>17</v>
      </c>
      <c r="B35" s="138" t="s">
        <v>18</v>
      </c>
      <c r="C35" s="138" t="s">
        <v>81</v>
      </c>
      <c r="D35" s="138" t="s">
        <v>70</v>
      </c>
      <c r="E35" s="138" t="s">
        <v>71</v>
      </c>
      <c r="F35" s="144" t="s">
        <v>72</v>
      </c>
      <c r="G35" s="138" t="s">
        <v>23</v>
      </c>
      <c r="H35" s="149">
        <v>16469.761999999999</v>
      </c>
      <c r="I35" s="138" t="s">
        <v>25</v>
      </c>
      <c r="J35" s="146">
        <v>71.706928199733895</v>
      </c>
      <c r="K35" s="138" t="s">
        <v>26</v>
      </c>
      <c r="L35" s="263" t="s">
        <v>82</v>
      </c>
      <c r="M35" s="127"/>
    </row>
    <row r="36" spans="1:13" ht="20.5" x14ac:dyDescent="0.25">
      <c r="A36" s="68" t="s">
        <v>17</v>
      </c>
      <c r="B36" s="138" t="s">
        <v>18</v>
      </c>
      <c r="C36" s="138" t="s">
        <v>83</v>
      </c>
      <c r="D36" s="138" t="s">
        <v>70</v>
      </c>
      <c r="E36" s="138" t="s">
        <v>71</v>
      </c>
      <c r="F36" s="144" t="s">
        <v>72</v>
      </c>
      <c r="G36" s="138" t="s">
        <v>26</v>
      </c>
      <c r="H36" s="145" t="s">
        <v>24</v>
      </c>
      <c r="I36" s="138" t="s">
        <v>25</v>
      </c>
      <c r="J36" s="146">
        <v>91.601941747572809</v>
      </c>
      <c r="K36" s="138" t="s">
        <v>23</v>
      </c>
      <c r="L36" s="67"/>
      <c r="M36" s="127"/>
    </row>
    <row r="37" spans="1:13" ht="20.5" x14ac:dyDescent="0.25">
      <c r="A37" s="68" t="s">
        <v>17</v>
      </c>
      <c r="B37" s="138" t="s">
        <v>18</v>
      </c>
      <c r="C37" s="138" t="s">
        <v>67</v>
      </c>
      <c r="D37" s="138" t="s">
        <v>70</v>
      </c>
      <c r="E37" s="138" t="s">
        <v>71</v>
      </c>
      <c r="F37" s="144" t="s">
        <v>72</v>
      </c>
      <c r="G37" s="138" t="s">
        <v>23</v>
      </c>
      <c r="H37" s="149">
        <v>23932.33</v>
      </c>
      <c r="I37" s="138" t="s">
        <v>25</v>
      </c>
      <c r="J37" s="146">
        <v>47.07589583317187</v>
      </c>
      <c r="K37" s="138" t="s">
        <v>26</v>
      </c>
      <c r="L37" s="67"/>
      <c r="M37" s="127"/>
    </row>
    <row r="38" spans="1:13" ht="20.5" x14ac:dyDescent="0.25">
      <c r="A38" s="68" t="s">
        <v>17</v>
      </c>
      <c r="B38" s="138" t="s">
        <v>18</v>
      </c>
      <c r="C38" s="138" t="s">
        <v>84</v>
      </c>
      <c r="D38" s="138" t="s">
        <v>70</v>
      </c>
      <c r="E38" s="138" t="s">
        <v>85</v>
      </c>
      <c r="F38" s="144" t="s">
        <v>86</v>
      </c>
      <c r="G38" s="138" t="s">
        <v>26</v>
      </c>
      <c r="H38" s="149">
        <v>388.59</v>
      </c>
      <c r="I38" s="138" t="s">
        <v>25</v>
      </c>
      <c r="J38" s="146">
        <v>1.4005854304610301</v>
      </c>
      <c r="K38" s="138" t="s">
        <v>23</v>
      </c>
      <c r="L38" s="69" t="s">
        <v>87</v>
      </c>
      <c r="M38" s="127"/>
    </row>
    <row r="39" spans="1:13" ht="20.5" x14ac:dyDescent="0.25">
      <c r="A39" s="68" t="s">
        <v>17</v>
      </c>
      <c r="B39" s="138" t="s">
        <v>18</v>
      </c>
      <c r="C39" s="138" t="s">
        <v>81</v>
      </c>
      <c r="D39" s="138" t="s">
        <v>70</v>
      </c>
      <c r="E39" s="138" t="s">
        <v>85</v>
      </c>
      <c r="F39" s="144" t="s">
        <v>86</v>
      </c>
      <c r="G39" s="138" t="s">
        <v>26</v>
      </c>
      <c r="H39" s="145" t="s">
        <v>24</v>
      </c>
      <c r="I39" s="138" t="s">
        <v>25</v>
      </c>
      <c r="J39" s="146">
        <v>7.7277782088085445</v>
      </c>
      <c r="K39" s="138" t="s">
        <v>23</v>
      </c>
      <c r="L39" s="67" t="s">
        <v>88</v>
      </c>
      <c r="M39" s="127"/>
    </row>
    <row r="40" spans="1:13" ht="30.5" x14ac:dyDescent="0.25">
      <c r="A40" s="68" t="s">
        <v>17</v>
      </c>
      <c r="B40" s="138" t="s">
        <v>18</v>
      </c>
      <c r="C40" s="138" t="s">
        <v>89</v>
      </c>
      <c r="D40" s="138" t="s">
        <v>70</v>
      </c>
      <c r="E40" s="138" t="s">
        <v>90</v>
      </c>
      <c r="F40" s="144" t="s">
        <v>91</v>
      </c>
      <c r="G40" s="138" t="s">
        <v>23</v>
      </c>
      <c r="H40" s="149">
        <v>4721.2089999999998</v>
      </c>
      <c r="I40" s="138">
        <v>17.5</v>
      </c>
      <c r="J40" s="151">
        <v>0</v>
      </c>
      <c r="K40" s="138" t="s">
        <v>26</v>
      </c>
      <c r="L40" s="67" t="s">
        <v>92</v>
      </c>
      <c r="M40" s="127"/>
    </row>
    <row r="41" spans="1:13" ht="40.4" customHeight="1" x14ac:dyDescent="0.25">
      <c r="A41" s="138" t="s">
        <v>17</v>
      </c>
      <c r="B41" s="138" t="s">
        <v>18</v>
      </c>
      <c r="C41" s="138" t="s">
        <v>93</v>
      </c>
      <c r="D41" s="138" t="s">
        <v>20</v>
      </c>
      <c r="E41" s="138" t="s">
        <v>21</v>
      </c>
      <c r="F41" s="144" t="s">
        <v>94</v>
      </c>
      <c r="G41" s="138" t="s">
        <v>23</v>
      </c>
      <c r="H41" s="149">
        <v>134</v>
      </c>
      <c r="I41" s="138" t="s">
        <v>25</v>
      </c>
      <c r="J41" s="146">
        <v>5.4222525552901422</v>
      </c>
      <c r="K41" s="138" t="s">
        <v>26</v>
      </c>
      <c r="L41" s="715" t="s">
        <v>95</v>
      </c>
      <c r="M41" s="262"/>
    </row>
    <row r="42" spans="1:13" ht="30.65" customHeight="1" x14ac:dyDescent="0.25">
      <c r="A42" s="138" t="s">
        <v>17</v>
      </c>
      <c r="B42" s="138" t="s">
        <v>18</v>
      </c>
      <c r="C42" s="138" t="s">
        <v>96</v>
      </c>
      <c r="D42" s="138" t="s">
        <v>20</v>
      </c>
      <c r="E42" s="138" t="s">
        <v>21</v>
      </c>
      <c r="F42" s="144" t="s">
        <v>94</v>
      </c>
      <c r="G42" s="138" t="s">
        <v>23</v>
      </c>
      <c r="H42" s="149">
        <v>7</v>
      </c>
      <c r="I42" s="138" t="s">
        <v>25</v>
      </c>
      <c r="J42" s="146">
        <v>5.0014958863126413</v>
      </c>
      <c r="K42" s="138" t="s">
        <v>26</v>
      </c>
      <c r="L42" s="715"/>
      <c r="M42" s="262"/>
    </row>
  </sheetData>
  <mergeCells count="1">
    <mergeCell ref="L41:L42"/>
  </mergeCells>
  <pageMargins left="0.7" right="0.7" top="0.75" bottom="0.75" header="0.3" footer="0.3"/>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05B74-928B-41CD-9C78-58259AA626D5}">
  <sheetPr>
    <tabColor rgb="FF00B050"/>
    <pageSetUpPr fitToPage="1"/>
  </sheetPr>
  <dimension ref="A1:S27"/>
  <sheetViews>
    <sheetView workbookViewId="0">
      <pane ySplit="5" topLeftCell="A6" activePane="bottomLeft" state="frozen"/>
      <selection pane="bottomLeft" activeCell="W15" sqref="W15"/>
    </sheetView>
  </sheetViews>
  <sheetFormatPr defaultColWidth="8.81640625" defaultRowHeight="12.5" x14ac:dyDescent="0.25"/>
  <cols>
    <col min="1" max="1" width="8" customWidth="1"/>
    <col min="2" max="2" width="27" customWidth="1"/>
    <col min="3" max="3" width="43.1796875" customWidth="1"/>
    <col min="4" max="4" width="11.453125" customWidth="1"/>
    <col min="5" max="5" width="11.1796875" customWidth="1"/>
    <col min="6" max="6" width="11.08984375" customWidth="1"/>
    <col min="7" max="7" width="3.1796875" customWidth="1"/>
    <col min="8" max="8" width="4.08984375" customWidth="1"/>
    <col min="9" max="9" width="3.1796875" customWidth="1"/>
    <col min="10" max="10" width="4" customWidth="1"/>
    <col min="11" max="11" width="3.1796875" bestFit="1" customWidth="1"/>
    <col min="12" max="12" width="4.1796875" customWidth="1"/>
    <col min="13" max="15" width="3.1796875" bestFit="1" customWidth="1"/>
    <col min="16" max="16" width="4.90625" customWidth="1"/>
    <col min="17" max="17" width="3.1796875" customWidth="1"/>
    <col min="18" max="18" width="4.1796875" customWidth="1"/>
    <col min="19" max="19" width="23.1796875" customWidth="1"/>
  </cols>
  <sheetData>
    <row r="1" spans="1:19" ht="13.5" thickBot="1" x14ac:dyDescent="0.3">
      <c r="A1" s="4" t="s">
        <v>97</v>
      </c>
    </row>
    <row r="2" spans="1:19" ht="13" x14ac:dyDescent="0.25">
      <c r="N2" s="718" t="s">
        <v>98</v>
      </c>
      <c r="O2" s="719"/>
      <c r="P2" s="719"/>
      <c r="Q2" s="719"/>
      <c r="R2" s="720"/>
      <c r="S2" s="152" t="s">
        <v>2</v>
      </c>
    </row>
    <row r="3" spans="1:19" ht="13.5" thickBot="1" x14ac:dyDescent="0.3">
      <c r="A3" s="27"/>
      <c r="B3" s="28"/>
      <c r="C3" s="28"/>
      <c r="D3" s="28"/>
      <c r="E3" s="28"/>
      <c r="F3" s="28"/>
      <c r="G3" s="28"/>
      <c r="H3" s="28"/>
      <c r="I3" s="28"/>
      <c r="J3" s="28"/>
      <c r="K3" s="28"/>
      <c r="L3" s="28"/>
      <c r="M3" s="28"/>
      <c r="N3" s="721" t="s">
        <v>99</v>
      </c>
      <c r="O3" s="722"/>
      <c r="P3" s="722"/>
      <c r="Q3" s="722"/>
      <c r="R3" s="723"/>
      <c r="S3" s="559" t="s">
        <v>100</v>
      </c>
    </row>
    <row r="4" spans="1:19" ht="25.5" customHeight="1" x14ac:dyDescent="0.25">
      <c r="A4" s="724" t="s">
        <v>4</v>
      </c>
      <c r="B4" s="726" t="s">
        <v>6</v>
      </c>
      <c r="C4" s="728" t="s">
        <v>7</v>
      </c>
      <c r="D4" s="728" t="s">
        <v>8</v>
      </c>
      <c r="E4" s="726" t="s">
        <v>9</v>
      </c>
      <c r="F4" s="730" t="s">
        <v>101</v>
      </c>
      <c r="G4" s="732" t="s">
        <v>102</v>
      </c>
      <c r="H4" s="733"/>
      <c r="I4" s="734" t="s">
        <v>103</v>
      </c>
      <c r="J4" s="735"/>
      <c r="K4" s="724" t="s">
        <v>104</v>
      </c>
      <c r="L4" s="736"/>
      <c r="M4" s="724" t="s">
        <v>105</v>
      </c>
      <c r="N4" s="737"/>
      <c r="O4" s="738" t="s">
        <v>106</v>
      </c>
      <c r="P4" s="737"/>
      <c r="Q4" s="738" t="s">
        <v>107</v>
      </c>
      <c r="R4" s="737"/>
      <c r="S4" s="153" t="s">
        <v>15</v>
      </c>
    </row>
    <row r="5" spans="1:19" ht="27" thickBot="1" x14ac:dyDescent="0.3">
      <c r="A5" s="725"/>
      <c r="B5" s="727"/>
      <c r="C5" s="727"/>
      <c r="D5" s="727"/>
      <c r="E5" s="729"/>
      <c r="F5" s="731"/>
      <c r="G5" s="7">
        <v>2020</v>
      </c>
      <c r="H5" s="8">
        <v>2021</v>
      </c>
      <c r="I5" s="7">
        <v>2020</v>
      </c>
      <c r="J5" s="8">
        <v>2021</v>
      </c>
      <c r="K5" s="7">
        <v>2020</v>
      </c>
      <c r="L5" s="8">
        <v>2021</v>
      </c>
      <c r="M5" s="7">
        <v>2020</v>
      </c>
      <c r="N5" s="8">
        <v>2021</v>
      </c>
      <c r="O5" s="7">
        <v>2020</v>
      </c>
      <c r="P5" s="8">
        <v>2021</v>
      </c>
      <c r="Q5" s="7">
        <v>2020</v>
      </c>
      <c r="R5" s="8">
        <v>2021</v>
      </c>
      <c r="S5" s="129"/>
    </row>
    <row r="6" spans="1:19" ht="25" x14ac:dyDescent="0.25">
      <c r="A6" s="197" t="s">
        <v>17</v>
      </c>
      <c r="B6" s="197" t="s">
        <v>19</v>
      </c>
      <c r="C6" s="558" t="s">
        <v>20</v>
      </c>
      <c r="D6" s="197" t="s">
        <v>21</v>
      </c>
      <c r="E6" s="558" t="s">
        <v>22</v>
      </c>
      <c r="F6" s="197" t="s">
        <v>108</v>
      </c>
      <c r="G6" s="197" t="s">
        <v>109</v>
      </c>
      <c r="H6" s="197" t="s">
        <v>109</v>
      </c>
      <c r="I6" s="197" t="s">
        <v>109</v>
      </c>
      <c r="J6" s="197" t="s">
        <v>109</v>
      </c>
      <c r="K6" s="197" t="s">
        <v>109</v>
      </c>
      <c r="L6" s="197" t="s">
        <v>109</v>
      </c>
      <c r="M6" s="197" t="s">
        <v>109</v>
      </c>
      <c r="N6" s="197" t="s">
        <v>109</v>
      </c>
      <c r="O6" s="197" t="s">
        <v>109</v>
      </c>
      <c r="P6" s="197" t="s">
        <v>109</v>
      </c>
      <c r="Q6" s="197" t="s">
        <v>94</v>
      </c>
      <c r="R6" s="197" t="s">
        <v>94</v>
      </c>
      <c r="S6" s="404" t="s">
        <v>110</v>
      </c>
    </row>
    <row r="7" spans="1:19" x14ac:dyDescent="0.25">
      <c r="A7" s="197" t="s">
        <v>17</v>
      </c>
      <c r="B7" s="197" t="s">
        <v>28</v>
      </c>
      <c r="C7" s="558" t="s">
        <v>20</v>
      </c>
      <c r="D7" s="197" t="s">
        <v>21</v>
      </c>
      <c r="E7" s="558" t="s">
        <v>22</v>
      </c>
      <c r="F7" s="197" t="s">
        <v>111</v>
      </c>
      <c r="G7" s="197" t="s">
        <v>109</v>
      </c>
      <c r="H7" s="197" t="s">
        <v>109</v>
      </c>
      <c r="I7" s="197" t="s">
        <v>109</v>
      </c>
      <c r="J7" s="197" t="s">
        <v>109</v>
      </c>
      <c r="K7" s="197" t="s">
        <v>109</v>
      </c>
      <c r="L7" s="197" t="s">
        <v>109</v>
      </c>
      <c r="M7" s="197" t="s">
        <v>109</v>
      </c>
      <c r="N7" s="197" t="s">
        <v>109</v>
      </c>
      <c r="O7" s="197" t="s">
        <v>109</v>
      </c>
      <c r="P7" s="197" t="s">
        <v>109</v>
      </c>
      <c r="Q7" s="197" t="s">
        <v>94</v>
      </c>
      <c r="R7" s="197" t="s">
        <v>94</v>
      </c>
      <c r="S7" s="404"/>
    </row>
    <row r="8" spans="1:19" x14ac:dyDescent="0.25">
      <c r="A8" s="197" t="s">
        <v>17</v>
      </c>
      <c r="B8" s="197" t="s">
        <v>33</v>
      </c>
      <c r="C8" s="558" t="s">
        <v>20</v>
      </c>
      <c r="D8" s="197" t="s">
        <v>21</v>
      </c>
      <c r="E8" s="558" t="s">
        <v>34</v>
      </c>
      <c r="F8" s="197" t="s">
        <v>111</v>
      </c>
      <c r="G8" s="197" t="s">
        <v>109</v>
      </c>
      <c r="H8" s="197" t="s">
        <v>109</v>
      </c>
      <c r="I8" s="197" t="s">
        <v>109</v>
      </c>
      <c r="J8" s="197" t="s">
        <v>109</v>
      </c>
      <c r="K8" s="197" t="s">
        <v>109</v>
      </c>
      <c r="L8" s="197" t="s">
        <v>109</v>
      </c>
      <c r="M8" s="197" t="s">
        <v>109</v>
      </c>
      <c r="N8" s="197" t="s">
        <v>109</v>
      </c>
      <c r="O8" s="197" t="s">
        <v>109</v>
      </c>
      <c r="P8" s="197" t="s">
        <v>109</v>
      </c>
      <c r="Q8" s="197" t="s">
        <v>94</v>
      </c>
      <c r="R8" s="197" t="s">
        <v>94</v>
      </c>
      <c r="S8" s="404"/>
    </row>
    <row r="9" spans="1:19" ht="25" x14ac:dyDescent="0.25">
      <c r="A9" s="197" t="s">
        <v>17</v>
      </c>
      <c r="B9" s="558" t="s">
        <v>35</v>
      </c>
      <c r="C9" s="558" t="s">
        <v>20</v>
      </c>
      <c r="D9" s="197" t="s">
        <v>21</v>
      </c>
      <c r="E9" s="558" t="s">
        <v>32</v>
      </c>
      <c r="F9" s="197" t="s">
        <v>108</v>
      </c>
      <c r="G9" s="197" t="s">
        <v>109</v>
      </c>
      <c r="H9" s="197" t="s">
        <v>109</v>
      </c>
      <c r="I9" s="197" t="s">
        <v>109</v>
      </c>
      <c r="J9" s="197" t="s">
        <v>109</v>
      </c>
      <c r="K9" s="197" t="s">
        <v>109</v>
      </c>
      <c r="L9" s="197" t="s">
        <v>109</v>
      </c>
      <c r="M9" s="197" t="s">
        <v>109</v>
      </c>
      <c r="N9" s="197" t="s">
        <v>109</v>
      </c>
      <c r="O9" s="197" t="s">
        <v>109</v>
      </c>
      <c r="P9" s="197" t="s">
        <v>109</v>
      </c>
      <c r="Q9" s="197" t="s">
        <v>94</v>
      </c>
      <c r="R9" s="197" t="s">
        <v>94</v>
      </c>
      <c r="S9" s="404" t="s">
        <v>112</v>
      </c>
    </row>
    <row r="10" spans="1:19" x14ac:dyDescent="0.25">
      <c r="A10" s="197" t="s">
        <v>17</v>
      </c>
      <c r="B10" s="558" t="s">
        <v>37</v>
      </c>
      <c r="C10" s="558" t="s">
        <v>20</v>
      </c>
      <c r="D10" s="197" t="s">
        <v>21</v>
      </c>
      <c r="E10" s="558" t="s">
        <v>22</v>
      </c>
      <c r="F10" s="197" t="s">
        <v>111</v>
      </c>
      <c r="G10" s="197" t="s">
        <v>109</v>
      </c>
      <c r="H10" s="197" t="s">
        <v>109</v>
      </c>
      <c r="I10" s="197" t="s">
        <v>109</v>
      </c>
      <c r="J10" s="197" t="s">
        <v>109</v>
      </c>
      <c r="K10" s="197" t="s">
        <v>109</v>
      </c>
      <c r="L10" s="197" t="s">
        <v>109</v>
      </c>
      <c r="M10" s="197" t="s">
        <v>109</v>
      </c>
      <c r="N10" s="197" t="s">
        <v>109</v>
      </c>
      <c r="O10" s="197" t="s">
        <v>109</v>
      </c>
      <c r="P10" s="197" t="s">
        <v>109</v>
      </c>
      <c r="Q10" s="197" t="s">
        <v>94</v>
      </c>
      <c r="R10" s="197" t="s">
        <v>94</v>
      </c>
      <c r="S10" s="404"/>
    </row>
    <row r="11" spans="1:19" x14ac:dyDescent="0.25">
      <c r="A11" s="197" t="s">
        <v>17</v>
      </c>
      <c r="B11" s="558" t="s">
        <v>38</v>
      </c>
      <c r="C11" s="558" t="s">
        <v>20</v>
      </c>
      <c r="D11" s="197" t="s">
        <v>21</v>
      </c>
      <c r="E11" s="558" t="s">
        <v>22</v>
      </c>
      <c r="F11" s="197" t="s">
        <v>111</v>
      </c>
      <c r="G11" s="197" t="s">
        <v>109</v>
      </c>
      <c r="H11" s="197" t="s">
        <v>109</v>
      </c>
      <c r="I11" s="197" t="s">
        <v>94</v>
      </c>
      <c r="J11" s="197" t="s">
        <v>94</v>
      </c>
      <c r="K11" s="197" t="s">
        <v>109</v>
      </c>
      <c r="L11" s="197" t="s">
        <v>109</v>
      </c>
      <c r="M11" s="197" t="s">
        <v>109</v>
      </c>
      <c r="N11" s="197" t="s">
        <v>109</v>
      </c>
      <c r="O11" s="197" t="s">
        <v>94</v>
      </c>
      <c r="P11" s="197" t="s">
        <v>94</v>
      </c>
      <c r="Q11" s="197" t="s">
        <v>94</v>
      </c>
      <c r="R11" s="197" t="s">
        <v>94</v>
      </c>
      <c r="S11" s="404"/>
    </row>
    <row r="12" spans="1:19" ht="25" x14ac:dyDescent="0.25">
      <c r="A12" s="197" t="s">
        <v>17</v>
      </c>
      <c r="B12" s="558" t="s">
        <v>40</v>
      </c>
      <c r="C12" s="558" t="s">
        <v>20</v>
      </c>
      <c r="D12" s="197" t="s">
        <v>21</v>
      </c>
      <c r="E12" s="558" t="s">
        <v>41</v>
      </c>
      <c r="F12" s="197" t="s">
        <v>108</v>
      </c>
      <c r="G12" s="197" t="s">
        <v>109</v>
      </c>
      <c r="H12" s="197" t="s">
        <v>109</v>
      </c>
      <c r="I12" s="197" t="s">
        <v>109</v>
      </c>
      <c r="J12" s="197" t="s">
        <v>109</v>
      </c>
      <c r="K12" s="197" t="s">
        <v>109</v>
      </c>
      <c r="L12" s="197" t="s">
        <v>109</v>
      </c>
      <c r="M12" s="197" t="s">
        <v>94</v>
      </c>
      <c r="N12" s="197" t="s">
        <v>94</v>
      </c>
      <c r="O12" s="197" t="s">
        <v>94</v>
      </c>
      <c r="P12" s="197" t="s">
        <v>94</v>
      </c>
      <c r="Q12" s="197" t="s">
        <v>94</v>
      </c>
      <c r="R12" s="197" t="s">
        <v>94</v>
      </c>
      <c r="S12" s="404" t="s">
        <v>110</v>
      </c>
    </row>
    <row r="13" spans="1:19" x14ac:dyDescent="0.25">
      <c r="A13" s="197" t="s">
        <v>17</v>
      </c>
      <c r="B13" s="558" t="s">
        <v>42</v>
      </c>
      <c r="C13" s="558" t="s">
        <v>20</v>
      </c>
      <c r="D13" s="197" t="s">
        <v>21</v>
      </c>
      <c r="E13" s="558" t="s">
        <v>22</v>
      </c>
      <c r="F13" s="197" t="s">
        <v>108</v>
      </c>
      <c r="G13" s="197" t="s">
        <v>109</v>
      </c>
      <c r="H13" s="197" t="s">
        <v>109</v>
      </c>
      <c r="I13" s="197" t="s">
        <v>109</v>
      </c>
      <c r="J13" s="197" t="s">
        <v>109</v>
      </c>
      <c r="K13" s="197" t="s">
        <v>109</v>
      </c>
      <c r="L13" s="197" t="s">
        <v>109</v>
      </c>
      <c r="M13" s="197" t="s">
        <v>94</v>
      </c>
      <c r="N13" s="197" t="s">
        <v>94</v>
      </c>
      <c r="O13" s="197" t="s">
        <v>94</v>
      </c>
      <c r="P13" s="197" t="s">
        <v>94</v>
      </c>
      <c r="Q13" s="197" t="s">
        <v>94</v>
      </c>
      <c r="R13" s="197" t="s">
        <v>94</v>
      </c>
      <c r="S13" s="404"/>
    </row>
    <row r="14" spans="1:19" ht="25" x14ac:dyDescent="0.25">
      <c r="A14" s="197" t="s">
        <v>17</v>
      </c>
      <c r="B14" s="558" t="s">
        <v>43</v>
      </c>
      <c r="C14" s="558" t="s">
        <v>20</v>
      </c>
      <c r="D14" s="197" t="s">
        <v>21</v>
      </c>
      <c r="E14" s="558" t="s">
        <v>32</v>
      </c>
      <c r="F14" s="197" t="s">
        <v>108</v>
      </c>
      <c r="G14" s="197" t="s">
        <v>109</v>
      </c>
      <c r="H14" s="197" t="s">
        <v>109</v>
      </c>
      <c r="I14" s="197" t="s">
        <v>109</v>
      </c>
      <c r="J14" s="197" t="s">
        <v>109</v>
      </c>
      <c r="K14" s="197" t="s">
        <v>109</v>
      </c>
      <c r="L14" s="197" t="s">
        <v>109</v>
      </c>
      <c r="M14" s="197" t="s">
        <v>109</v>
      </c>
      <c r="N14" s="197" t="s">
        <v>109</v>
      </c>
      <c r="O14" s="197" t="s">
        <v>109</v>
      </c>
      <c r="P14" s="197" t="s">
        <v>109</v>
      </c>
      <c r="Q14" s="197" t="s">
        <v>94</v>
      </c>
      <c r="R14" s="197" t="s">
        <v>94</v>
      </c>
      <c r="S14" s="404" t="s">
        <v>112</v>
      </c>
    </row>
    <row r="15" spans="1:19" x14ac:dyDescent="0.25">
      <c r="A15" s="197" t="s">
        <v>17</v>
      </c>
      <c r="B15" s="558" t="s">
        <v>45</v>
      </c>
      <c r="C15" s="558" t="s">
        <v>20</v>
      </c>
      <c r="D15" s="197" t="s">
        <v>21</v>
      </c>
      <c r="E15" s="558" t="s">
        <v>22</v>
      </c>
      <c r="F15" s="197" t="s">
        <v>111</v>
      </c>
      <c r="G15" s="197" t="s">
        <v>109</v>
      </c>
      <c r="H15" s="197" t="s">
        <v>109</v>
      </c>
      <c r="I15" s="197" t="s">
        <v>109</v>
      </c>
      <c r="J15" s="197" t="s">
        <v>109</v>
      </c>
      <c r="K15" s="197" t="s">
        <v>109</v>
      </c>
      <c r="L15" s="197" t="s">
        <v>109</v>
      </c>
      <c r="M15" s="197" t="s">
        <v>109</v>
      </c>
      <c r="N15" s="197" t="s">
        <v>109</v>
      </c>
      <c r="O15" s="197" t="s">
        <v>94</v>
      </c>
      <c r="P15" s="197" t="s">
        <v>109</v>
      </c>
      <c r="Q15" s="197" t="s">
        <v>94</v>
      </c>
      <c r="R15" s="197" t="s">
        <v>94</v>
      </c>
      <c r="S15" s="404"/>
    </row>
    <row r="16" spans="1:19" x14ac:dyDescent="0.25">
      <c r="A16" s="197" t="s">
        <v>17</v>
      </c>
      <c r="B16" s="558" t="s">
        <v>52</v>
      </c>
      <c r="C16" s="558" t="s">
        <v>47</v>
      </c>
      <c r="D16" s="197" t="s">
        <v>21</v>
      </c>
      <c r="E16" s="558" t="s">
        <v>48</v>
      </c>
      <c r="F16" s="197" t="s">
        <v>108</v>
      </c>
      <c r="G16" s="197" t="s">
        <v>109</v>
      </c>
      <c r="H16" s="197" t="s">
        <v>109</v>
      </c>
      <c r="I16" s="197" t="s">
        <v>94</v>
      </c>
      <c r="J16" s="197" t="s">
        <v>94</v>
      </c>
      <c r="K16" s="197" t="s">
        <v>109</v>
      </c>
      <c r="L16" s="197" t="s">
        <v>109</v>
      </c>
      <c r="M16" s="197" t="s">
        <v>94</v>
      </c>
      <c r="N16" s="197" t="s">
        <v>94</v>
      </c>
      <c r="O16" s="197" t="s">
        <v>94</v>
      </c>
      <c r="P16" s="197" t="s">
        <v>94</v>
      </c>
      <c r="Q16" s="197" t="s">
        <v>94</v>
      </c>
      <c r="R16" s="197" t="s">
        <v>94</v>
      </c>
      <c r="S16" s="404"/>
    </row>
    <row r="17" spans="1:19" x14ac:dyDescent="0.25">
      <c r="A17" s="197" t="s">
        <v>17</v>
      </c>
      <c r="B17" s="558" t="s">
        <v>59</v>
      </c>
      <c r="C17" s="558" t="s">
        <v>47</v>
      </c>
      <c r="D17" s="197" t="s">
        <v>21</v>
      </c>
      <c r="E17" s="558" t="s">
        <v>48</v>
      </c>
      <c r="F17" s="197" t="s">
        <v>108</v>
      </c>
      <c r="G17" s="197" t="s">
        <v>109</v>
      </c>
      <c r="H17" s="197" t="s">
        <v>109</v>
      </c>
      <c r="I17" s="197" t="s">
        <v>109</v>
      </c>
      <c r="J17" s="197" t="s">
        <v>109</v>
      </c>
      <c r="K17" s="197" t="s">
        <v>109</v>
      </c>
      <c r="L17" s="197" t="s">
        <v>109</v>
      </c>
      <c r="M17" s="197" t="s">
        <v>94</v>
      </c>
      <c r="N17" s="197" t="s">
        <v>94</v>
      </c>
      <c r="O17" s="197" t="s">
        <v>94</v>
      </c>
      <c r="P17" s="197" t="s">
        <v>94</v>
      </c>
      <c r="Q17" s="197" t="s">
        <v>94</v>
      </c>
      <c r="R17" s="197" t="s">
        <v>94</v>
      </c>
      <c r="S17" s="404" t="s">
        <v>113</v>
      </c>
    </row>
    <row r="18" spans="1:19" ht="25" x14ac:dyDescent="0.25">
      <c r="A18" s="197" t="s">
        <v>17</v>
      </c>
      <c r="B18" s="558" t="s">
        <v>49</v>
      </c>
      <c r="C18" s="558" t="s">
        <v>60</v>
      </c>
      <c r="D18" s="197" t="s">
        <v>21</v>
      </c>
      <c r="E18" s="558" t="s">
        <v>61</v>
      </c>
      <c r="F18" s="197" t="s">
        <v>111</v>
      </c>
      <c r="G18" s="197" t="s">
        <v>109</v>
      </c>
      <c r="H18" s="197" t="s">
        <v>109</v>
      </c>
      <c r="I18" s="197" t="s">
        <v>109</v>
      </c>
      <c r="J18" s="197" t="s">
        <v>109</v>
      </c>
      <c r="K18" s="197" t="s">
        <v>109</v>
      </c>
      <c r="L18" s="197" t="s">
        <v>109</v>
      </c>
      <c r="M18" s="197" t="s">
        <v>94</v>
      </c>
      <c r="N18" s="197" t="s">
        <v>94</v>
      </c>
      <c r="O18" s="197" t="s">
        <v>94</v>
      </c>
      <c r="P18" s="197" t="s">
        <v>94</v>
      </c>
      <c r="Q18" s="197" t="s">
        <v>94</v>
      </c>
      <c r="R18" s="197" t="s">
        <v>94</v>
      </c>
      <c r="S18" s="404" t="s">
        <v>114</v>
      </c>
    </row>
    <row r="19" spans="1:19" ht="37.5" x14ac:dyDescent="0.25">
      <c r="A19" s="197" t="s">
        <v>17</v>
      </c>
      <c r="B19" s="558" t="s">
        <v>55</v>
      </c>
      <c r="C19" s="558" t="s">
        <v>60</v>
      </c>
      <c r="D19" s="197" t="s">
        <v>21</v>
      </c>
      <c r="E19" s="558" t="s">
        <v>65</v>
      </c>
      <c r="F19" s="197" t="s">
        <v>111</v>
      </c>
      <c r="G19" s="197" t="s">
        <v>109</v>
      </c>
      <c r="H19" s="197" t="s">
        <v>109</v>
      </c>
      <c r="I19" s="197" t="s">
        <v>109</v>
      </c>
      <c r="J19" s="197" t="s">
        <v>109</v>
      </c>
      <c r="K19" s="197" t="s">
        <v>109</v>
      </c>
      <c r="L19" s="197" t="s">
        <v>109</v>
      </c>
      <c r="M19" s="197" t="s">
        <v>94</v>
      </c>
      <c r="N19" s="197" t="s">
        <v>94</v>
      </c>
      <c r="O19" s="197" t="s">
        <v>94</v>
      </c>
      <c r="P19" s="197" t="s">
        <v>94</v>
      </c>
      <c r="Q19" s="197" t="s">
        <v>94</v>
      </c>
      <c r="R19" s="197" t="s">
        <v>94</v>
      </c>
      <c r="S19" s="404" t="s">
        <v>114</v>
      </c>
    </row>
    <row r="20" spans="1:19" ht="75" x14ac:dyDescent="0.25">
      <c r="A20" s="197" t="s">
        <v>17</v>
      </c>
      <c r="B20" s="558" t="s">
        <v>59</v>
      </c>
      <c r="C20" s="558" t="s">
        <v>60</v>
      </c>
      <c r="D20" s="197" t="s">
        <v>21</v>
      </c>
      <c r="E20" s="558" t="s">
        <v>66</v>
      </c>
      <c r="F20" s="197" t="s">
        <v>108</v>
      </c>
      <c r="G20" s="197" t="s">
        <v>109</v>
      </c>
      <c r="H20" s="197" t="s">
        <v>109</v>
      </c>
      <c r="I20" s="197" t="s">
        <v>109</v>
      </c>
      <c r="J20" s="197" t="s">
        <v>109</v>
      </c>
      <c r="K20" s="197" t="s">
        <v>109</v>
      </c>
      <c r="L20" s="197" t="s">
        <v>109</v>
      </c>
      <c r="M20" s="197" t="s">
        <v>94</v>
      </c>
      <c r="N20" s="197" t="s">
        <v>94</v>
      </c>
      <c r="O20" s="197" t="s">
        <v>94</v>
      </c>
      <c r="P20" s="197" t="s">
        <v>94</v>
      </c>
      <c r="Q20" s="197" t="s">
        <v>94</v>
      </c>
      <c r="R20" s="197" t="s">
        <v>94</v>
      </c>
      <c r="S20" s="404"/>
    </row>
    <row r="21" spans="1:19" ht="50" x14ac:dyDescent="0.25">
      <c r="A21" s="197" t="s">
        <v>17</v>
      </c>
      <c r="B21" s="558" t="s">
        <v>74</v>
      </c>
      <c r="C21" s="558" t="s">
        <v>70</v>
      </c>
      <c r="D21" s="197" t="s">
        <v>71</v>
      </c>
      <c r="E21" s="558" t="s">
        <v>72</v>
      </c>
      <c r="F21" s="197" t="s">
        <v>108</v>
      </c>
      <c r="G21" s="197" t="s">
        <v>109</v>
      </c>
      <c r="H21" s="197" t="s">
        <v>109</v>
      </c>
      <c r="I21" s="197" t="s">
        <v>94</v>
      </c>
      <c r="J21" s="197" t="s">
        <v>94</v>
      </c>
      <c r="K21" s="197" t="s">
        <v>109</v>
      </c>
      <c r="L21" s="197" t="s">
        <v>109</v>
      </c>
      <c r="M21" s="197" t="s">
        <v>109</v>
      </c>
      <c r="N21" s="197" t="s">
        <v>109</v>
      </c>
      <c r="O21" s="197" t="s">
        <v>109</v>
      </c>
      <c r="P21" s="197" t="s">
        <v>109</v>
      </c>
      <c r="Q21" s="197" t="s">
        <v>94</v>
      </c>
      <c r="R21" s="197" t="s">
        <v>94</v>
      </c>
      <c r="S21" s="404"/>
    </row>
    <row r="22" spans="1:19" ht="50" x14ac:dyDescent="0.25">
      <c r="A22" s="197" t="s">
        <v>17</v>
      </c>
      <c r="B22" s="558" t="s">
        <v>79</v>
      </c>
      <c r="C22" s="558" t="s">
        <v>70</v>
      </c>
      <c r="D22" s="197" t="s">
        <v>71</v>
      </c>
      <c r="E22" s="558" t="s">
        <v>72</v>
      </c>
      <c r="F22" s="197" t="s">
        <v>108</v>
      </c>
      <c r="G22" s="197" t="s">
        <v>109</v>
      </c>
      <c r="H22" s="197" t="s">
        <v>109</v>
      </c>
      <c r="I22" s="197" t="s">
        <v>94</v>
      </c>
      <c r="J22" s="197" t="s">
        <v>94</v>
      </c>
      <c r="K22" s="197" t="s">
        <v>109</v>
      </c>
      <c r="L22" s="197" t="s">
        <v>109</v>
      </c>
      <c r="M22" s="197" t="s">
        <v>109</v>
      </c>
      <c r="N22" s="197" t="s">
        <v>109</v>
      </c>
      <c r="O22" s="197" t="s">
        <v>109</v>
      </c>
      <c r="P22" s="197" t="s">
        <v>109</v>
      </c>
      <c r="Q22" s="197" t="s">
        <v>94</v>
      </c>
      <c r="R22" s="197" t="s">
        <v>94</v>
      </c>
      <c r="S22" s="404"/>
    </row>
    <row r="23" spans="1:19" ht="50" x14ac:dyDescent="0.25">
      <c r="A23" s="197" t="s">
        <v>17</v>
      </c>
      <c r="B23" s="558" t="s">
        <v>115</v>
      </c>
      <c r="C23" s="558" t="s">
        <v>70</v>
      </c>
      <c r="D23" s="197" t="s">
        <v>71</v>
      </c>
      <c r="E23" s="558" t="s">
        <v>72</v>
      </c>
      <c r="F23" s="197" t="s">
        <v>108</v>
      </c>
      <c r="G23" s="197" t="s">
        <v>109</v>
      </c>
      <c r="H23" s="197" t="s">
        <v>109</v>
      </c>
      <c r="I23" s="197" t="s">
        <v>94</v>
      </c>
      <c r="J23" s="197" t="s">
        <v>94</v>
      </c>
      <c r="K23" s="197" t="s">
        <v>109</v>
      </c>
      <c r="L23" s="197" t="s">
        <v>109</v>
      </c>
      <c r="M23" s="197" t="s">
        <v>109</v>
      </c>
      <c r="N23" s="197" t="s">
        <v>109</v>
      </c>
      <c r="O23" s="197" t="s">
        <v>109</v>
      </c>
      <c r="P23" s="197" t="s">
        <v>109</v>
      </c>
      <c r="Q23" s="197" t="s">
        <v>94</v>
      </c>
      <c r="R23" s="197" t="s">
        <v>94</v>
      </c>
      <c r="S23" s="404"/>
    </row>
    <row r="24" spans="1:19" ht="50" x14ac:dyDescent="0.25">
      <c r="A24" s="197" t="s">
        <v>17</v>
      </c>
      <c r="B24" s="558" t="s">
        <v>67</v>
      </c>
      <c r="C24" s="558" t="s">
        <v>70</v>
      </c>
      <c r="D24" s="197" t="s">
        <v>71</v>
      </c>
      <c r="E24" s="558" t="s">
        <v>72</v>
      </c>
      <c r="F24" s="197" t="s">
        <v>108</v>
      </c>
      <c r="G24" s="197" t="s">
        <v>109</v>
      </c>
      <c r="H24" s="197" t="s">
        <v>109</v>
      </c>
      <c r="I24" s="197" t="s">
        <v>94</v>
      </c>
      <c r="J24" s="197" t="s">
        <v>94</v>
      </c>
      <c r="K24" s="197" t="s">
        <v>109</v>
      </c>
      <c r="L24" s="197" t="s">
        <v>109</v>
      </c>
      <c r="M24" s="197" t="s">
        <v>109</v>
      </c>
      <c r="N24" s="197" t="s">
        <v>109</v>
      </c>
      <c r="O24" s="197" t="s">
        <v>109</v>
      </c>
      <c r="P24" s="197" t="s">
        <v>109</v>
      </c>
      <c r="Q24" s="197" t="s">
        <v>94</v>
      </c>
      <c r="R24" s="197" t="s">
        <v>94</v>
      </c>
      <c r="S24" s="404"/>
    </row>
    <row r="25" spans="1:19" ht="50" x14ac:dyDescent="0.25">
      <c r="A25" s="197" t="s">
        <v>17</v>
      </c>
      <c r="B25" s="558" t="s">
        <v>89</v>
      </c>
      <c r="C25" s="558" t="s">
        <v>70</v>
      </c>
      <c r="D25" s="197" t="s">
        <v>90</v>
      </c>
      <c r="E25" s="558" t="s">
        <v>91</v>
      </c>
      <c r="F25" s="197" t="s">
        <v>108</v>
      </c>
      <c r="G25" s="197" t="s">
        <v>109</v>
      </c>
      <c r="H25" s="197" t="s">
        <v>109</v>
      </c>
      <c r="I25" s="197" t="s">
        <v>94</v>
      </c>
      <c r="J25" s="197" t="s">
        <v>94</v>
      </c>
      <c r="K25" s="197" t="s">
        <v>109</v>
      </c>
      <c r="L25" s="197" t="s">
        <v>109</v>
      </c>
      <c r="M25" s="197" t="s">
        <v>109</v>
      </c>
      <c r="N25" s="197" t="s">
        <v>109</v>
      </c>
      <c r="O25" s="197" t="s">
        <v>109</v>
      </c>
      <c r="P25" s="197" t="s">
        <v>109</v>
      </c>
      <c r="Q25" s="197" t="s">
        <v>94</v>
      </c>
      <c r="R25" s="197" t="s">
        <v>94</v>
      </c>
      <c r="S25" s="404"/>
    </row>
    <row r="26" spans="1:19" ht="72" customHeight="1" x14ac:dyDescent="0.25">
      <c r="A26" s="197" t="s">
        <v>17</v>
      </c>
      <c r="B26" s="558" t="s">
        <v>93</v>
      </c>
      <c r="C26" s="558" t="s">
        <v>20</v>
      </c>
      <c r="D26" s="197" t="s">
        <v>21</v>
      </c>
      <c r="E26" s="558"/>
      <c r="F26" s="197" t="s">
        <v>108</v>
      </c>
      <c r="G26" s="197" t="s">
        <v>109</v>
      </c>
      <c r="H26" s="197" t="s">
        <v>109</v>
      </c>
      <c r="I26" s="197" t="s">
        <v>109</v>
      </c>
      <c r="J26" s="197" t="s">
        <v>109</v>
      </c>
      <c r="K26" s="197" t="s">
        <v>109</v>
      </c>
      <c r="L26" s="197" t="s">
        <v>109</v>
      </c>
      <c r="M26" s="197" t="s">
        <v>109</v>
      </c>
      <c r="N26" s="197" t="s">
        <v>109</v>
      </c>
      <c r="O26" s="197" t="s">
        <v>109</v>
      </c>
      <c r="P26" s="197" t="s">
        <v>109</v>
      </c>
      <c r="Q26" s="197" t="s">
        <v>94</v>
      </c>
      <c r="R26" s="197" t="s">
        <v>94</v>
      </c>
      <c r="S26" s="716" t="s">
        <v>116</v>
      </c>
    </row>
    <row r="27" spans="1:19" x14ac:dyDescent="0.25">
      <c r="A27" s="197" t="s">
        <v>17</v>
      </c>
      <c r="B27" s="558" t="s">
        <v>96</v>
      </c>
      <c r="C27" s="558" t="s">
        <v>20</v>
      </c>
      <c r="D27" s="197" t="s">
        <v>21</v>
      </c>
      <c r="E27" s="558"/>
      <c r="F27" s="197" t="s">
        <v>108</v>
      </c>
      <c r="G27" s="197" t="s">
        <v>109</v>
      </c>
      <c r="H27" s="197" t="s">
        <v>109</v>
      </c>
      <c r="I27" s="197" t="s">
        <v>109</v>
      </c>
      <c r="J27" s="197" t="s">
        <v>109</v>
      </c>
      <c r="K27" s="197" t="s">
        <v>109</v>
      </c>
      <c r="L27" s="197" t="s">
        <v>109</v>
      </c>
      <c r="M27" s="197" t="s">
        <v>109</v>
      </c>
      <c r="N27" s="197" t="s">
        <v>109</v>
      </c>
      <c r="O27" s="197" t="s">
        <v>109</v>
      </c>
      <c r="P27" s="197" t="s">
        <v>109</v>
      </c>
      <c r="Q27" s="197" t="s">
        <v>94</v>
      </c>
      <c r="R27" s="197" t="s">
        <v>94</v>
      </c>
      <c r="S27" s="717"/>
    </row>
  </sheetData>
  <mergeCells count="15">
    <mergeCell ref="S26:S27"/>
    <mergeCell ref="N2:R2"/>
    <mergeCell ref="N3:R3"/>
    <mergeCell ref="A4:A5"/>
    <mergeCell ref="B4:B5"/>
    <mergeCell ref="C4:C5"/>
    <mergeCell ref="D4:D5"/>
    <mergeCell ref="E4:E5"/>
    <mergeCell ref="F4:F5"/>
    <mergeCell ref="G4:H4"/>
    <mergeCell ref="I4:J4"/>
    <mergeCell ref="K4:L4"/>
    <mergeCell ref="M4:N4"/>
    <mergeCell ref="O4:P4"/>
    <mergeCell ref="Q4:R4"/>
  </mergeCells>
  <pageMargins left="0.7" right="0.7" top="0.75" bottom="0.75" header="0.3" footer="0.3"/>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3560-84F2-4F0F-A61D-E74BB4E8AC6E}">
  <sheetPr>
    <tabColor rgb="FF00B050"/>
    <pageSetUpPr fitToPage="1"/>
  </sheetPr>
  <dimension ref="A1:Q269"/>
  <sheetViews>
    <sheetView zoomScale="90" zoomScaleNormal="90" workbookViewId="0">
      <pane ySplit="4" topLeftCell="A5" activePane="bottomLeft" state="frozen"/>
      <selection pane="bottomLeft" activeCell="N3" sqref="N3"/>
    </sheetView>
  </sheetViews>
  <sheetFormatPr defaultColWidth="8.81640625" defaultRowHeight="12.5" x14ac:dyDescent="0.25"/>
  <cols>
    <col min="1" max="1" width="5.81640625" customWidth="1"/>
    <col min="2" max="3" width="8.81640625" customWidth="1"/>
    <col min="4" max="4" width="13" customWidth="1"/>
    <col min="5" max="5" width="14.54296875" customWidth="1"/>
    <col min="6" max="6" width="8.81640625" customWidth="1"/>
    <col min="7" max="7" width="14.1796875" customWidth="1"/>
    <col min="8" max="8" width="8.81640625" customWidth="1"/>
    <col min="9" max="9" width="12.54296875" customWidth="1"/>
    <col min="10" max="10" width="9.54296875" customWidth="1"/>
    <col min="11" max="11" width="9.81640625" customWidth="1"/>
    <col min="12" max="12" width="19.1796875" customWidth="1"/>
    <col min="13" max="13" width="17.453125" style="560" customWidth="1"/>
    <col min="14" max="14" width="21.1796875" style="560" customWidth="1"/>
    <col min="15" max="15" width="11.81640625" style="560" customWidth="1"/>
    <col min="16" max="16" width="16.453125" style="560" customWidth="1"/>
    <col min="17" max="17" width="21.453125" style="560" customWidth="1"/>
  </cols>
  <sheetData>
    <row r="1" spans="1:17" ht="13.5" thickBot="1" x14ac:dyDescent="0.3">
      <c r="A1" s="5" t="s">
        <v>117</v>
      </c>
    </row>
    <row r="2" spans="1:17" ht="13" x14ac:dyDescent="0.25">
      <c r="J2" s="5"/>
      <c r="K2" s="5"/>
      <c r="L2" s="5"/>
      <c r="P2" s="590" t="s">
        <v>1</v>
      </c>
      <c r="Q2" s="589" t="s">
        <v>2</v>
      </c>
    </row>
    <row r="3" spans="1:17" ht="13.5" thickBot="1" x14ac:dyDescent="0.3">
      <c r="J3" s="5"/>
      <c r="K3" s="5"/>
      <c r="L3" s="5"/>
      <c r="P3" s="588" t="s">
        <v>3</v>
      </c>
      <c r="Q3" s="587">
        <v>2020</v>
      </c>
    </row>
    <row r="4" spans="1:17" ht="117" x14ac:dyDescent="0.25">
      <c r="A4" s="265" t="s">
        <v>4</v>
      </c>
      <c r="B4" s="266" t="s">
        <v>118</v>
      </c>
      <c r="C4" s="266" t="s">
        <v>119</v>
      </c>
      <c r="D4" s="266" t="s">
        <v>6</v>
      </c>
      <c r="E4" s="266" t="s">
        <v>7</v>
      </c>
      <c r="F4" s="266" t="s">
        <v>8</v>
      </c>
      <c r="G4" s="266" t="s">
        <v>9</v>
      </c>
      <c r="H4" s="266" t="s">
        <v>120</v>
      </c>
      <c r="I4" s="266" t="s">
        <v>121</v>
      </c>
      <c r="J4" s="266" t="s">
        <v>122</v>
      </c>
      <c r="K4" s="266" t="s">
        <v>123</v>
      </c>
      <c r="L4" s="266" t="s">
        <v>15</v>
      </c>
      <c r="M4" s="585" t="s">
        <v>124</v>
      </c>
      <c r="N4" s="586" t="s">
        <v>125</v>
      </c>
      <c r="O4" s="585" t="s">
        <v>126</v>
      </c>
      <c r="P4" s="585" t="s">
        <v>127</v>
      </c>
      <c r="Q4" s="584" t="s">
        <v>128</v>
      </c>
    </row>
    <row r="5" spans="1:17" ht="25" x14ac:dyDescent="0.25">
      <c r="A5" s="578" t="s">
        <v>17</v>
      </c>
      <c r="B5" s="578" t="s">
        <v>17</v>
      </c>
      <c r="C5" s="578">
        <v>2020</v>
      </c>
      <c r="D5" s="578" t="s">
        <v>19</v>
      </c>
      <c r="E5" s="578" t="s">
        <v>20</v>
      </c>
      <c r="F5" s="578" t="s">
        <v>21</v>
      </c>
      <c r="G5" s="578" t="s">
        <v>22</v>
      </c>
      <c r="H5" s="578" t="s">
        <v>102</v>
      </c>
      <c r="I5" s="578" t="s">
        <v>129</v>
      </c>
      <c r="J5" s="578">
        <v>100</v>
      </c>
      <c r="K5" s="578" t="s">
        <v>94</v>
      </c>
      <c r="L5" s="716" t="s">
        <v>130</v>
      </c>
      <c r="M5" s="583">
        <v>300</v>
      </c>
      <c r="N5" s="562">
        <f t="shared" ref="N5:N36" si="0">IFERROR(M5/J5,"NA")</f>
        <v>3</v>
      </c>
      <c r="O5" s="579">
        <v>10</v>
      </c>
      <c r="P5" s="740" t="s">
        <v>588</v>
      </c>
      <c r="Q5" s="740" t="s">
        <v>589</v>
      </c>
    </row>
    <row r="6" spans="1:17" ht="25" x14ac:dyDescent="0.25">
      <c r="A6" s="578" t="s">
        <v>17</v>
      </c>
      <c r="B6" s="578" t="s">
        <v>17</v>
      </c>
      <c r="C6" s="578">
        <v>2020</v>
      </c>
      <c r="D6" s="578" t="s">
        <v>19</v>
      </c>
      <c r="E6" s="578" t="s">
        <v>20</v>
      </c>
      <c r="F6" s="578" t="s">
        <v>21</v>
      </c>
      <c r="G6" s="578" t="s">
        <v>22</v>
      </c>
      <c r="H6" s="578" t="s">
        <v>103</v>
      </c>
      <c r="I6" s="578" t="s">
        <v>129</v>
      </c>
      <c r="J6" s="578">
        <v>100</v>
      </c>
      <c r="K6" s="578" t="s">
        <v>94</v>
      </c>
      <c r="L6" s="739"/>
      <c r="M6" s="567">
        <v>300</v>
      </c>
      <c r="N6" s="562">
        <f t="shared" si="0"/>
        <v>3</v>
      </c>
      <c r="O6" s="567">
        <v>10</v>
      </c>
      <c r="P6" s="741"/>
      <c r="Q6" s="741"/>
    </row>
    <row r="7" spans="1:17" ht="25" x14ac:dyDescent="0.25">
      <c r="A7" s="578" t="s">
        <v>17</v>
      </c>
      <c r="B7" s="578" t="s">
        <v>17</v>
      </c>
      <c r="C7" s="578">
        <v>2020</v>
      </c>
      <c r="D7" s="578" t="s">
        <v>19</v>
      </c>
      <c r="E7" s="578" t="s">
        <v>20</v>
      </c>
      <c r="F7" s="578" t="s">
        <v>21</v>
      </c>
      <c r="G7" s="578" t="s">
        <v>22</v>
      </c>
      <c r="H7" s="578" t="s">
        <v>104</v>
      </c>
      <c r="I7" s="578" t="s">
        <v>129</v>
      </c>
      <c r="J7" s="578">
        <v>100</v>
      </c>
      <c r="K7" s="578" t="s">
        <v>94</v>
      </c>
      <c r="L7" s="739"/>
      <c r="M7" s="567">
        <v>300</v>
      </c>
      <c r="N7" s="562">
        <f t="shared" si="0"/>
        <v>3</v>
      </c>
      <c r="O7" s="567">
        <v>10</v>
      </c>
      <c r="P7" s="741"/>
      <c r="Q7" s="741"/>
    </row>
    <row r="8" spans="1:17" ht="25" x14ac:dyDescent="0.25">
      <c r="A8" s="578" t="s">
        <v>17</v>
      </c>
      <c r="B8" s="578" t="s">
        <v>17</v>
      </c>
      <c r="C8" s="578">
        <v>2020</v>
      </c>
      <c r="D8" s="578" t="s">
        <v>19</v>
      </c>
      <c r="E8" s="578" t="s">
        <v>20</v>
      </c>
      <c r="F8" s="578" t="s">
        <v>21</v>
      </c>
      <c r="G8" s="578" t="s">
        <v>22</v>
      </c>
      <c r="H8" s="578" t="s">
        <v>105</v>
      </c>
      <c r="I8" s="578" t="s">
        <v>129</v>
      </c>
      <c r="J8" s="578">
        <v>100</v>
      </c>
      <c r="K8" s="578" t="s">
        <v>94</v>
      </c>
      <c r="L8" s="739"/>
      <c r="M8" s="567">
        <v>300</v>
      </c>
      <c r="N8" s="562">
        <f t="shared" si="0"/>
        <v>3</v>
      </c>
      <c r="O8" s="567">
        <v>10</v>
      </c>
      <c r="P8" s="741"/>
      <c r="Q8" s="741"/>
    </row>
    <row r="9" spans="1:17" ht="25" x14ac:dyDescent="0.25">
      <c r="A9" s="578" t="s">
        <v>17</v>
      </c>
      <c r="B9" s="578" t="s">
        <v>17</v>
      </c>
      <c r="C9" s="578">
        <v>2020</v>
      </c>
      <c r="D9" s="578" t="s">
        <v>19</v>
      </c>
      <c r="E9" s="578" t="s">
        <v>20</v>
      </c>
      <c r="F9" s="578" t="s">
        <v>21</v>
      </c>
      <c r="G9" s="578" t="s">
        <v>22</v>
      </c>
      <c r="H9" s="578" t="s">
        <v>131</v>
      </c>
      <c r="I9" s="578" t="s">
        <v>129</v>
      </c>
      <c r="J9" s="578">
        <v>100</v>
      </c>
      <c r="K9" s="578" t="s">
        <v>94</v>
      </c>
      <c r="L9" s="717"/>
      <c r="M9" s="567">
        <v>300</v>
      </c>
      <c r="N9" s="562">
        <f t="shared" si="0"/>
        <v>3</v>
      </c>
      <c r="O9" s="567">
        <v>10</v>
      </c>
      <c r="P9" s="742"/>
      <c r="Q9" s="742"/>
    </row>
    <row r="10" spans="1:17" ht="37.5" x14ac:dyDescent="0.25">
      <c r="A10" s="578" t="s">
        <v>17</v>
      </c>
      <c r="B10" s="578" t="s">
        <v>17</v>
      </c>
      <c r="C10" s="578">
        <v>2020</v>
      </c>
      <c r="D10" s="578" t="s">
        <v>28</v>
      </c>
      <c r="E10" s="578" t="s">
        <v>20</v>
      </c>
      <c r="F10" s="578" t="s">
        <v>21</v>
      </c>
      <c r="G10" s="578" t="s">
        <v>29</v>
      </c>
      <c r="H10" s="578" t="s">
        <v>102</v>
      </c>
      <c r="I10" s="578" t="s">
        <v>129</v>
      </c>
      <c r="J10" s="578">
        <v>1800</v>
      </c>
      <c r="K10" s="578" t="s">
        <v>94</v>
      </c>
      <c r="L10" s="716" t="s">
        <v>132</v>
      </c>
      <c r="M10" s="567">
        <v>3123</v>
      </c>
      <c r="N10" s="562">
        <f t="shared" si="0"/>
        <v>1.7350000000000001</v>
      </c>
      <c r="O10" s="567">
        <v>16</v>
      </c>
      <c r="P10" s="740" t="s">
        <v>133</v>
      </c>
      <c r="Q10" s="740" t="s">
        <v>1025</v>
      </c>
    </row>
    <row r="11" spans="1:17" ht="37.5" x14ac:dyDescent="0.25">
      <c r="A11" s="578" t="s">
        <v>17</v>
      </c>
      <c r="B11" s="578" t="s">
        <v>17</v>
      </c>
      <c r="C11" s="578">
        <v>2020</v>
      </c>
      <c r="D11" s="578" t="s">
        <v>28</v>
      </c>
      <c r="E11" s="578" t="s">
        <v>20</v>
      </c>
      <c r="F11" s="578" t="s">
        <v>21</v>
      </c>
      <c r="G11" s="578" t="s">
        <v>29</v>
      </c>
      <c r="H11" s="578" t="s">
        <v>103</v>
      </c>
      <c r="I11" s="578" t="s">
        <v>129</v>
      </c>
      <c r="J11" s="578">
        <v>1100</v>
      </c>
      <c r="K11" s="578" t="s">
        <v>94</v>
      </c>
      <c r="L11" s="739"/>
      <c r="M11" s="567">
        <v>1846</v>
      </c>
      <c r="N11" s="562">
        <f t="shared" si="0"/>
        <v>1.6781818181818182</v>
      </c>
      <c r="O11" s="567">
        <v>15</v>
      </c>
      <c r="P11" s="741"/>
      <c r="Q11" s="741"/>
    </row>
    <row r="12" spans="1:17" ht="37.5" x14ac:dyDescent="0.25">
      <c r="A12" s="578" t="s">
        <v>17</v>
      </c>
      <c r="B12" s="578" t="s">
        <v>17</v>
      </c>
      <c r="C12" s="578">
        <v>2020</v>
      </c>
      <c r="D12" s="578" t="s">
        <v>28</v>
      </c>
      <c r="E12" s="578" t="s">
        <v>20</v>
      </c>
      <c r="F12" s="578" t="s">
        <v>21</v>
      </c>
      <c r="G12" s="578" t="s">
        <v>29</v>
      </c>
      <c r="H12" s="578" t="s">
        <v>104</v>
      </c>
      <c r="I12" s="578" t="s">
        <v>129</v>
      </c>
      <c r="J12" s="578">
        <v>1100</v>
      </c>
      <c r="K12" s="578" t="s">
        <v>94</v>
      </c>
      <c r="L12" s="739"/>
      <c r="M12" s="567">
        <v>1853</v>
      </c>
      <c r="N12" s="562">
        <f t="shared" si="0"/>
        <v>1.6845454545454546</v>
      </c>
      <c r="O12" s="567">
        <v>16</v>
      </c>
      <c r="P12" s="741"/>
      <c r="Q12" s="741"/>
    </row>
    <row r="13" spans="1:17" ht="37.5" x14ac:dyDescent="0.25">
      <c r="A13" s="578" t="s">
        <v>17</v>
      </c>
      <c r="B13" s="578" t="s">
        <v>17</v>
      </c>
      <c r="C13" s="578">
        <v>2020</v>
      </c>
      <c r="D13" s="578" t="s">
        <v>28</v>
      </c>
      <c r="E13" s="578" t="s">
        <v>20</v>
      </c>
      <c r="F13" s="578" t="s">
        <v>21</v>
      </c>
      <c r="G13" s="578" t="s">
        <v>29</v>
      </c>
      <c r="H13" s="578" t="s">
        <v>105</v>
      </c>
      <c r="I13" s="578" t="s">
        <v>129</v>
      </c>
      <c r="J13" s="578">
        <v>1100</v>
      </c>
      <c r="K13" s="578" t="s">
        <v>94</v>
      </c>
      <c r="L13" s="739"/>
      <c r="M13" s="567">
        <v>1834</v>
      </c>
      <c r="N13" s="562">
        <f t="shared" si="0"/>
        <v>1.6672727272727272</v>
      </c>
      <c r="O13" s="567">
        <v>15</v>
      </c>
      <c r="P13" s="741"/>
      <c r="Q13" s="741"/>
    </row>
    <row r="14" spans="1:17" ht="37.5" x14ac:dyDescent="0.25">
      <c r="A14" s="578" t="s">
        <v>17</v>
      </c>
      <c r="B14" s="578" t="s">
        <v>17</v>
      </c>
      <c r="C14" s="578">
        <v>2020</v>
      </c>
      <c r="D14" s="578" t="s">
        <v>28</v>
      </c>
      <c r="E14" s="578" t="s">
        <v>20</v>
      </c>
      <c r="F14" s="578" t="s">
        <v>21</v>
      </c>
      <c r="G14" s="578" t="s">
        <v>29</v>
      </c>
      <c r="H14" s="578" t="s">
        <v>131</v>
      </c>
      <c r="I14" s="578" t="s">
        <v>129</v>
      </c>
      <c r="J14" s="578">
        <v>1100</v>
      </c>
      <c r="K14" s="578" t="s">
        <v>94</v>
      </c>
      <c r="L14" s="717"/>
      <c r="M14" s="567">
        <v>1808</v>
      </c>
      <c r="N14" s="562">
        <f t="shared" si="0"/>
        <v>1.6436363636363636</v>
      </c>
      <c r="O14" s="567">
        <v>15</v>
      </c>
      <c r="P14" s="742"/>
      <c r="Q14" s="742"/>
    </row>
    <row r="15" spans="1:17" ht="37.5" x14ac:dyDescent="0.25">
      <c r="A15" s="578" t="s">
        <v>17</v>
      </c>
      <c r="B15" s="578" t="s">
        <v>17</v>
      </c>
      <c r="C15" s="578">
        <v>2020</v>
      </c>
      <c r="D15" s="578" t="s">
        <v>28</v>
      </c>
      <c r="E15" s="578" t="s">
        <v>20</v>
      </c>
      <c r="F15" s="578" t="s">
        <v>21</v>
      </c>
      <c r="G15" s="578" t="s">
        <v>29</v>
      </c>
      <c r="H15" s="578" t="s">
        <v>102</v>
      </c>
      <c r="I15" s="578" t="s">
        <v>134</v>
      </c>
      <c r="J15" s="578" t="s">
        <v>135</v>
      </c>
      <c r="K15" s="578" t="s">
        <v>94</v>
      </c>
      <c r="L15" s="716" t="s">
        <v>136</v>
      </c>
      <c r="M15" s="567">
        <v>11008</v>
      </c>
      <c r="N15" s="562" t="str">
        <f t="shared" si="0"/>
        <v>NA</v>
      </c>
      <c r="O15" s="567" t="s">
        <v>94</v>
      </c>
      <c r="P15" s="740" t="s">
        <v>137</v>
      </c>
      <c r="Q15" s="579"/>
    </row>
    <row r="16" spans="1:17" ht="37.5" x14ac:dyDescent="0.25">
      <c r="A16" s="578" t="s">
        <v>17</v>
      </c>
      <c r="B16" s="578" t="s">
        <v>17</v>
      </c>
      <c r="C16" s="578">
        <v>2020</v>
      </c>
      <c r="D16" s="578" t="s">
        <v>28</v>
      </c>
      <c r="E16" s="578" t="s">
        <v>20</v>
      </c>
      <c r="F16" s="578" t="s">
        <v>21</v>
      </c>
      <c r="G16" s="578" t="s">
        <v>29</v>
      </c>
      <c r="H16" s="578" t="s">
        <v>103</v>
      </c>
      <c r="I16" s="578" t="s">
        <v>134</v>
      </c>
      <c r="J16" s="578" t="s">
        <v>135</v>
      </c>
      <c r="K16" s="578" t="s">
        <v>94</v>
      </c>
      <c r="L16" s="739"/>
      <c r="M16" s="567">
        <v>462</v>
      </c>
      <c r="N16" s="562" t="str">
        <f t="shared" si="0"/>
        <v>NA</v>
      </c>
      <c r="O16" s="567" t="s">
        <v>94</v>
      </c>
      <c r="P16" s="741"/>
      <c r="Q16" s="579"/>
    </row>
    <row r="17" spans="1:17" ht="37.5" x14ac:dyDescent="0.25">
      <c r="A17" s="578" t="s">
        <v>17</v>
      </c>
      <c r="B17" s="578" t="s">
        <v>17</v>
      </c>
      <c r="C17" s="578">
        <v>2020</v>
      </c>
      <c r="D17" s="578" t="s">
        <v>28</v>
      </c>
      <c r="E17" s="578" t="s">
        <v>20</v>
      </c>
      <c r="F17" s="578" t="s">
        <v>21</v>
      </c>
      <c r="G17" s="578" t="s">
        <v>29</v>
      </c>
      <c r="H17" s="578" t="s">
        <v>104</v>
      </c>
      <c r="I17" s="578" t="s">
        <v>134</v>
      </c>
      <c r="J17" s="578" t="s">
        <v>135</v>
      </c>
      <c r="K17" s="578" t="s">
        <v>94</v>
      </c>
      <c r="L17" s="739"/>
      <c r="M17" s="567">
        <v>8210</v>
      </c>
      <c r="N17" s="562" t="str">
        <f t="shared" si="0"/>
        <v>NA</v>
      </c>
      <c r="O17" s="567" t="s">
        <v>94</v>
      </c>
      <c r="P17" s="741"/>
      <c r="Q17" s="579"/>
    </row>
    <row r="18" spans="1:17" ht="37.5" x14ac:dyDescent="0.25">
      <c r="A18" s="578" t="s">
        <v>17</v>
      </c>
      <c r="B18" s="578" t="s">
        <v>17</v>
      </c>
      <c r="C18" s="578">
        <v>2020</v>
      </c>
      <c r="D18" s="578" t="s">
        <v>28</v>
      </c>
      <c r="E18" s="578" t="s">
        <v>20</v>
      </c>
      <c r="F18" s="578" t="s">
        <v>21</v>
      </c>
      <c r="G18" s="578" t="s">
        <v>29</v>
      </c>
      <c r="H18" s="578" t="s">
        <v>105</v>
      </c>
      <c r="I18" s="578" t="s">
        <v>134</v>
      </c>
      <c r="J18" s="578" t="s">
        <v>135</v>
      </c>
      <c r="K18" s="578" t="s">
        <v>94</v>
      </c>
      <c r="L18" s="739"/>
      <c r="M18" s="567">
        <v>774</v>
      </c>
      <c r="N18" s="562" t="str">
        <f t="shared" si="0"/>
        <v>NA</v>
      </c>
      <c r="O18" s="567" t="s">
        <v>94</v>
      </c>
      <c r="P18" s="741"/>
      <c r="Q18" s="579"/>
    </row>
    <row r="19" spans="1:17" ht="37.5" x14ac:dyDescent="0.25">
      <c r="A19" s="578" t="s">
        <v>17</v>
      </c>
      <c r="B19" s="578" t="s">
        <v>17</v>
      </c>
      <c r="C19" s="578">
        <v>2020</v>
      </c>
      <c r="D19" s="578" t="s">
        <v>28</v>
      </c>
      <c r="E19" s="578" t="s">
        <v>20</v>
      </c>
      <c r="F19" s="578" t="s">
        <v>21</v>
      </c>
      <c r="G19" s="578" t="s">
        <v>29</v>
      </c>
      <c r="H19" s="578" t="s">
        <v>131</v>
      </c>
      <c r="I19" s="578" t="s">
        <v>134</v>
      </c>
      <c r="J19" s="578" t="s">
        <v>135</v>
      </c>
      <c r="K19" s="578" t="s">
        <v>94</v>
      </c>
      <c r="L19" s="717"/>
      <c r="M19" s="567">
        <v>773</v>
      </c>
      <c r="N19" s="562" t="str">
        <f t="shared" si="0"/>
        <v>NA</v>
      </c>
      <c r="O19" s="567" t="s">
        <v>94</v>
      </c>
      <c r="P19" s="742"/>
      <c r="Q19" s="579"/>
    </row>
    <row r="20" spans="1:17" ht="25" x14ac:dyDescent="0.25">
      <c r="A20" s="578" t="s">
        <v>17</v>
      </c>
      <c r="B20" s="578" t="s">
        <v>17</v>
      </c>
      <c r="C20" s="578">
        <v>2020</v>
      </c>
      <c r="D20" s="578" t="s">
        <v>33</v>
      </c>
      <c r="E20" s="578" t="s">
        <v>20</v>
      </c>
      <c r="F20" s="578" t="s">
        <v>21</v>
      </c>
      <c r="G20" s="578" t="s">
        <v>34</v>
      </c>
      <c r="H20" s="578" t="s">
        <v>102</v>
      </c>
      <c r="I20" s="578" t="s">
        <v>129</v>
      </c>
      <c r="J20" s="578">
        <v>200</v>
      </c>
      <c r="K20" s="578" t="s">
        <v>94</v>
      </c>
      <c r="L20" s="716" t="s">
        <v>138</v>
      </c>
      <c r="M20" s="567">
        <v>246</v>
      </c>
      <c r="N20" s="562">
        <f t="shared" si="0"/>
        <v>1.23</v>
      </c>
      <c r="O20" s="567" t="s">
        <v>94</v>
      </c>
      <c r="P20" s="740" t="s">
        <v>590</v>
      </c>
      <c r="Q20" s="740" t="s">
        <v>592</v>
      </c>
    </row>
    <row r="21" spans="1:17" ht="25" x14ac:dyDescent="0.25">
      <c r="A21" s="578" t="s">
        <v>17</v>
      </c>
      <c r="B21" s="578" t="s">
        <v>17</v>
      </c>
      <c r="C21" s="578">
        <v>2020</v>
      </c>
      <c r="D21" s="578" t="s">
        <v>33</v>
      </c>
      <c r="E21" s="578" t="s">
        <v>20</v>
      </c>
      <c r="F21" s="578" t="s">
        <v>21</v>
      </c>
      <c r="G21" s="578" t="s">
        <v>34</v>
      </c>
      <c r="H21" s="578" t="s">
        <v>103</v>
      </c>
      <c r="I21" s="578" t="s">
        <v>129</v>
      </c>
      <c r="J21" s="578">
        <v>100</v>
      </c>
      <c r="K21" s="578" t="s">
        <v>94</v>
      </c>
      <c r="L21" s="739"/>
      <c r="M21" s="567">
        <v>98</v>
      </c>
      <c r="N21" s="562">
        <f t="shared" si="0"/>
        <v>0.98</v>
      </c>
      <c r="O21" s="567" t="s">
        <v>94</v>
      </c>
      <c r="P21" s="741"/>
      <c r="Q21" s="741"/>
    </row>
    <row r="22" spans="1:17" ht="25" x14ac:dyDescent="0.25">
      <c r="A22" s="578" t="s">
        <v>17</v>
      </c>
      <c r="B22" s="578" t="s">
        <v>17</v>
      </c>
      <c r="C22" s="578">
        <v>2020</v>
      </c>
      <c r="D22" s="578" t="s">
        <v>33</v>
      </c>
      <c r="E22" s="578" t="s">
        <v>20</v>
      </c>
      <c r="F22" s="578" t="s">
        <v>21</v>
      </c>
      <c r="G22" s="578" t="s">
        <v>34</v>
      </c>
      <c r="H22" s="578" t="s">
        <v>104</v>
      </c>
      <c r="I22" s="578" t="s">
        <v>129</v>
      </c>
      <c r="J22" s="578">
        <v>200</v>
      </c>
      <c r="K22" s="578" t="s">
        <v>94</v>
      </c>
      <c r="L22" s="739"/>
      <c r="M22" s="567">
        <v>118</v>
      </c>
      <c r="N22" s="562">
        <f t="shared" si="0"/>
        <v>0.59</v>
      </c>
      <c r="O22" s="567" t="s">
        <v>94</v>
      </c>
      <c r="P22" s="741"/>
      <c r="Q22" s="741"/>
    </row>
    <row r="23" spans="1:17" ht="25" x14ac:dyDescent="0.25">
      <c r="A23" s="578" t="s">
        <v>17</v>
      </c>
      <c r="B23" s="578" t="s">
        <v>17</v>
      </c>
      <c r="C23" s="578">
        <v>2020</v>
      </c>
      <c r="D23" s="578" t="s">
        <v>33</v>
      </c>
      <c r="E23" s="578" t="s">
        <v>20</v>
      </c>
      <c r="F23" s="578" t="s">
        <v>21</v>
      </c>
      <c r="G23" s="578" t="s">
        <v>34</v>
      </c>
      <c r="H23" s="578" t="s">
        <v>105</v>
      </c>
      <c r="I23" s="578" t="s">
        <v>129</v>
      </c>
      <c r="J23" s="578">
        <v>100</v>
      </c>
      <c r="K23" s="578" t="s">
        <v>94</v>
      </c>
      <c r="L23" s="739"/>
      <c r="M23" s="567">
        <v>47</v>
      </c>
      <c r="N23" s="562">
        <f t="shared" si="0"/>
        <v>0.47</v>
      </c>
      <c r="O23" s="567" t="s">
        <v>94</v>
      </c>
      <c r="P23" s="741"/>
      <c r="Q23" s="741"/>
    </row>
    <row r="24" spans="1:17" ht="25" x14ac:dyDescent="0.25">
      <c r="A24" s="578" t="s">
        <v>17</v>
      </c>
      <c r="B24" s="578" t="s">
        <v>17</v>
      </c>
      <c r="C24" s="578">
        <v>2020</v>
      </c>
      <c r="D24" s="578" t="s">
        <v>33</v>
      </c>
      <c r="E24" s="578" t="s">
        <v>20</v>
      </c>
      <c r="F24" s="578" t="s">
        <v>21</v>
      </c>
      <c r="G24" s="578" t="s">
        <v>34</v>
      </c>
      <c r="H24" s="578" t="s">
        <v>131</v>
      </c>
      <c r="I24" s="578" t="s">
        <v>129</v>
      </c>
      <c r="J24" s="578">
        <v>100</v>
      </c>
      <c r="K24" s="578" t="s">
        <v>94</v>
      </c>
      <c r="L24" s="717"/>
      <c r="M24" s="567">
        <v>47</v>
      </c>
      <c r="N24" s="562">
        <f t="shared" si="0"/>
        <v>0.47</v>
      </c>
      <c r="O24" s="567" t="s">
        <v>94</v>
      </c>
      <c r="P24" s="742"/>
      <c r="Q24" s="742"/>
    </row>
    <row r="25" spans="1:17" ht="37.5" x14ac:dyDescent="0.25">
      <c r="A25" s="578" t="s">
        <v>17</v>
      </c>
      <c r="B25" s="578" t="s">
        <v>17</v>
      </c>
      <c r="C25" s="578">
        <v>2020</v>
      </c>
      <c r="D25" s="578" t="s">
        <v>33</v>
      </c>
      <c r="E25" s="578" t="s">
        <v>20</v>
      </c>
      <c r="F25" s="578" t="s">
        <v>21</v>
      </c>
      <c r="G25" s="578" t="s">
        <v>34</v>
      </c>
      <c r="H25" s="578" t="s">
        <v>102</v>
      </c>
      <c r="I25" s="578" t="s">
        <v>134</v>
      </c>
      <c r="J25" s="578" t="s">
        <v>135</v>
      </c>
      <c r="K25" s="578" t="s">
        <v>94</v>
      </c>
      <c r="L25" s="716" t="s">
        <v>136</v>
      </c>
      <c r="M25" s="567">
        <v>2046</v>
      </c>
      <c r="N25" s="562" t="str">
        <f t="shared" si="0"/>
        <v>NA</v>
      </c>
      <c r="O25" s="567" t="s">
        <v>94</v>
      </c>
      <c r="P25" s="740" t="s">
        <v>137</v>
      </c>
      <c r="Q25" s="579"/>
    </row>
    <row r="26" spans="1:17" ht="37.5" x14ac:dyDescent="0.25">
      <c r="A26" s="578" t="s">
        <v>17</v>
      </c>
      <c r="B26" s="578" t="s">
        <v>17</v>
      </c>
      <c r="C26" s="578">
        <v>2020</v>
      </c>
      <c r="D26" s="578" t="s">
        <v>33</v>
      </c>
      <c r="E26" s="578" t="s">
        <v>20</v>
      </c>
      <c r="F26" s="578" t="s">
        <v>21</v>
      </c>
      <c r="G26" s="578" t="s">
        <v>34</v>
      </c>
      <c r="H26" s="578" t="s">
        <v>103</v>
      </c>
      <c r="I26" s="578" t="s">
        <v>134</v>
      </c>
      <c r="J26" s="578" t="s">
        <v>135</v>
      </c>
      <c r="K26" s="578" t="s">
        <v>94</v>
      </c>
      <c r="L26" s="739"/>
      <c r="M26" s="567">
        <v>689</v>
      </c>
      <c r="N26" s="562" t="str">
        <f t="shared" si="0"/>
        <v>NA</v>
      </c>
      <c r="O26" s="567" t="s">
        <v>94</v>
      </c>
      <c r="P26" s="741"/>
      <c r="Q26" s="579"/>
    </row>
    <row r="27" spans="1:17" ht="37.5" x14ac:dyDescent="0.25">
      <c r="A27" s="578" t="s">
        <v>17</v>
      </c>
      <c r="B27" s="578" t="s">
        <v>17</v>
      </c>
      <c r="C27" s="578">
        <v>2020</v>
      </c>
      <c r="D27" s="578" t="s">
        <v>33</v>
      </c>
      <c r="E27" s="578" t="s">
        <v>20</v>
      </c>
      <c r="F27" s="578" t="s">
        <v>21</v>
      </c>
      <c r="G27" s="578" t="s">
        <v>34</v>
      </c>
      <c r="H27" s="578" t="s">
        <v>104</v>
      </c>
      <c r="I27" s="578" t="s">
        <v>134</v>
      </c>
      <c r="J27" s="578" t="s">
        <v>135</v>
      </c>
      <c r="K27" s="578" t="s">
        <v>94</v>
      </c>
      <c r="L27" s="739"/>
      <c r="M27" s="567">
        <v>980</v>
      </c>
      <c r="N27" s="562" t="str">
        <f t="shared" si="0"/>
        <v>NA</v>
      </c>
      <c r="O27" s="567" t="s">
        <v>94</v>
      </c>
      <c r="P27" s="741"/>
      <c r="Q27" s="579"/>
    </row>
    <row r="28" spans="1:17" ht="37.5" x14ac:dyDescent="0.25">
      <c r="A28" s="578" t="s">
        <v>17</v>
      </c>
      <c r="B28" s="578" t="s">
        <v>17</v>
      </c>
      <c r="C28" s="578">
        <v>2020</v>
      </c>
      <c r="D28" s="578" t="s">
        <v>33</v>
      </c>
      <c r="E28" s="578" t="s">
        <v>20</v>
      </c>
      <c r="F28" s="578" t="s">
        <v>21</v>
      </c>
      <c r="G28" s="578" t="s">
        <v>34</v>
      </c>
      <c r="H28" s="578" t="s">
        <v>105</v>
      </c>
      <c r="I28" s="578" t="s">
        <v>134</v>
      </c>
      <c r="J28" s="578" t="s">
        <v>135</v>
      </c>
      <c r="K28" s="578" t="s">
        <v>94</v>
      </c>
      <c r="L28" s="739"/>
      <c r="M28" s="567">
        <v>906</v>
      </c>
      <c r="N28" s="562" t="str">
        <f t="shared" si="0"/>
        <v>NA</v>
      </c>
      <c r="O28" s="567" t="s">
        <v>94</v>
      </c>
      <c r="P28" s="741"/>
      <c r="Q28" s="579"/>
    </row>
    <row r="29" spans="1:17" ht="37.5" x14ac:dyDescent="0.25">
      <c r="A29" s="578" t="s">
        <v>17</v>
      </c>
      <c r="B29" s="578" t="s">
        <v>17</v>
      </c>
      <c r="C29" s="578">
        <v>2020</v>
      </c>
      <c r="D29" s="578" t="s">
        <v>33</v>
      </c>
      <c r="E29" s="578" t="s">
        <v>20</v>
      </c>
      <c r="F29" s="578" t="s">
        <v>21</v>
      </c>
      <c r="G29" s="578" t="s">
        <v>34</v>
      </c>
      <c r="H29" s="578" t="s">
        <v>131</v>
      </c>
      <c r="I29" s="578" t="s">
        <v>134</v>
      </c>
      <c r="J29" s="578" t="s">
        <v>135</v>
      </c>
      <c r="K29" s="578" t="s">
        <v>94</v>
      </c>
      <c r="L29" s="717"/>
      <c r="M29" s="567">
        <v>904</v>
      </c>
      <c r="N29" s="562" t="str">
        <f t="shared" si="0"/>
        <v>NA</v>
      </c>
      <c r="O29" s="567" t="s">
        <v>94</v>
      </c>
      <c r="P29" s="742"/>
      <c r="Q29" s="579"/>
    </row>
    <row r="30" spans="1:17" ht="25" x14ac:dyDescent="0.25">
      <c r="A30" s="578" t="s">
        <v>17</v>
      </c>
      <c r="B30" s="578" t="s">
        <v>17</v>
      </c>
      <c r="C30" s="578">
        <v>2020</v>
      </c>
      <c r="D30" s="578" t="s">
        <v>35</v>
      </c>
      <c r="E30" s="578" t="s">
        <v>20</v>
      </c>
      <c r="F30" s="578" t="s">
        <v>21</v>
      </c>
      <c r="G30" s="578" t="s">
        <v>32</v>
      </c>
      <c r="H30" s="578" t="s">
        <v>102</v>
      </c>
      <c r="I30" s="578" t="s">
        <v>129</v>
      </c>
      <c r="J30" s="578">
        <v>600</v>
      </c>
      <c r="K30" s="578" t="s">
        <v>94</v>
      </c>
      <c r="L30" s="716" t="s">
        <v>139</v>
      </c>
      <c r="M30" s="567">
        <v>678</v>
      </c>
      <c r="N30" s="562">
        <f t="shared" si="0"/>
        <v>1.1299999999999999</v>
      </c>
      <c r="O30" s="567" t="s">
        <v>94</v>
      </c>
      <c r="P30" s="740" t="s">
        <v>591</v>
      </c>
      <c r="Q30" s="740" t="s">
        <v>593</v>
      </c>
    </row>
    <row r="31" spans="1:17" ht="25" x14ac:dyDescent="0.25">
      <c r="A31" s="578" t="s">
        <v>17</v>
      </c>
      <c r="B31" s="578" t="s">
        <v>17</v>
      </c>
      <c r="C31" s="578">
        <v>2020</v>
      </c>
      <c r="D31" s="578" t="s">
        <v>35</v>
      </c>
      <c r="E31" s="578" t="s">
        <v>20</v>
      </c>
      <c r="F31" s="578" t="s">
        <v>21</v>
      </c>
      <c r="G31" s="578" t="s">
        <v>32</v>
      </c>
      <c r="H31" s="578" t="s">
        <v>103</v>
      </c>
      <c r="I31" s="578" t="s">
        <v>129</v>
      </c>
      <c r="J31" s="578">
        <v>200</v>
      </c>
      <c r="K31" s="578" t="s">
        <v>94</v>
      </c>
      <c r="L31" s="739"/>
      <c r="M31" s="567">
        <v>200</v>
      </c>
      <c r="N31" s="562">
        <f t="shared" si="0"/>
        <v>1</v>
      </c>
      <c r="O31" s="567" t="s">
        <v>94</v>
      </c>
      <c r="P31" s="741"/>
      <c r="Q31" s="741"/>
    </row>
    <row r="32" spans="1:17" ht="25" x14ac:dyDescent="0.25">
      <c r="A32" s="578" t="s">
        <v>17</v>
      </c>
      <c r="B32" s="578" t="s">
        <v>17</v>
      </c>
      <c r="C32" s="578">
        <v>2020</v>
      </c>
      <c r="D32" s="578" t="s">
        <v>35</v>
      </c>
      <c r="E32" s="578" t="s">
        <v>20</v>
      </c>
      <c r="F32" s="578" t="s">
        <v>21</v>
      </c>
      <c r="G32" s="578" t="s">
        <v>32</v>
      </c>
      <c r="H32" s="578" t="s">
        <v>104</v>
      </c>
      <c r="I32" s="578" t="s">
        <v>129</v>
      </c>
      <c r="J32" s="578">
        <v>200</v>
      </c>
      <c r="K32" s="578" t="s">
        <v>94</v>
      </c>
      <c r="L32" s="739"/>
      <c r="M32" s="567">
        <v>613</v>
      </c>
      <c r="N32" s="562">
        <f t="shared" si="0"/>
        <v>3.0649999999999999</v>
      </c>
      <c r="O32" s="567" t="s">
        <v>94</v>
      </c>
      <c r="P32" s="741"/>
      <c r="Q32" s="741"/>
    </row>
    <row r="33" spans="1:17" ht="25" x14ac:dyDescent="0.25">
      <c r="A33" s="578" t="s">
        <v>17</v>
      </c>
      <c r="B33" s="578" t="s">
        <v>17</v>
      </c>
      <c r="C33" s="578">
        <v>2020</v>
      </c>
      <c r="D33" s="578" t="s">
        <v>35</v>
      </c>
      <c r="E33" s="578" t="s">
        <v>20</v>
      </c>
      <c r="F33" s="578" t="s">
        <v>21</v>
      </c>
      <c r="G33" s="578" t="s">
        <v>32</v>
      </c>
      <c r="H33" s="578" t="s">
        <v>105</v>
      </c>
      <c r="I33" s="578" t="s">
        <v>129</v>
      </c>
      <c r="J33" s="578">
        <v>200</v>
      </c>
      <c r="K33" s="578" t="s">
        <v>94</v>
      </c>
      <c r="L33" s="739"/>
      <c r="M33" s="567">
        <v>233</v>
      </c>
      <c r="N33" s="562">
        <f t="shared" si="0"/>
        <v>1.165</v>
      </c>
      <c r="O33" s="567" t="s">
        <v>94</v>
      </c>
      <c r="P33" s="741"/>
      <c r="Q33" s="741"/>
    </row>
    <row r="34" spans="1:17" ht="25" x14ac:dyDescent="0.25">
      <c r="A34" s="578" t="s">
        <v>17</v>
      </c>
      <c r="B34" s="578" t="s">
        <v>17</v>
      </c>
      <c r="C34" s="578">
        <v>2020</v>
      </c>
      <c r="D34" s="578" t="s">
        <v>35</v>
      </c>
      <c r="E34" s="578" t="s">
        <v>20</v>
      </c>
      <c r="F34" s="578" t="s">
        <v>21</v>
      </c>
      <c r="G34" s="578" t="s">
        <v>32</v>
      </c>
      <c r="H34" s="578" t="s">
        <v>131</v>
      </c>
      <c r="I34" s="578" t="s">
        <v>129</v>
      </c>
      <c r="J34" s="578">
        <v>200</v>
      </c>
      <c r="K34" s="578" t="s">
        <v>94</v>
      </c>
      <c r="L34" s="717"/>
      <c r="M34" s="567">
        <v>233</v>
      </c>
      <c r="N34" s="562">
        <f t="shared" si="0"/>
        <v>1.165</v>
      </c>
      <c r="O34" s="567" t="s">
        <v>94</v>
      </c>
      <c r="P34" s="742"/>
      <c r="Q34" s="742"/>
    </row>
    <row r="35" spans="1:17" ht="25" x14ac:dyDescent="0.25">
      <c r="A35" s="578" t="s">
        <v>17</v>
      </c>
      <c r="B35" s="578" t="s">
        <v>17</v>
      </c>
      <c r="C35" s="578">
        <v>2020</v>
      </c>
      <c r="D35" s="578" t="s">
        <v>35</v>
      </c>
      <c r="E35" s="578" t="s">
        <v>20</v>
      </c>
      <c r="F35" s="578" t="s">
        <v>21</v>
      </c>
      <c r="G35" s="578" t="s">
        <v>32</v>
      </c>
      <c r="H35" s="578" t="s">
        <v>102</v>
      </c>
      <c r="I35" s="578" t="s">
        <v>134</v>
      </c>
      <c r="J35" s="578">
        <v>100</v>
      </c>
      <c r="K35" s="578" t="s">
        <v>94</v>
      </c>
      <c r="L35" s="716" t="s">
        <v>140</v>
      </c>
      <c r="M35" s="567">
        <v>648</v>
      </c>
      <c r="N35" s="562">
        <f t="shared" si="0"/>
        <v>6.48</v>
      </c>
      <c r="O35" s="567" t="s">
        <v>94</v>
      </c>
      <c r="P35" s="740" t="s">
        <v>141</v>
      </c>
      <c r="Q35" s="740" t="s">
        <v>594</v>
      </c>
    </row>
    <row r="36" spans="1:17" ht="25" x14ac:dyDescent="0.25">
      <c r="A36" s="578" t="s">
        <v>17</v>
      </c>
      <c r="B36" s="578" t="s">
        <v>17</v>
      </c>
      <c r="C36" s="578">
        <v>2020</v>
      </c>
      <c r="D36" s="578" t="s">
        <v>35</v>
      </c>
      <c r="E36" s="578" t="s">
        <v>20</v>
      </c>
      <c r="F36" s="578" t="s">
        <v>21</v>
      </c>
      <c r="G36" s="578" t="s">
        <v>32</v>
      </c>
      <c r="H36" s="578" t="s">
        <v>104</v>
      </c>
      <c r="I36" s="578" t="s">
        <v>134</v>
      </c>
      <c r="J36" s="578">
        <v>100</v>
      </c>
      <c r="K36" s="578" t="s">
        <v>94</v>
      </c>
      <c r="L36" s="717"/>
      <c r="M36" s="567">
        <v>648</v>
      </c>
      <c r="N36" s="562">
        <f t="shared" si="0"/>
        <v>6.48</v>
      </c>
      <c r="O36" s="567" t="s">
        <v>94</v>
      </c>
      <c r="P36" s="742"/>
      <c r="Q36" s="742"/>
    </row>
    <row r="37" spans="1:17" ht="25" x14ac:dyDescent="0.25">
      <c r="A37" s="578" t="s">
        <v>17</v>
      </c>
      <c r="B37" s="578" t="s">
        <v>17</v>
      </c>
      <c r="C37" s="578">
        <v>2020</v>
      </c>
      <c r="D37" s="578" t="s">
        <v>37</v>
      </c>
      <c r="E37" s="578" t="s">
        <v>20</v>
      </c>
      <c r="F37" s="578" t="s">
        <v>21</v>
      </c>
      <c r="G37" s="578" t="s">
        <v>22</v>
      </c>
      <c r="H37" s="578" t="s">
        <v>102</v>
      </c>
      <c r="I37" s="578" t="s">
        <v>129</v>
      </c>
      <c r="J37" s="578">
        <v>2000</v>
      </c>
      <c r="K37" s="578" t="s">
        <v>94</v>
      </c>
      <c r="L37" s="578"/>
      <c r="M37" s="567">
        <v>2188</v>
      </c>
      <c r="N37" s="562">
        <f t="shared" ref="N37:N68" si="1">IFERROR(M37/J37,"NA")</f>
        <v>1.0940000000000001</v>
      </c>
      <c r="O37" s="567" t="s">
        <v>94</v>
      </c>
      <c r="P37" s="740" t="s">
        <v>590</v>
      </c>
      <c r="Q37" s="579"/>
    </row>
    <row r="38" spans="1:17" ht="25" x14ac:dyDescent="0.25">
      <c r="A38" s="578" t="s">
        <v>17</v>
      </c>
      <c r="B38" s="578" t="s">
        <v>17</v>
      </c>
      <c r="C38" s="578">
        <v>2020</v>
      </c>
      <c r="D38" s="578" t="s">
        <v>37</v>
      </c>
      <c r="E38" s="578" t="s">
        <v>20</v>
      </c>
      <c r="F38" s="578" t="s">
        <v>21</v>
      </c>
      <c r="G38" s="578" t="s">
        <v>22</v>
      </c>
      <c r="H38" s="578" t="s">
        <v>104</v>
      </c>
      <c r="I38" s="578" t="s">
        <v>129</v>
      </c>
      <c r="J38" s="578">
        <v>1200</v>
      </c>
      <c r="K38" s="578" t="s">
        <v>94</v>
      </c>
      <c r="L38" s="578"/>
      <c r="M38" s="567">
        <v>1534</v>
      </c>
      <c r="N38" s="562">
        <f t="shared" si="1"/>
        <v>1.2783333333333333</v>
      </c>
      <c r="O38" s="567" t="s">
        <v>94</v>
      </c>
      <c r="P38" s="741"/>
      <c r="Q38" s="567"/>
    </row>
    <row r="39" spans="1:17" ht="25" x14ac:dyDescent="0.25">
      <c r="A39" s="578" t="s">
        <v>17</v>
      </c>
      <c r="B39" s="578" t="s">
        <v>17</v>
      </c>
      <c r="C39" s="578">
        <v>2020</v>
      </c>
      <c r="D39" s="578" t="s">
        <v>37</v>
      </c>
      <c r="E39" s="578" t="s">
        <v>20</v>
      </c>
      <c r="F39" s="578" t="s">
        <v>21</v>
      </c>
      <c r="G39" s="578" t="s">
        <v>22</v>
      </c>
      <c r="H39" s="578" t="s">
        <v>103</v>
      </c>
      <c r="I39" s="578" t="s">
        <v>129</v>
      </c>
      <c r="J39" s="578">
        <v>1200</v>
      </c>
      <c r="K39" s="578" t="s">
        <v>94</v>
      </c>
      <c r="L39" s="578"/>
      <c r="M39" s="567">
        <v>361</v>
      </c>
      <c r="N39" s="562">
        <f t="shared" si="1"/>
        <v>0.30083333333333334</v>
      </c>
      <c r="O39" s="567" t="s">
        <v>94</v>
      </c>
      <c r="P39" s="741"/>
      <c r="Q39" s="743" t="s">
        <v>142</v>
      </c>
    </row>
    <row r="40" spans="1:17" ht="25" x14ac:dyDescent="0.25">
      <c r="A40" s="578" t="s">
        <v>17</v>
      </c>
      <c r="B40" s="578" t="s">
        <v>17</v>
      </c>
      <c r="C40" s="578">
        <v>2020</v>
      </c>
      <c r="D40" s="578" t="s">
        <v>37</v>
      </c>
      <c r="E40" s="578" t="s">
        <v>20</v>
      </c>
      <c r="F40" s="578" t="s">
        <v>21</v>
      </c>
      <c r="G40" s="578" t="s">
        <v>22</v>
      </c>
      <c r="H40" s="578" t="s">
        <v>105</v>
      </c>
      <c r="I40" s="578" t="s">
        <v>129</v>
      </c>
      <c r="J40" s="578">
        <v>1200</v>
      </c>
      <c r="K40" s="578" t="s">
        <v>94</v>
      </c>
      <c r="L40" s="578"/>
      <c r="M40" s="567">
        <v>376</v>
      </c>
      <c r="N40" s="562">
        <f t="shared" si="1"/>
        <v>0.31333333333333335</v>
      </c>
      <c r="O40" s="567" t="s">
        <v>94</v>
      </c>
      <c r="P40" s="741"/>
      <c r="Q40" s="744"/>
    </row>
    <row r="41" spans="1:17" ht="25" x14ac:dyDescent="0.25">
      <c r="A41" s="578" t="s">
        <v>17</v>
      </c>
      <c r="B41" s="578" t="s">
        <v>17</v>
      </c>
      <c r="C41" s="578">
        <v>2020</v>
      </c>
      <c r="D41" s="578" t="s">
        <v>37</v>
      </c>
      <c r="E41" s="578" t="s">
        <v>20</v>
      </c>
      <c r="F41" s="578" t="s">
        <v>21</v>
      </c>
      <c r="G41" s="578" t="s">
        <v>22</v>
      </c>
      <c r="H41" s="578" t="s">
        <v>131</v>
      </c>
      <c r="I41" s="578" t="s">
        <v>129</v>
      </c>
      <c r="J41" s="578">
        <v>1200</v>
      </c>
      <c r="K41" s="578" t="s">
        <v>94</v>
      </c>
      <c r="L41" s="578"/>
      <c r="M41" s="567">
        <v>376</v>
      </c>
      <c r="N41" s="562">
        <f t="shared" si="1"/>
        <v>0.31333333333333335</v>
      </c>
      <c r="O41" s="567" t="s">
        <v>94</v>
      </c>
      <c r="P41" s="742"/>
      <c r="Q41" s="745"/>
    </row>
    <row r="42" spans="1:17" ht="37.5" x14ac:dyDescent="0.25">
      <c r="A42" s="578" t="s">
        <v>17</v>
      </c>
      <c r="B42" s="578" t="s">
        <v>17</v>
      </c>
      <c r="C42" s="578">
        <v>2020</v>
      </c>
      <c r="D42" s="578" t="s">
        <v>37</v>
      </c>
      <c r="E42" s="578" t="s">
        <v>20</v>
      </c>
      <c r="F42" s="578" t="s">
        <v>21</v>
      </c>
      <c r="G42" s="578" t="s">
        <v>22</v>
      </c>
      <c r="H42" s="578" t="s">
        <v>102</v>
      </c>
      <c r="I42" s="578" t="s">
        <v>134</v>
      </c>
      <c r="J42" s="578" t="s">
        <v>135</v>
      </c>
      <c r="K42" s="578" t="s">
        <v>94</v>
      </c>
      <c r="L42" s="716" t="s">
        <v>136</v>
      </c>
      <c r="M42" s="567">
        <v>5382</v>
      </c>
      <c r="N42" s="562" t="str">
        <f t="shared" si="1"/>
        <v>NA</v>
      </c>
      <c r="O42" s="567" t="s">
        <v>94</v>
      </c>
      <c r="P42" s="740" t="s">
        <v>137</v>
      </c>
      <c r="Q42" s="579"/>
    </row>
    <row r="43" spans="1:17" ht="37.5" x14ac:dyDescent="0.25">
      <c r="A43" s="578" t="s">
        <v>17</v>
      </c>
      <c r="B43" s="578" t="s">
        <v>17</v>
      </c>
      <c r="C43" s="578">
        <v>2020</v>
      </c>
      <c r="D43" s="578" t="s">
        <v>37</v>
      </c>
      <c r="E43" s="578" t="s">
        <v>20</v>
      </c>
      <c r="F43" s="578" t="s">
        <v>21</v>
      </c>
      <c r="G43" s="578" t="s">
        <v>22</v>
      </c>
      <c r="H43" s="578" t="s">
        <v>103</v>
      </c>
      <c r="I43" s="578" t="s">
        <v>134</v>
      </c>
      <c r="J43" s="578" t="s">
        <v>135</v>
      </c>
      <c r="K43" s="578" t="s">
        <v>94</v>
      </c>
      <c r="L43" s="739"/>
      <c r="M43" s="567">
        <v>562</v>
      </c>
      <c r="N43" s="562" t="str">
        <f t="shared" si="1"/>
        <v>NA</v>
      </c>
      <c r="O43" s="567" t="s">
        <v>94</v>
      </c>
      <c r="P43" s="741"/>
      <c r="Q43" s="579"/>
    </row>
    <row r="44" spans="1:17" ht="37.5" x14ac:dyDescent="0.25">
      <c r="A44" s="578" t="s">
        <v>17</v>
      </c>
      <c r="B44" s="578" t="s">
        <v>17</v>
      </c>
      <c r="C44" s="578">
        <v>2020</v>
      </c>
      <c r="D44" s="578" t="s">
        <v>37</v>
      </c>
      <c r="E44" s="578" t="s">
        <v>20</v>
      </c>
      <c r="F44" s="578" t="s">
        <v>21</v>
      </c>
      <c r="G44" s="578" t="s">
        <v>22</v>
      </c>
      <c r="H44" s="578" t="s">
        <v>104</v>
      </c>
      <c r="I44" s="578" t="s">
        <v>134</v>
      </c>
      <c r="J44" s="578" t="s">
        <v>135</v>
      </c>
      <c r="K44" s="578" t="s">
        <v>94</v>
      </c>
      <c r="L44" s="739"/>
      <c r="M44" s="567">
        <v>3746</v>
      </c>
      <c r="N44" s="562" t="str">
        <f t="shared" si="1"/>
        <v>NA</v>
      </c>
      <c r="O44" s="567" t="s">
        <v>94</v>
      </c>
      <c r="P44" s="741"/>
      <c r="Q44" s="579"/>
    </row>
    <row r="45" spans="1:17" ht="37.5" x14ac:dyDescent="0.25">
      <c r="A45" s="578" t="s">
        <v>17</v>
      </c>
      <c r="B45" s="578" t="s">
        <v>17</v>
      </c>
      <c r="C45" s="578">
        <v>2020</v>
      </c>
      <c r="D45" s="578" t="s">
        <v>37</v>
      </c>
      <c r="E45" s="578" t="s">
        <v>20</v>
      </c>
      <c r="F45" s="578" t="s">
        <v>21</v>
      </c>
      <c r="G45" s="578" t="s">
        <v>22</v>
      </c>
      <c r="H45" s="578" t="s">
        <v>105</v>
      </c>
      <c r="I45" s="578" t="s">
        <v>134</v>
      </c>
      <c r="J45" s="578" t="s">
        <v>135</v>
      </c>
      <c r="K45" s="578" t="s">
        <v>94</v>
      </c>
      <c r="L45" s="739"/>
      <c r="M45" s="567">
        <v>2222</v>
      </c>
      <c r="N45" s="562" t="str">
        <f t="shared" si="1"/>
        <v>NA</v>
      </c>
      <c r="O45" s="567" t="s">
        <v>94</v>
      </c>
      <c r="P45" s="741"/>
      <c r="Q45" s="579"/>
    </row>
    <row r="46" spans="1:17" ht="37.5" x14ac:dyDescent="0.25">
      <c r="A46" s="578" t="s">
        <v>17</v>
      </c>
      <c r="B46" s="578" t="s">
        <v>17</v>
      </c>
      <c r="C46" s="578">
        <v>2020</v>
      </c>
      <c r="D46" s="578" t="s">
        <v>37</v>
      </c>
      <c r="E46" s="578" t="s">
        <v>20</v>
      </c>
      <c r="F46" s="578" t="s">
        <v>21</v>
      </c>
      <c r="G46" s="578" t="s">
        <v>22</v>
      </c>
      <c r="H46" s="578" t="s">
        <v>131</v>
      </c>
      <c r="I46" s="578" t="s">
        <v>134</v>
      </c>
      <c r="J46" s="578" t="s">
        <v>135</v>
      </c>
      <c r="K46" s="578" t="s">
        <v>94</v>
      </c>
      <c r="L46" s="717"/>
      <c r="M46" s="567">
        <v>2203</v>
      </c>
      <c r="N46" s="562" t="str">
        <f t="shared" si="1"/>
        <v>NA</v>
      </c>
      <c r="O46" s="567" t="s">
        <v>94</v>
      </c>
      <c r="P46" s="742"/>
      <c r="Q46" s="579"/>
    </row>
    <row r="47" spans="1:17" ht="25" x14ac:dyDescent="0.25">
      <c r="A47" s="578" t="s">
        <v>17</v>
      </c>
      <c r="B47" s="578" t="s">
        <v>17</v>
      </c>
      <c r="C47" s="578">
        <v>2020</v>
      </c>
      <c r="D47" s="578" t="s">
        <v>38</v>
      </c>
      <c r="E47" s="578" t="s">
        <v>20</v>
      </c>
      <c r="F47" s="578" t="s">
        <v>21</v>
      </c>
      <c r="G47" s="578" t="s">
        <v>22</v>
      </c>
      <c r="H47" s="578" t="s">
        <v>102</v>
      </c>
      <c r="I47" s="578" t="s">
        <v>129</v>
      </c>
      <c r="J47" s="578">
        <v>200</v>
      </c>
      <c r="K47" s="578" t="s">
        <v>94</v>
      </c>
      <c r="L47" s="716" t="s">
        <v>143</v>
      </c>
      <c r="M47" s="567">
        <v>72</v>
      </c>
      <c r="N47" s="562">
        <f t="shared" si="1"/>
        <v>0.36</v>
      </c>
      <c r="O47" s="567" t="s">
        <v>94</v>
      </c>
      <c r="P47" s="740" t="s">
        <v>591</v>
      </c>
      <c r="Q47" s="740" t="s">
        <v>595</v>
      </c>
    </row>
    <row r="48" spans="1:17" ht="25" x14ac:dyDescent="0.25">
      <c r="A48" s="578" t="s">
        <v>17</v>
      </c>
      <c r="B48" s="578" t="s">
        <v>17</v>
      </c>
      <c r="C48" s="578">
        <v>2020</v>
      </c>
      <c r="D48" s="578" t="s">
        <v>38</v>
      </c>
      <c r="E48" s="578" t="s">
        <v>20</v>
      </c>
      <c r="F48" s="578" t="s">
        <v>21</v>
      </c>
      <c r="G48" s="578" t="s">
        <v>22</v>
      </c>
      <c r="H48" s="578" t="s">
        <v>104</v>
      </c>
      <c r="I48" s="578" t="s">
        <v>129</v>
      </c>
      <c r="J48" s="578">
        <v>100</v>
      </c>
      <c r="K48" s="578" t="s">
        <v>94</v>
      </c>
      <c r="L48" s="739"/>
      <c r="M48" s="567">
        <v>72</v>
      </c>
      <c r="N48" s="562">
        <f t="shared" si="1"/>
        <v>0.72</v>
      </c>
      <c r="O48" s="567" t="s">
        <v>94</v>
      </c>
      <c r="P48" s="741"/>
      <c r="Q48" s="741"/>
    </row>
    <row r="49" spans="1:17" ht="25" x14ac:dyDescent="0.25">
      <c r="A49" s="578" t="s">
        <v>17</v>
      </c>
      <c r="B49" s="578" t="s">
        <v>17</v>
      </c>
      <c r="C49" s="578">
        <v>2020</v>
      </c>
      <c r="D49" s="578" t="s">
        <v>38</v>
      </c>
      <c r="E49" s="578" t="s">
        <v>20</v>
      </c>
      <c r="F49" s="578" t="s">
        <v>21</v>
      </c>
      <c r="G49" s="578" t="s">
        <v>22</v>
      </c>
      <c r="H49" s="578" t="s">
        <v>105</v>
      </c>
      <c r="I49" s="578" t="s">
        <v>129</v>
      </c>
      <c r="J49" s="578">
        <v>100</v>
      </c>
      <c r="K49" s="578" t="s">
        <v>94</v>
      </c>
      <c r="L49" s="739"/>
      <c r="M49" s="567">
        <v>72</v>
      </c>
      <c r="N49" s="562">
        <f t="shared" si="1"/>
        <v>0.72</v>
      </c>
      <c r="O49" s="567" t="s">
        <v>94</v>
      </c>
      <c r="P49" s="741"/>
      <c r="Q49" s="741"/>
    </row>
    <row r="50" spans="1:17" ht="25" x14ac:dyDescent="0.25">
      <c r="A50" s="578" t="s">
        <v>17</v>
      </c>
      <c r="B50" s="578" t="s">
        <v>17</v>
      </c>
      <c r="C50" s="578">
        <v>2020</v>
      </c>
      <c r="D50" s="578" t="s">
        <v>38</v>
      </c>
      <c r="E50" s="578" t="s">
        <v>20</v>
      </c>
      <c r="F50" s="578" t="s">
        <v>21</v>
      </c>
      <c r="G50" s="578" t="s">
        <v>22</v>
      </c>
      <c r="H50" s="578" t="s">
        <v>131</v>
      </c>
      <c r="I50" s="578" t="s">
        <v>129</v>
      </c>
      <c r="J50" s="578">
        <v>100</v>
      </c>
      <c r="K50" s="578" t="s">
        <v>94</v>
      </c>
      <c r="L50" s="717"/>
      <c r="M50" s="567">
        <v>72</v>
      </c>
      <c r="N50" s="562">
        <f t="shared" si="1"/>
        <v>0.72</v>
      </c>
      <c r="O50" s="567" t="s">
        <v>94</v>
      </c>
      <c r="P50" s="742"/>
      <c r="Q50" s="742"/>
    </row>
    <row r="51" spans="1:17" ht="25" x14ac:dyDescent="0.25">
      <c r="A51" s="578" t="s">
        <v>17</v>
      </c>
      <c r="B51" s="578" t="s">
        <v>17</v>
      </c>
      <c r="C51" s="578">
        <v>2020</v>
      </c>
      <c r="D51" s="578" t="s">
        <v>40</v>
      </c>
      <c r="E51" s="578" t="s">
        <v>20</v>
      </c>
      <c r="F51" s="578" t="s">
        <v>21</v>
      </c>
      <c r="G51" s="578" t="s">
        <v>41</v>
      </c>
      <c r="H51" s="578" t="s">
        <v>102</v>
      </c>
      <c r="I51" s="578" t="s">
        <v>129</v>
      </c>
      <c r="J51" s="578">
        <v>50</v>
      </c>
      <c r="K51" s="578" t="s">
        <v>94</v>
      </c>
      <c r="L51" s="716" t="s">
        <v>130</v>
      </c>
      <c r="M51" s="567">
        <v>0</v>
      </c>
      <c r="N51" s="562">
        <f t="shared" si="1"/>
        <v>0</v>
      </c>
      <c r="O51" s="567" t="s">
        <v>94</v>
      </c>
      <c r="P51" s="740" t="s">
        <v>94</v>
      </c>
      <c r="Q51" s="743" t="s">
        <v>144</v>
      </c>
    </row>
    <row r="52" spans="1:17" ht="25" x14ac:dyDescent="0.25">
      <c r="A52" s="578" t="s">
        <v>17</v>
      </c>
      <c r="B52" s="578" t="s">
        <v>17</v>
      </c>
      <c r="C52" s="578">
        <v>2020</v>
      </c>
      <c r="D52" s="578" t="s">
        <v>40</v>
      </c>
      <c r="E52" s="578" t="s">
        <v>20</v>
      </c>
      <c r="F52" s="578" t="s">
        <v>21</v>
      </c>
      <c r="G52" s="578" t="s">
        <v>41</v>
      </c>
      <c r="H52" s="578" t="s">
        <v>103</v>
      </c>
      <c r="I52" s="578" t="s">
        <v>129</v>
      </c>
      <c r="J52" s="578">
        <v>50</v>
      </c>
      <c r="K52" s="578" t="s">
        <v>94</v>
      </c>
      <c r="L52" s="739"/>
      <c r="M52" s="567">
        <v>0</v>
      </c>
      <c r="N52" s="562">
        <f t="shared" si="1"/>
        <v>0</v>
      </c>
      <c r="O52" s="567" t="s">
        <v>94</v>
      </c>
      <c r="P52" s="741"/>
      <c r="Q52" s="744"/>
    </row>
    <row r="53" spans="1:17" ht="25" x14ac:dyDescent="0.25">
      <c r="A53" s="578" t="s">
        <v>17</v>
      </c>
      <c r="B53" s="578" t="s">
        <v>17</v>
      </c>
      <c r="C53" s="578">
        <v>2020</v>
      </c>
      <c r="D53" s="578" t="s">
        <v>40</v>
      </c>
      <c r="E53" s="578" t="s">
        <v>20</v>
      </c>
      <c r="F53" s="578" t="s">
        <v>21</v>
      </c>
      <c r="G53" s="578" t="s">
        <v>41</v>
      </c>
      <c r="H53" s="578" t="s">
        <v>104</v>
      </c>
      <c r="I53" s="578" t="s">
        <v>129</v>
      </c>
      <c r="J53" s="578">
        <v>50</v>
      </c>
      <c r="K53" s="578" t="s">
        <v>94</v>
      </c>
      <c r="L53" s="739"/>
      <c r="M53" s="567">
        <v>0</v>
      </c>
      <c r="N53" s="562">
        <f t="shared" si="1"/>
        <v>0</v>
      </c>
      <c r="O53" s="567" t="s">
        <v>94</v>
      </c>
      <c r="P53" s="742"/>
      <c r="Q53" s="745"/>
    </row>
    <row r="54" spans="1:17" ht="25" x14ac:dyDescent="0.25">
      <c r="A54" s="578" t="s">
        <v>17</v>
      </c>
      <c r="B54" s="578" t="s">
        <v>17</v>
      </c>
      <c r="C54" s="578">
        <v>2020</v>
      </c>
      <c r="D54" s="578" t="s">
        <v>42</v>
      </c>
      <c r="E54" s="578" t="s">
        <v>20</v>
      </c>
      <c r="F54" s="578" t="s">
        <v>21</v>
      </c>
      <c r="G54" s="578" t="s">
        <v>22</v>
      </c>
      <c r="H54" s="578" t="s">
        <v>102</v>
      </c>
      <c r="I54" s="578" t="s">
        <v>129</v>
      </c>
      <c r="J54" s="578">
        <v>50</v>
      </c>
      <c r="K54" s="578" t="s">
        <v>94</v>
      </c>
      <c r="L54" s="739"/>
      <c r="M54" s="567">
        <v>0</v>
      </c>
      <c r="N54" s="562">
        <f t="shared" si="1"/>
        <v>0</v>
      </c>
      <c r="O54" s="567" t="s">
        <v>94</v>
      </c>
      <c r="P54" s="743" t="s">
        <v>94</v>
      </c>
      <c r="Q54" s="743" t="s">
        <v>144</v>
      </c>
    </row>
    <row r="55" spans="1:17" ht="25" x14ac:dyDescent="0.25">
      <c r="A55" s="578" t="s">
        <v>17</v>
      </c>
      <c r="B55" s="578" t="s">
        <v>17</v>
      </c>
      <c r="C55" s="578">
        <v>2020</v>
      </c>
      <c r="D55" s="578" t="s">
        <v>42</v>
      </c>
      <c r="E55" s="578" t="s">
        <v>20</v>
      </c>
      <c r="F55" s="578" t="s">
        <v>21</v>
      </c>
      <c r="G55" s="578" t="s">
        <v>22</v>
      </c>
      <c r="H55" s="578" t="s">
        <v>103</v>
      </c>
      <c r="I55" s="578" t="s">
        <v>129</v>
      </c>
      <c r="J55" s="578">
        <v>50</v>
      </c>
      <c r="K55" s="578" t="s">
        <v>94</v>
      </c>
      <c r="L55" s="739"/>
      <c r="M55" s="567">
        <v>0</v>
      </c>
      <c r="N55" s="562">
        <f t="shared" si="1"/>
        <v>0</v>
      </c>
      <c r="O55" s="567" t="s">
        <v>94</v>
      </c>
      <c r="P55" s="744"/>
      <c r="Q55" s="744"/>
    </row>
    <row r="56" spans="1:17" ht="25" x14ac:dyDescent="0.25">
      <c r="A56" s="578" t="s">
        <v>17</v>
      </c>
      <c r="B56" s="578" t="s">
        <v>17</v>
      </c>
      <c r="C56" s="578">
        <v>2020</v>
      </c>
      <c r="D56" s="578" t="s">
        <v>42</v>
      </c>
      <c r="E56" s="578" t="s">
        <v>20</v>
      </c>
      <c r="F56" s="578" t="s">
        <v>21</v>
      </c>
      <c r="G56" s="578" t="s">
        <v>22</v>
      </c>
      <c r="H56" s="578" t="s">
        <v>104</v>
      </c>
      <c r="I56" s="578" t="s">
        <v>129</v>
      </c>
      <c r="J56" s="578">
        <v>50</v>
      </c>
      <c r="K56" s="578" t="s">
        <v>94</v>
      </c>
      <c r="L56" s="717"/>
      <c r="M56" s="567">
        <v>0</v>
      </c>
      <c r="N56" s="562">
        <f t="shared" si="1"/>
        <v>0</v>
      </c>
      <c r="O56" s="567" t="s">
        <v>94</v>
      </c>
      <c r="P56" s="745"/>
      <c r="Q56" s="745"/>
    </row>
    <row r="57" spans="1:17" ht="25" x14ac:dyDescent="0.25">
      <c r="A57" s="578" t="s">
        <v>17</v>
      </c>
      <c r="B57" s="578" t="s">
        <v>17</v>
      </c>
      <c r="C57" s="578">
        <v>2020</v>
      </c>
      <c r="D57" s="578" t="s">
        <v>43</v>
      </c>
      <c r="E57" s="578" t="s">
        <v>20</v>
      </c>
      <c r="F57" s="578" t="s">
        <v>21</v>
      </c>
      <c r="G57" s="578" t="s">
        <v>32</v>
      </c>
      <c r="H57" s="578" t="s">
        <v>102</v>
      </c>
      <c r="I57" s="578" t="s">
        <v>129</v>
      </c>
      <c r="J57" s="578">
        <v>600</v>
      </c>
      <c r="K57" s="578" t="s">
        <v>94</v>
      </c>
      <c r="L57" s="716" t="s">
        <v>139</v>
      </c>
      <c r="M57" s="567">
        <v>607</v>
      </c>
      <c r="N57" s="562">
        <f t="shared" si="1"/>
        <v>1.0116666666666667</v>
      </c>
      <c r="O57" s="567" t="s">
        <v>94</v>
      </c>
      <c r="P57" s="740" t="s">
        <v>591</v>
      </c>
      <c r="Q57" s="579"/>
    </row>
    <row r="58" spans="1:17" ht="25" x14ac:dyDescent="0.25">
      <c r="A58" s="578" t="s">
        <v>17</v>
      </c>
      <c r="B58" s="578" t="s">
        <v>17</v>
      </c>
      <c r="C58" s="578">
        <v>2020</v>
      </c>
      <c r="D58" s="578" t="s">
        <v>43</v>
      </c>
      <c r="E58" s="578" t="s">
        <v>20</v>
      </c>
      <c r="F58" s="578" t="s">
        <v>21</v>
      </c>
      <c r="G58" s="578" t="s">
        <v>32</v>
      </c>
      <c r="H58" s="578" t="s">
        <v>103</v>
      </c>
      <c r="I58" s="578" t="s">
        <v>129</v>
      </c>
      <c r="J58" s="578">
        <v>200</v>
      </c>
      <c r="K58" s="578" t="s">
        <v>94</v>
      </c>
      <c r="L58" s="739"/>
      <c r="M58" s="567">
        <v>200</v>
      </c>
      <c r="N58" s="562">
        <f t="shared" si="1"/>
        <v>1</v>
      </c>
      <c r="O58" s="567" t="s">
        <v>94</v>
      </c>
      <c r="P58" s="741"/>
      <c r="Q58" s="579"/>
    </row>
    <row r="59" spans="1:17" ht="25" x14ac:dyDescent="0.25">
      <c r="A59" s="578" t="s">
        <v>17</v>
      </c>
      <c r="B59" s="578" t="s">
        <v>17</v>
      </c>
      <c r="C59" s="578">
        <v>2020</v>
      </c>
      <c r="D59" s="578" t="s">
        <v>43</v>
      </c>
      <c r="E59" s="578" t="s">
        <v>20</v>
      </c>
      <c r="F59" s="578" t="s">
        <v>21</v>
      </c>
      <c r="G59" s="578" t="s">
        <v>32</v>
      </c>
      <c r="H59" s="578" t="s">
        <v>104</v>
      </c>
      <c r="I59" s="578" t="s">
        <v>129</v>
      </c>
      <c r="J59" s="578">
        <v>200</v>
      </c>
      <c r="K59" s="578" t="s">
        <v>94</v>
      </c>
      <c r="L59" s="739"/>
      <c r="M59" s="567">
        <v>362</v>
      </c>
      <c r="N59" s="562">
        <f t="shared" si="1"/>
        <v>1.81</v>
      </c>
      <c r="O59" s="567" t="s">
        <v>94</v>
      </c>
      <c r="P59" s="741"/>
      <c r="Q59" s="579"/>
    </row>
    <row r="60" spans="1:17" ht="25" x14ac:dyDescent="0.25">
      <c r="A60" s="578" t="s">
        <v>17</v>
      </c>
      <c r="B60" s="578" t="s">
        <v>17</v>
      </c>
      <c r="C60" s="578">
        <v>2020</v>
      </c>
      <c r="D60" s="578" t="s">
        <v>43</v>
      </c>
      <c r="E60" s="578" t="s">
        <v>20</v>
      </c>
      <c r="F60" s="578" t="s">
        <v>21</v>
      </c>
      <c r="G60" s="578" t="s">
        <v>32</v>
      </c>
      <c r="H60" s="578" t="s">
        <v>105</v>
      </c>
      <c r="I60" s="578" t="s">
        <v>129</v>
      </c>
      <c r="J60" s="578">
        <v>200</v>
      </c>
      <c r="K60" s="578" t="s">
        <v>94</v>
      </c>
      <c r="L60" s="739"/>
      <c r="M60" s="567">
        <v>200</v>
      </c>
      <c r="N60" s="562">
        <f t="shared" si="1"/>
        <v>1</v>
      </c>
      <c r="O60" s="567" t="s">
        <v>94</v>
      </c>
      <c r="P60" s="741"/>
      <c r="Q60" s="579"/>
    </row>
    <row r="61" spans="1:17" ht="25" x14ac:dyDescent="0.25">
      <c r="A61" s="578" t="s">
        <v>17</v>
      </c>
      <c r="B61" s="578" t="s">
        <v>17</v>
      </c>
      <c r="C61" s="578">
        <v>2020</v>
      </c>
      <c r="D61" s="578" t="s">
        <v>43</v>
      </c>
      <c r="E61" s="578" t="s">
        <v>20</v>
      </c>
      <c r="F61" s="578" t="s">
        <v>21</v>
      </c>
      <c r="G61" s="578" t="s">
        <v>32</v>
      </c>
      <c r="H61" s="578" t="s">
        <v>131</v>
      </c>
      <c r="I61" s="578" t="s">
        <v>129</v>
      </c>
      <c r="J61" s="578">
        <v>200</v>
      </c>
      <c r="K61" s="578" t="s">
        <v>94</v>
      </c>
      <c r="L61" s="717"/>
      <c r="M61" s="567">
        <v>200</v>
      </c>
      <c r="N61" s="562">
        <f t="shared" si="1"/>
        <v>1</v>
      </c>
      <c r="O61" s="567" t="s">
        <v>94</v>
      </c>
      <c r="P61" s="742"/>
      <c r="Q61" s="579"/>
    </row>
    <row r="62" spans="1:17" ht="25" x14ac:dyDescent="0.25">
      <c r="A62" s="578" t="s">
        <v>17</v>
      </c>
      <c r="B62" s="578" t="s">
        <v>17</v>
      </c>
      <c r="C62" s="578">
        <v>2020</v>
      </c>
      <c r="D62" s="578" t="s">
        <v>43</v>
      </c>
      <c r="E62" s="578" t="s">
        <v>20</v>
      </c>
      <c r="F62" s="578" t="s">
        <v>21</v>
      </c>
      <c r="G62" s="578" t="s">
        <v>32</v>
      </c>
      <c r="H62" s="578" t="s">
        <v>102</v>
      </c>
      <c r="I62" s="578" t="s">
        <v>134</v>
      </c>
      <c r="J62" s="578">
        <v>100</v>
      </c>
      <c r="K62" s="578" t="s">
        <v>94</v>
      </c>
      <c r="L62" s="716" t="s">
        <v>140</v>
      </c>
      <c r="M62" s="567">
        <v>238</v>
      </c>
      <c r="N62" s="562">
        <f t="shared" si="1"/>
        <v>2.38</v>
      </c>
      <c r="O62" s="567" t="s">
        <v>94</v>
      </c>
      <c r="P62" s="740" t="s">
        <v>141</v>
      </c>
      <c r="Q62" s="740" t="s">
        <v>1024</v>
      </c>
    </row>
    <row r="63" spans="1:17" ht="25" x14ac:dyDescent="0.25">
      <c r="A63" s="578" t="s">
        <v>17</v>
      </c>
      <c r="B63" s="578" t="s">
        <v>17</v>
      </c>
      <c r="C63" s="578">
        <v>2020</v>
      </c>
      <c r="D63" s="578" t="s">
        <v>43</v>
      </c>
      <c r="E63" s="578" t="s">
        <v>20</v>
      </c>
      <c r="F63" s="578" t="s">
        <v>21</v>
      </c>
      <c r="G63" s="578" t="s">
        <v>32</v>
      </c>
      <c r="H63" s="578" t="s">
        <v>104</v>
      </c>
      <c r="I63" s="578" t="s">
        <v>134</v>
      </c>
      <c r="J63" s="578">
        <v>100</v>
      </c>
      <c r="K63" s="578" t="s">
        <v>94</v>
      </c>
      <c r="L63" s="717"/>
      <c r="M63" s="567">
        <v>238</v>
      </c>
      <c r="N63" s="562">
        <f t="shared" si="1"/>
        <v>2.38</v>
      </c>
      <c r="O63" s="567" t="s">
        <v>94</v>
      </c>
      <c r="P63" s="742"/>
      <c r="Q63" s="742"/>
    </row>
    <row r="64" spans="1:17" ht="25" x14ac:dyDescent="0.25">
      <c r="A64" s="578" t="s">
        <v>17</v>
      </c>
      <c r="B64" s="578" t="s">
        <v>17</v>
      </c>
      <c r="C64" s="578">
        <v>2020</v>
      </c>
      <c r="D64" s="578" t="s">
        <v>45</v>
      </c>
      <c r="E64" s="578" t="s">
        <v>20</v>
      </c>
      <c r="F64" s="578" t="s">
        <v>21</v>
      </c>
      <c r="G64" s="578" t="s">
        <v>22</v>
      </c>
      <c r="H64" s="578" t="s">
        <v>102</v>
      </c>
      <c r="I64" s="578" t="s">
        <v>129</v>
      </c>
      <c r="J64" s="578">
        <v>200</v>
      </c>
      <c r="K64" s="578" t="s">
        <v>94</v>
      </c>
      <c r="L64" s="716" t="s">
        <v>145</v>
      </c>
      <c r="M64" s="567">
        <v>1591</v>
      </c>
      <c r="N64" s="562">
        <f t="shared" si="1"/>
        <v>7.9550000000000001</v>
      </c>
      <c r="O64" s="567" t="s">
        <v>94</v>
      </c>
      <c r="P64" s="740" t="s">
        <v>596</v>
      </c>
      <c r="Q64" s="740" t="s">
        <v>146</v>
      </c>
    </row>
    <row r="65" spans="1:17" ht="25" x14ac:dyDescent="0.25">
      <c r="A65" s="578" t="s">
        <v>17</v>
      </c>
      <c r="B65" s="578" t="s">
        <v>17</v>
      </c>
      <c r="C65" s="578">
        <v>2020</v>
      </c>
      <c r="D65" s="578" t="s">
        <v>45</v>
      </c>
      <c r="E65" s="578" t="s">
        <v>20</v>
      </c>
      <c r="F65" s="578" t="s">
        <v>21</v>
      </c>
      <c r="G65" s="578" t="s">
        <v>22</v>
      </c>
      <c r="H65" s="578" t="s">
        <v>103</v>
      </c>
      <c r="I65" s="578" t="s">
        <v>129</v>
      </c>
      <c r="J65" s="578">
        <v>70</v>
      </c>
      <c r="K65" s="578" t="s">
        <v>94</v>
      </c>
      <c r="L65" s="739"/>
      <c r="M65" s="567">
        <v>698</v>
      </c>
      <c r="N65" s="562">
        <f t="shared" si="1"/>
        <v>9.9714285714285715</v>
      </c>
      <c r="O65" s="567" t="s">
        <v>94</v>
      </c>
      <c r="P65" s="741"/>
      <c r="Q65" s="741"/>
    </row>
    <row r="66" spans="1:17" ht="25" x14ac:dyDescent="0.25">
      <c r="A66" s="578" t="s">
        <v>17</v>
      </c>
      <c r="B66" s="578" t="s">
        <v>17</v>
      </c>
      <c r="C66" s="578">
        <v>2020</v>
      </c>
      <c r="D66" s="578" t="s">
        <v>45</v>
      </c>
      <c r="E66" s="578" t="s">
        <v>20</v>
      </c>
      <c r="F66" s="578" t="s">
        <v>21</v>
      </c>
      <c r="G66" s="578" t="s">
        <v>22</v>
      </c>
      <c r="H66" s="578" t="s">
        <v>104</v>
      </c>
      <c r="I66" s="578" t="s">
        <v>129</v>
      </c>
      <c r="J66" s="578">
        <v>200</v>
      </c>
      <c r="K66" s="578" t="s">
        <v>94</v>
      </c>
      <c r="L66" s="739"/>
      <c r="M66" s="567">
        <v>698</v>
      </c>
      <c r="N66" s="562">
        <f t="shared" si="1"/>
        <v>3.49</v>
      </c>
      <c r="O66" s="567" t="s">
        <v>94</v>
      </c>
      <c r="P66" s="741"/>
      <c r="Q66" s="741"/>
    </row>
    <row r="67" spans="1:17" ht="25" x14ac:dyDescent="0.25">
      <c r="A67" s="578" t="s">
        <v>17</v>
      </c>
      <c r="B67" s="578" t="s">
        <v>17</v>
      </c>
      <c r="C67" s="578">
        <v>2020</v>
      </c>
      <c r="D67" s="578" t="s">
        <v>45</v>
      </c>
      <c r="E67" s="578" t="s">
        <v>20</v>
      </c>
      <c r="F67" s="578" t="s">
        <v>21</v>
      </c>
      <c r="G67" s="578" t="s">
        <v>22</v>
      </c>
      <c r="H67" s="578" t="s">
        <v>105</v>
      </c>
      <c r="I67" s="578" t="s">
        <v>129</v>
      </c>
      <c r="J67" s="578">
        <v>0</v>
      </c>
      <c r="K67" s="578" t="s">
        <v>94</v>
      </c>
      <c r="L67" s="739"/>
      <c r="M67" s="567">
        <v>698</v>
      </c>
      <c r="N67" s="562" t="str">
        <f t="shared" si="1"/>
        <v>NA</v>
      </c>
      <c r="O67" s="567" t="s">
        <v>94</v>
      </c>
      <c r="P67" s="741"/>
      <c r="Q67" s="741"/>
    </row>
    <row r="68" spans="1:17" ht="25" x14ac:dyDescent="0.25">
      <c r="A68" s="578" t="s">
        <v>17</v>
      </c>
      <c r="B68" s="578" t="s">
        <v>17</v>
      </c>
      <c r="C68" s="578">
        <v>2020</v>
      </c>
      <c r="D68" s="578" t="s">
        <v>45</v>
      </c>
      <c r="E68" s="578" t="s">
        <v>20</v>
      </c>
      <c r="F68" s="578" t="s">
        <v>21</v>
      </c>
      <c r="G68" s="578" t="s">
        <v>22</v>
      </c>
      <c r="H68" s="578" t="s">
        <v>131</v>
      </c>
      <c r="I68" s="578" t="s">
        <v>129</v>
      </c>
      <c r="J68" s="578">
        <v>0</v>
      </c>
      <c r="K68" s="578" t="s">
        <v>94</v>
      </c>
      <c r="L68" s="717"/>
      <c r="M68" s="567">
        <v>698</v>
      </c>
      <c r="N68" s="562" t="str">
        <f t="shared" si="1"/>
        <v>NA</v>
      </c>
      <c r="O68" s="567" t="s">
        <v>94</v>
      </c>
      <c r="P68" s="742"/>
      <c r="Q68" s="742"/>
    </row>
    <row r="69" spans="1:17" ht="37.5" x14ac:dyDescent="0.25">
      <c r="A69" s="578" t="s">
        <v>17</v>
      </c>
      <c r="B69" s="578" t="s">
        <v>17</v>
      </c>
      <c r="C69" s="578">
        <v>2020</v>
      </c>
      <c r="D69" s="578" t="s">
        <v>45</v>
      </c>
      <c r="E69" s="578" t="s">
        <v>20</v>
      </c>
      <c r="F69" s="578" t="s">
        <v>21</v>
      </c>
      <c r="G69" s="578" t="s">
        <v>22</v>
      </c>
      <c r="H69" s="578" t="s">
        <v>102</v>
      </c>
      <c r="I69" s="578" t="s">
        <v>134</v>
      </c>
      <c r="J69" s="578" t="s">
        <v>135</v>
      </c>
      <c r="K69" s="578" t="s">
        <v>94</v>
      </c>
      <c r="L69" s="716" t="s">
        <v>136</v>
      </c>
      <c r="M69" s="567">
        <v>3335</v>
      </c>
      <c r="N69" s="562" t="str">
        <f t="shared" ref="N69:N90" si="2">IFERROR(M69/J69,"NA")</f>
        <v>NA</v>
      </c>
      <c r="O69" s="567" t="s">
        <v>94</v>
      </c>
      <c r="P69" s="740" t="s">
        <v>137</v>
      </c>
      <c r="Q69" s="740" t="s">
        <v>147</v>
      </c>
    </row>
    <row r="70" spans="1:17" ht="37.5" x14ac:dyDescent="0.25">
      <c r="A70" s="578" t="s">
        <v>17</v>
      </c>
      <c r="B70" s="578" t="s">
        <v>17</v>
      </c>
      <c r="C70" s="578">
        <v>2020</v>
      </c>
      <c r="D70" s="578" t="s">
        <v>45</v>
      </c>
      <c r="E70" s="578" t="s">
        <v>20</v>
      </c>
      <c r="F70" s="578" t="s">
        <v>21</v>
      </c>
      <c r="G70" s="578" t="s">
        <v>22</v>
      </c>
      <c r="H70" s="578" t="s">
        <v>103</v>
      </c>
      <c r="I70" s="578" t="s">
        <v>134</v>
      </c>
      <c r="J70" s="578" t="s">
        <v>135</v>
      </c>
      <c r="K70" s="578" t="s">
        <v>94</v>
      </c>
      <c r="L70" s="739"/>
      <c r="M70" s="567">
        <v>850</v>
      </c>
      <c r="N70" s="562" t="str">
        <f t="shared" si="2"/>
        <v>NA</v>
      </c>
      <c r="O70" s="567" t="s">
        <v>94</v>
      </c>
      <c r="P70" s="741"/>
      <c r="Q70" s="741"/>
    </row>
    <row r="71" spans="1:17" ht="37.5" x14ac:dyDescent="0.25">
      <c r="A71" s="578" t="s">
        <v>17</v>
      </c>
      <c r="B71" s="578" t="s">
        <v>17</v>
      </c>
      <c r="C71" s="578">
        <v>2020</v>
      </c>
      <c r="D71" s="578" t="s">
        <v>45</v>
      </c>
      <c r="E71" s="578" t="s">
        <v>20</v>
      </c>
      <c r="F71" s="578" t="s">
        <v>21</v>
      </c>
      <c r="G71" s="578" t="s">
        <v>22</v>
      </c>
      <c r="H71" s="578" t="s">
        <v>104</v>
      </c>
      <c r="I71" s="578" t="s">
        <v>134</v>
      </c>
      <c r="J71" s="578" t="s">
        <v>135</v>
      </c>
      <c r="K71" s="578" t="s">
        <v>94</v>
      </c>
      <c r="L71" s="739"/>
      <c r="M71" s="567">
        <v>1043</v>
      </c>
      <c r="N71" s="562" t="str">
        <f t="shared" si="2"/>
        <v>NA</v>
      </c>
      <c r="O71" s="567" t="s">
        <v>94</v>
      </c>
      <c r="P71" s="741"/>
      <c r="Q71" s="741"/>
    </row>
    <row r="72" spans="1:17" ht="37.5" x14ac:dyDescent="0.25">
      <c r="A72" s="578" t="s">
        <v>17</v>
      </c>
      <c r="B72" s="578" t="s">
        <v>17</v>
      </c>
      <c r="C72" s="578">
        <v>2020</v>
      </c>
      <c r="D72" s="578" t="s">
        <v>45</v>
      </c>
      <c r="E72" s="578" t="s">
        <v>20</v>
      </c>
      <c r="F72" s="578" t="s">
        <v>21</v>
      </c>
      <c r="G72" s="578" t="s">
        <v>22</v>
      </c>
      <c r="H72" s="578" t="s">
        <v>105</v>
      </c>
      <c r="I72" s="578" t="s">
        <v>134</v>
      </c>
      <c r="J72" s="578" t="s">
        <v>135</v>
      </c>
      <c r="K72" s="578" t="s">
        <v>94</v>
      </c>
      <c r="L72" s="739"/>
      <c r="M72" s="567">
        <v>850</v>
      </c>
      <c r="N72" s="562" t="str">
        <f t="shared" si="2"/>
        <v>NA</v>
      </c>
      <c r="O72" s="567" t="s">
        <v>94</v>
      </c>
      <c r="P72" s="741"/>
      <c r="Q72" s="741"/>
    </row>
    <row r="73" spans="1:17" ht="37.5" x14ac:dyDescent="0.25">
      <c r="A73" s="578" t="s">
        <v>17</v>
      </c>
      <c r="B73" s="578" t="s">
        <v>17</v>
      </c>
      <c r="C73" s="578">
        <v>2020</v>
      </c>
      <c r="D73" s="578" t="s">
        <v>45</v>
      </c>
      <c r="E73" s="578" t="s">
        <v>20</v>
      </c>
      <c r="F73" s="578" t="s">
        <v>21</v>
      </c>
      <c r="G73" s="578" t="s">
        <v>22</v>
      </c>
      <c r="H73" s="578" t="s">
        <v>131</v>
      </c>
      <c r="I73" s="578" t="s">
        <v>134</v>
      </c>
      <c r="J73" s="578" t="s">
        <v>135</v>
      </c>
      <c r="K73" s="578" t="s">
        <v>94</v>
      </c>
      <c r="L73" s="717"/>
      <c r="M73" s="567">
        <v>850</v>
      </c>
      <c r="N73" s="562" t="str">
        <f t="shared" si="2"/>
        <v>NA</v>
      </c>
      <c r="O73" s="567" t="s">
        <v>94</v>
      </c>
      <c r="P73" s="742"/>
      <c r="Q73" s="742"/>
    </row>
    <row r="74" spans="1:17" ht="25" x14ac:dyDescent="0.25">
      <c r="A74" s="578" t="s">
        <v>17</v>
      </c>
      <c r="B74" s="578" t="s">
        <v>17</v>
      </c>
      <c r="C74" s="578">
        <v>2020</v>
      </c>
      <c r="D74" s="578" t="s">
        <v>93</v>
      </c>
      <c r="E74" s="578" t="s">
        <v>20</v>
      </c>
      <c r="F74" s="578" t="s">
        <v>21</v>
      </c>
      <c r="G74" s="578" t="s">
        <v>148</v>
      </c>
      <c r="H74" s="578" t="s">
        <v>102</v>
      </c>
      <c r="I74" s="578" t="s">
        <v>129</v>
      </c>
      <c r="J74" s="578">
        <v>800</v>
      </c>
      <c r="K74" s="578" t="s">
        <v>94</v>
      </c>
      <c r="L74" s="716" t="s">
        <v>139</v>
      </c>
      <c r="M74" s="567">
        <v>1182</v>
      </c>
      <c r="N74" s="562">
        <f t="shared" si="2"/>
        <v>1.4775</v>
      </c>
      <c r="O74" s="567" t="s">
        <v>94</v>
      </c>
      <c r="P74" s="740" t="s">
        <v>597</v>
      </c>
      <c r="Q74" s="740" t="s">
        <v>598</v>
      </c>
    </row>
    <row r="75" spans="1:17" ht="25" x14ac:dyDescent="0.25">
      <c r="A75" s="578" t="s">
        <v>17</v>
      </c>
      <c r="B75" s="578" t="s">
        <v>17</v>
      </c>
      <c r="C75" s="578">
        <v>2020</v>
      </c>
      <c r="D75" s="578" t="s">
        <v>93</v>
      </c>
      <c r="E75" s="578" t="s">
        <v>20</v>
      </c>
      <c r="F75" s="578" t="s">
        <v>21</v>
      </c>
      <c r="G75" s="578" t="s">
        <v>148</v>
      </c>
      <c r="H75" s="578" t="s">
        <v>103</v>
      </c>
      <c r="I75" s="578" t="s">
        <v>129</v>
      </c>
      <c r="J75" s="578">
        <v>200</v>
      </c>
      <c r="K75" s="578" t="s">
        <v>94</v>
      </c>
      <c r="L75" s="739"/>
      <c r="M75" s="567">
        <v>508</v>
      </c>
      <c r="N75" s="562">
        <f t="shared" si="2"/>
        <v>2.54</v>
      </c>
      <c r="O75" s="567" t="s">
        <v>94</v>
      </c>
      <c r="P75" s="741"/>
      <c r="Q75" s="741"/>
    </row>
    <row r="76" spans="1:17" ht="25" x14ac:dyDescent="0.25">
      <c r="A76" s="578" t="s">
        <v>17</v>
      </c>
      <c r="B76" s="578" t="s">
        <v>17</v>
      </c>
      <c r="C76" s="578">
        <v>2020</v>
      </c>
      <c r="D76" s="578" t="s">
        <v>93</v>
      </c>
      <c r="E76" s="578" t="s">
        <v>20</v>
      </c>
      <c r="F76" s="578" t="s">
        <v>21</v>
      </c>
      <c r="G76" s="578" t="s">
        <v>148</v>
      </c>
      <c r="H76" s="578" t="s">
        <v>104</v>
      </c>
      <c r="I76" s="578" t="s">
        <v>129</v>
      </c>
      <c r="J76" s="578">
        <v>200</v>
      </c>
      <c r="K76" s="578" t="s">
        <v>94</v>
      </c>
      <c r="L76" s="739"/>
      <c r="M76" s="567">
        <v>512</v>
      </c>
      <c r="N76" s="562">
        <f t="shared" si="2"/>
        <v>2.56</v>
      </c>
      <c r="O76" s="567" t="s">
        <v>94</v>
      </c>
      <c r="P76" s="741"/>
      <c r="Q76" s="741"/>
    </row>
    <row r="77" spans="1:17" ht="25" x14ac:dyDescent="0.25">
      <c r="A77" s="578" t="s">
        <v>17</v>
      </c>
      <c r="B77" s="578" t="s">
        <v>17</v>
      </c>
      <c r="C77" s="578">
        <v>2020</v>
      </c>
      <c r="D77" s="578" t="s">
        <v>93</v>
      </c>
      <c r="E77" s="578" t="s">
        <v>20</v>
      </c>
      <c r="F77" s="578" t="s">
        <v>21</v>
      </c>
      <c r="G77" s="578" t="s">
        <v>148</v>
      </c>
      <c r="H77" s="578" t="s">
        <v>105</v>
      </c>
      <c r="I77" s="578" t="s">
        <v>129</v>
      </c>
      <c r="J77" s="578">
        <v>200</v>
      </c>
      <c r="K77" s="578" t="s">
        <v>94</v>
      </c>
      <c r="L77" s="739"/>
      <c r="M77" s="567">
        <v>508</v>
      </c>
      <c r="N77" s="562">
        <f t="shared" si="2"/>
        <v>2.54</v>
      </c>
      <c r="O77" s="567" t="s">
        <v>94</v>
      </c>
      <c r="P77" s="741"/>
      <c r="Q77" s="741"/>
    </row>
    <row r="78" spans="1:17" ht="25" x14ac:dyDescent="0.25">
      <c r="A78" s="578" t="s">
        <v>17</v>
      </c>
      <c r="B78" s="578" t="s">
        <v>17</v>
      </c>
      <c r="C78" s="578">
        <v>2020</v>
      </c>
      <c r="D78" s="578" t="s">
        <v>93</v>
      </c>
      <c r="E78" s="578" t="s">
        <v>20</v>
      </c>
      <c r="F78" s="578" t="s">
        <v>21</v>
      </c>
      <c r="G78" s="578" t="s">
        <v>148</v>
      </c>
      <c r="H78" s="578" t="s">
        <v>131</v>
      </c>
      <c r="I78" s="578" t="s">
        <v>129</v>
      </c>
      <c r="J78" s="578">
        <v>200</v>
      </c>
      <c r="K78" s="578" t="s">
        <v>94</v>
      </c>
      <c r="L78" s="717"/>
      <c r="M78" s="567">
        <v>508</v>
      </c>
      <c r="N78" s="562">
        <f t="shared" si="2"/>
        <v>2.54</v>
      </c>
      <c r="O78" s="567" t="s">
        <v>94</v>
      </c>
      <c r="P78" s="742"/>
      <c r="Q78" s="742"/>
    </row>
    <row r="79" spans="1:17" ht="25" x14ac:dyDescent="0.25">
      <c r="A79" s="578" t="s">
        <v>17</v>
      </c>
      <c r="B79" s="578" t="s">
        <v>17</v>
      </c>
      <c r="C79" s="578">
        <v>2020</v>
      </c>
      <c r="D79" s="578" t="s">
        <v>93</v>
      </c>
      <c r="E79" s="578" t="s">
        <v>20</v>
      </c>
      <c r="F79" s="578" t="s">
        <v>21</v>
      </c>
      <c r="G79" s="578" t="s">
        <v>148</v>
      </c>
      <c r="H79" s="578" t="s">
        <v>102</v>
      </c>
      <c r="I79" s="578" t="s">
        <v>134</v>
      </c>
      <c r="J79" s="578">
        <v>400</v>
      </c>
      <c r="K79" s="578" t="s">
        <v>94</v>
      </c>
      <c r="L79" s="716" t="s">
        <v>140</v>
      </c>
      <c r="M79" s="567">
        <v>2628</v>
      </c>
      <c r="N79" s="562">
        <f t="shared" si="2"/>
        <v>6.57</v>
      </c>
      <c r="O79" s="567" t="s">
        <v>94</v>
      </c>
      <c r="P79" s="740" t="s">
        <v>141</v>
      </c>
      <c r="Q79" s="567"/>
    </row>
    <row r="80" spans="1:17" ht="25" x14ac:dyDescent="0.25">
      <c r="A80" s="578" t="s">
        <v>17</v>
      </c>
      <c r="B80" s="578" t="s">
        <v>17</v>
      </c>
      <c r="C80" s="578">
        <v>2020</v>
      </c>
      <c r="D80" s="578" t="s">
        <v>93</v>
      </c>
      <c r="E80" s="578" t="s">
        <v>20</v>
      </c>
      <c r="F80" s="578" t="s">
        <v>21</v>
      </c>
      <c r="G80" s="578" t="s">
        <v>148</v>
      </c>
      <c r="H80" s="578" t="s">
        <v>104</v>
      </c>
      <c r="I80" s="578" t="s">
        <v>134</v>
      </c>
      <c r="J80" s="578">
        <v>200</v>
      </c>
      <c r="K80" s="578" t="s">
        <v>94</v>
      </c>
      <c r="L80" s="717"/>
      <c r="M80" s="567">
        <v>1802</v>
      </c>
      <c r="N80" s="562">
        <f t="shared" si="2"/>
        <v>9.01</v>
      </c>
      <c r="O80" s="567" t="s">
        <v>94</v>
      </c>
      <c r="P80" s="742"/>
      <c r="Q80" s="567"/>
    </row>
    <row r="81" spans="1:17" ht="25" x14ac:dyDescent="0.25">
      <c r="A81" s="578" t="s">
        <v>17</v>
      </c>
      <c r="B81" s="578" t="s">
        <v>17</v>
      </c>
      <c r="C81" s="578">
        <v>2020</v>
      </c>
      <c r="D81" s="578" t="s">
        <v>96</v>
      </c>
      <c r="E81" s="578" t="s">
        <v>20</v>
      </c>
      <c r="F81" s="578" t="s">
        <v>21</v>
      </c>
      <c r="G81" s="578" t="s">
        <v>148</v>
      </c>
      <c r="H81" s="578" t="s">
        <v>102</v>
      </c>
      <c r="I81" s="578" t="s">
        <v>129</v>
      </c>
      <c r="J81" s="578">
        <v>400</v>
      </c>
      <c r="K81" s="578" t="s">
        <v>94</v>
      </c>
      <c r="L81" s="716" t="s">
        <v>139</v>
      </c>
      <c r="M81" s="567">
        <v>402</v>
      </c>
      <c r="N81" s="562">
        <f t="shared" si="2"/>
        <v>1.0049999999999999</v>
      </c>
      <c r="O81" s="567" t="s">
        <v>94</v>
      </c>
      <c r="P81" s="740" t="s">
        <v>597</v>
      </c>
      <c r="Q81" s="740" t="s">
        <v>598</v>
      </c>
    </row>
    <row r="82" spans="1:17" ht="25" x14ac:dyDescent="0.25">
      <c r="A82" s="578" t="s">
        <v>17</v>
      </c>
      <c r="B82" s="578" t="s">
        <v>17</v>
      </c>
      <c r="C82" s="578">
        <v>2020</v>
      </c>
      <c r="D82" s="578" t="s">
        <v>96</v>
      </c>
      <c r="E82" s="578" t="s">
        <v>20</v>
      </c>
      <c r="F82" s="578" t="s">
        <v>21</v>
      </c>
      <c r="G82" s="578" t="s">
        <v>148</v>
      </c>
      <c r="H82" s="578" t="s">
        <v>103</v>
      </c>
      <c r="I82" s="578" t="s">
        <v>129</v>
      </c>
      <c r="J82" s="578">
        <v>200</v>
      </c>
      <c r="K82" s="578" t="s">
        <v>94</v>
      </c>
      <c r="L82" s="739"/>
      <c r="M82" s="567">
        <v>200</v>
      </c>
      <c r="N82" s="562">
        <f t="shared" si="2"/>
        <v>1</v>
      </c>
      <c r="O82" s="567" t="s">
        <v>94</v>
      </c>
      <c r="P82" s="741"/>
      <c r="Q82" s="741"/>
    </row>
    <row r="83" spans="1:17" ht="25" x14ac:dyDescent="0.25">
      <c r="A83" s="578" t="s">
        <v>17</v>
      </c>
      <c r="B83" s="578" t="s">
        <v>17</v>
      </c>
      <c r="C83" s="578">
        <v>2020</v>
      </c>
      <c r="D83" s="578" t="s">
        <v>96</v>
      </c>
      <c r="E83" s="578" t="s">
        <v>20</v>
      </c>
      <c r="F83" s="578" t="s">
        <v>21</v>
      </c>
      <c r="G83" s="578" t="s">
        <v>148</v>
      </c>
      <c r="H83" s="578" t="s">
        <v>104</v>
      </c>
      <c r="I83" s="578" t="s">
        <v>129</v>
      </c>
      <c r="J83" s="578">
        <v>200</v>
      </c>
      <c r="K83" s="578" t="s">
        <v>94</v>
      </c>
      <c r="L83" s="739"/>
      <c r="M83" s="567">
        <v>400</v>
      </c>
      <c r="N83" s="562">
        <f t="shared" si="2"/>
        <v>2</v>
      </c>
      <c r="O83" s="567" t="s">
        <v>94</v>
      </c>
      <c r="P83" s="741"/>
      <c r="Q83" s="741"/>
    </row>
    <row r="84" spans="1:17" ht="25" x14ac:dyDescent="0.25">
      <c r="A84" s="578" t="s">
        <v>17</v>
      </c>
      <c r="B84" s="578" t="s">
        <v>17</v>
      </c>
      <c r="C84" s="578">
        <v>2020</v>
      </c>
      <c r="D84" s="578" t="s">
        <v>96</v>
      </c>
      <c r="E84" s="578" t="s">
        <v>20</v>
      </c>
      <c r="F84" s="578" t="s">
        <v>21</v>
      </c>
      <c r="G84" s="578" t="s">
        <v>148</v>
      </c>
      <c r="H84" s="578" t="s">
        <v>105</v>
      </c>
      <c r="I84" s="578" t="s">
        <v>129</v>
      </c>
      <c r="J84" s="578">
        <v>200</v>
      </c>
      <c r="K84" s="578" t="s">
        <v>94</v>
      </c>
      <c r="L84" s="739"/>
      <c r="M84" s="567">
        <v>198</v>
      </c>
      <c r="N84" s="562">
        <f t="shared" si="2"/>
        <v>0.99</v>
      </c>
      <c r="O84" s="567" t="s">
        <v>94</v>
      </c>
      <c r="P84" s="741"/>
      <c r="Q84" s="741"/>
    </row>
    <row r="85" spans="1:17" ht="25" x14ac:dyDescent="0.25">
      <c r="A85" s="578" t="s">
        <v>17</v>
      </c>
      <c r="B85" s="578" t="s">
        <v>17</v>
      </c>
      <c r="C85" s="578">
        <v>2020</v>
      </c>
      <c r="D85" s="578" t="s">
        <v>96</v>
      </c>
      <c r="E85" s="578" t="s">
        <v>20</v>
      </c>
      <c r="F85" s="578" t="s">
        <v>21</v>
      </c>
      <c r="G85" s="578" t="s">
        <v>148</v>
      </c>
      <c r="H85" s="578" t="s">
        <v>131</v>
      </c>
      <c r="I85" s="578" t="s">
        <v>129</v>
      </c>
      <c r="J85" s="578">
        <v>200</v>
      </c>
      <c r="K85" s="578" t="s">
        <v>94</v>
      </c>
      <c r="L85" s="717"/>
      <c r="M85" s="567">
        <v>198</v>
      </c>
      <c r="N85" s="562">
        <f t="shared" si="2"/>
        <v>0.99</v>
      </c>
      <c r="O85" s="567" t="s">
        <v>94</v>
      </c>
      <c r="P85" s="742"/>
      <c r="Q85" s="742"/>
    </row>
    <row r="86" spans="1:17" ht="37.5" x14ac:dyDescent="0.25">
      <c r="A86" s="578" t="s">
        <v>17</v>
      </c>
      <c r="B86" s="578" t="s">
        <v>17</v>
      </c>
      <c r="C86" s="578">
        <v>2020</v>
      </c>
      <c r="D86" s="578" t="s">
        <v>52</v>
      </c>
      <c r="E86" s="578" t="s">
        <v>47</v>
      </c>
      <c r="F86" s="578" t="s">
        <v>21</v>
      </c>
      <c r="G86" s="578" t="s">
        <v>48</v>
      </c>
      <c r="H86" s="578" t="s">
        <v>102</v>
      </c>
      <c r="I86" s="578" t="s">
        <v>129</v>
      </c>
      <c r="J86" s="578">
        <v>1000</v>
      </c>
      <c r="K86" s="578" t="s">
        <v>94</v>
      </c>
      <c r="L86" s="578"/>
      <c r="M86" s="567">
        <v>1814</v>
      </c>
      <c r="N86" s="562">
        <f t="shared" si="2"/>
        <v>1.8140000000000001</v>
      </c>
      <c r="O86" s="567">
        <v>10</v>
      </c>
      <c r="P86" s="579" t="s">
        <v>599</v>
      </c>
      <c r="Q86" s="740" t="s">
        <v>602</v>
      </c>
    </row>
    <row r="87" spans="1:17" ht="37.5" x14ac:dyDescent="0.25">
      <c r="A87" s="578" t="s">
        <v>17</v>
      </c>
      <c r="B87" s="578" t="s">
        <v>17</v>
      </c>
      <c r="C87" s="578">
        <v>2020</v>
      </c>
      <c r="D87" s="578" t="s">
        <v>52</v>
      </c>
      <c r="E87" s="578" t="s">
        <v>47</v>
      </c>
      <c r="F87" s="578" t="s">
        <v>21</v>
      </c>
      <c r="G87" s="578" t="s">
        <v>48</v>
      </c>
      <c r="H87" s="578" t="s">
        <v>149</v>
      </c>
      <c r="I87" s="578" t="s">
        <v>129</v>
      </c>
      <c r="J87" s="578">
        <v>500</v>
      </c>
      <c r="K87" s="578" t="s">
        <v>94</v>
      </c>
      <c r="L87" s="578"/>
      <c r="M87" s="567">
        <v>806</v>
      </c>
      <c r="N87" s="562">
        <f t="shared" si="2"/>
        <v>1.6120000000000001</v>
      </c>
      <c r="O87" s="567">
        <v>10</v>
      </c>
      <c r="P87" s="579" t="s">
        <v>600</v>
      </c>
      <c r="Q87" s="741"/>
    </row>
    <row r="88" spans="1:17" ht="37.5" x14ac:dyDescent="0.25">
      <c r="A88" s="578" t="s">
        <v>17</v>
      </c>
      <c r="B88" s="578" t="s">
        <v>17</v>
      </c>
      <c r="C88" s="578">
        <v>2020</v>
      </c>
      <c r="D88" s="578" t="s">
        <v>59</v>
      </c>
      <c r="E88" s="578" t="s">
        <v>47</v>
      </c>
      <c r="F88" s="578" t="s">
        <v>21</v>
      </c>
      <c r="G88" s="578" t="s">
        <v>48</v>
      </c>
      <c r="H88" s="578" t="s">
        <v>102</v>
      </c>
      <c r="I88" s="578" t="s">
        <v>129</v>
      </c>
      <c r="J88" s="578">
        <v>2000</v>
      </c>
      <c r="K88" s="578" t="s">
        <v>94</v>
      </c>
      <c r="L88" s="578"/>
      <c r="M88" s="567">
        <v>3047</v>
      </c>
      <c r="N88" s="562">
        <f t="shared" si="2"/>
        <v>1.5235000000000001</v>
      </c>
      <c r="O88" s="567">
        <v>30</v>
      </c>
      <c r="P88" s="579" t="s">
        <v>599</v>
      </c>
      <c r="Q88" s="742"/>
    </row>
    <row r="89" spans="1:17" ht="37.5" x14ac:dyDescent="0.25">
      <c r="A89" s="578" t="s">
        <v>17</v>
      </c>
      <c r="B89" s="578" t="s">
        <v>17</v>
      </c>
      <c r="C89" s="578">
        <v>2020</v>
      </c>
      <c r="D89" s="578" t="s">
        <v>59</v>
      </c>
      <c r="E89" s="578" t="s">
        <v>47</v>
      </c>
      <c r="F89" s="578" t="s">
        <v>21</v>
      </c>
      <c r="G89" s="578" t="s">
        <v>48</v>
      </c>
      <c r="H89" s="578" t="s">
        <v>103</v>
      </c>
      <c r="I89" s="578" t="s">
        <v>129</v>
      </c>
      <c r="J89" s="578">
        <v>200</v>
      </c>
      <c r="K89" s="578" t="s">
        <v>94</v>
      </c>
      <c r="L89" s="578"/>
      <c r="M89" s="567">
        <v>200</v>
      </c>
      <c r="N89" s="562">
        <f t="shared" si="2"/>
        <v>1</v>
      </c>
      <c r="O89" s="567">
        <v>10</v>
      </c>
      <c r="P89" s="579" t="s">
        <v>601</v>
      </c>
      <c r="Q89" s="567"/>
    </row>
    <row r="90" spans="1:17" ht="37.5" x14ac:dyDescent="0.25">
      <c r="A90" s="578" t="s">
        <v>17</v>
      </c>
      <c r="B90" s="578" t="s">
        <v>17</v>
      </c>
      <c r="C90" s="578">
        <v>2020</v>
      </c>
      <c r="D90" s="578" t="s">
        <v>59</v>
      </c>
      <c r="E90" s="578" t="s">
        <v>47</v>
      </c>
      <c r="F90" s="578" t="s">
        <v>21</v>
      </c>
      <c r="G90" s="578" t="s">
        <v>48</v>
      </c>
      <c r="H90" s="578" t="s">
        <v>104</v>
      </c>
      <c r="I90" s="578" t="s">
        <v>129</v>
      </c>
      <c r="J90" s="578">
        <v>1000</v>
      </c>
      <c r="K90" s="578" t="s">
        <v>94</v>
      </c>
      <c r="L90" s="578"/>
      <c r="M90" s="567">
        <v>999</v>
      </c>
      <c r="N90" s="562">
        <f t="shared" si="2"/>
        <v>0.999</v>
      </c>
      <c r="O90" s="567">
        <v>30</v>
      </c>
      <c r="P90" s="579" t="s">
        <v>599</v>
      </c>
      <c r="Q90" s="567"/>
    </row>
    <row r="91" spans="1:17" ht="62.5" x14ac:dyDescent="0.25">
      <c r="A91" s="578" t="s">
        <v>17</v>
      </c>
      <c r="B91" s="578" t="s">
        <v>17</v>
      </c>
      <c r="C91" s="578">
        <v>2020</v>
      </c>
      <c r="D91" s="578" t="s">
        <v>49</v>
      </c>
      <c r="E91" s="578" t="s">
        <v>60</v>
      </c>
      <c r="F91" s="578" t="s">
        <v>21</v>
      </c>
      <c r="G91" s="578" t="s">
        <v>61</v>
      </c>
      <c r="H91" s="578" t="s">
        <v>102</v>
      </c>
      <c r="I91" s="578" t="s">
        <v>129</v>
      </c>
      <c r="J91" s="578" t="s">
        <v>150</v>
      </c>
      <c r="K91" s="578" t="s">
        <v>94</v>
      </c>
      <c r="L91" s="716" t="s">
        <v>151</v>
      </c>
      <c r="M91" s="567"/>
      <c r="N91" s="562"/>
      <c r="O91" s="567"/>
      <c r="P91" s="579"/>
      <c r="Q91" s="567"/>
    </row>
    <row r="92" spans="1:17" ht="62.5" x14ac:dyDescent="0.25">
      <c r="A92" s="71" t="s">
        <v>17</v>
      </c>
      <c r="B92" s="582" t="s">
        <v>17</v>
      </c>
      <c r="C92" s="582">
        <v>2020</v>
      </c>
      <c r="D92" s="582" t="s">
        <v>49</v>
      </c>
      <c r="E92" s="582" t="s">
        <v>60</v>
      </c>
      <c r="F92" s="582" t="s">
        <v>21</v>
      </c>
      <c r="G92" s="582" t="s">
        <v>61</v>
      </c>
      <c r="H92" s="582" t="s">
        <v>103</v>
      </c>
      <c r="I92" s="582" t="s">
        <v>129</v>
      </c>
      <c r="J92" s="582" t="s">
        <v>150</v>
      </c>
      <c r="K92" s="580" t="s">
        <v>94</v>
      </c>
      <c r="L92" s="739"/>
      <c r="M92" s="567"/>
      <c r="N92" s="562"/>
      <c r="O92" s="567"/>
      <c r="P92" s="579"/>
      <c r="Q92" s="567"/>
    </row>
    <row r="93" spans="1:17" ht="62.5" x14ac:dyDescent="0.25">
      <c r="A93" s="71" t="s">
        <v>17</v>
      </c>
      <c r="B93" s="582" t="s">
        <v>17</v>
      </c>
      <c r="C93" s="582">
        <v>2020</v>
      </c>
      <c r="D93" s="582" t="s">
        <v>49</v>
      </c>
      <c r="E93" s="582" t="s">
        <v>60</v>
      </c>
      <c r="F93" s="582" t="s">
        <v>21</v>
      </c>
      <c r="G93" s="582" t="s">
        <v>61</v>
      </c>
      <c r="H93" s="582" t="s">
        <v>104</v>
      </c>
      <c r="I93" s="582" t="s">
        <v>129</v>
      </c>
      <c r="J93" s="582" t="s">
        <v>150</v>
      </c>
      <c r="K93" s="580" t="s">
        <v>94</v>
      </c>
      <c r="L93" s="739"/>
      <c r="M93" s="567" t="s">
        <v>94</v>
      </c>
      <c r="N93" s="562" t="str">
        <f>IFERROR(M93/J93,"NA")</f>
        <v>NA</v>
      </c>
      <c r="O93" s="567" t="s">
        <v>94</v>
      </c>
      <c r="P93" s="567" t="s">
        <v>150</v>
      </c>
      <c r="Q93" s="567"/>
    </row>
    <row r="94" spans="1:17" ht="105.65" customHeight="1" x14ac:dyDescent="0.25">
      <c r="A94" s="578" t="s">
        <v>17</v>
      </c>
      <c r="B94" s="578" t="s">
        <v>17</v>
      </c>
      <c r="C94" s="578">
        <v>2020</v>
      </c>
      <c r="D94" s="578" t="s">
        <v>55</v>
      </c>
      <c r="E94" s="578" t="s">
        <v>60</v>
      </c>
      <c r="F94" s="578" t="s">
        <v>21</v>
      </c>
      <c r="G94" s="578" t="s">
        <v>65</v>
      </c>
      <c r="H94" s="578" t="s">
        <v>102</v>
      </c>
      <c r="I94" s="578" t="s">
        <v>129</v>
      </c>
      <c r="J94" s="578" t="s">
        <v>150</v>
      </c>
      <c r="K94" s="578" t="s">
        <v>94</v>
      </c>
      <c r="L94" s="739" t="s">
        <v>151</v>
      </c>
      <c r="M94" s="567"/>
      <c r="N94" s="562"/>
      <c r="O94" s="567"/>
      <c r="P94" s="567"/>
      <c r="Q94" s="567"/>
    </row>
    <row r="95" spans="1:17" ht="62.5" x14ac:dyDescent="0.25">
      <c r="A95" s="71" t="s">
        <v>17</v>
      </c>
      <c r="B95" s="582" t="s">
        <v>17</v>
      </c>
      <c r="C95" s="582">
        <v>2020</v>
      </c>
      <c r="D95" s="582" t="s">
        <v>55</v>
      </c>
      <c r="E95" s="582" t="s">
        <v>60</v>
      </c>
      <c r="F95" s="582" t="s">
        <v>21</v>
      </c>
      <c r="G95" s="582" t="s">
        <v>65</v>
      </c>
      <c r="H95" s="582" t="s">
        <v>103</v>
      </c>
      <c r="I95" s="582" t="s">
        <v>129</v>
      </c>
      <c r="J95" s="581" t="s">
        <v>150</v>
      </c>
      <c r="K95" s="580" t="s">
        <v>94</v>
      </c>
      <c r="L95" s="739"/>
      <c r="M95" s="567"/>
      <c r="N95" s="562"/>
      <c r="O95" s="567"/>
      <c r="P95" s="567"/>
      <c r="Q95" s="567"/>
    </row>
    <row r="96" spans="1:17" ht="62.5" x14ac:dyDescent="0.25">
      <c r="A96" s="71" t="s">
        <v>17</v>
      </c>
      <c r="B96" s="582" t="s">
        <v>17</v>
      </c>
      <c r="C96" s="582">
        <v>2020</v>
      </c>
      <c r="D96" s="582" t="s">
        <v>55</v>
      </c>
      <c r="E96" s="582" t="s">
        <v>60</v>
      </c>
      <c r="F96" s="582" t="s">
        <v>21</v>
      </c>
      <c r="G96" s="582" t="s">
        <v>65</v>
      </c>
      <c r="H96" s="582" t="s">
        <v>104</v>
      </c>
      <c r="I96" s="582" t="s">
        <v>129</v>
      </c>
      <c r="J96" s="581" t="s">
        <v>150</v>
      </c>
      <c r="K96" s="580" t="s">
        <v>94</v>
      </c>
      <c r="L96" s="717"/>
      <c r="M96" s="567" t="s">
        <v>94</v>
      </c>
      <c r="N96" s="562" t="str">
        <f t="shared" ref="N96:N127" si="3">IFERROR(M96/J96,"NA")</f>
        <v>NA</v>
      </c>
      <c r="O96" s="567" t="s">
        <v>94</v>
      </c>
      <c r="P96" s="567" t="s">
        <v>150</v>
      </c>
      <c r="Q96" s="567"/>
    </row>
    <row r="97" spans="1:17" ht="62.5" x14ac:dyDescent="0.25">
      <c r="A97" s="578" t="s">
        <v>17</v>
      </c>
      <c r="B97" s="578" t="s">
        <v>17</v>
      </c>
      <c r="C97" s="578">
        <v>2020</v>
      </c>
      <c r="D97" s="578" t="s">
        <v>59</v>
      </c>
      <c r="E97" s="578" t="s">
        <v>60</v>
      </c>
      <c r="F97" s="578" t="s">
        <v>21</v>
      </c>
      <c r="G97" s="578" t="s">
        <v>66</v>
      </c>
      <c r="H97" s="578" t="s">
        <v>102</v>
      </c>
      <c r="I97" s="578" t="s">
        <v>129</v>
      </c>
      <c r="J97" s="578">
        <v>1000</v>
      </c>
      <c r="K97" s="578" t="s">
        <v>94</v>
      </c>
      <c r="L97" s="578"/>
      <c r="M97" s="567">
        <f>1714+1814</f>
        <v>3528</v>
      </c>
      <c r="N97" s="562">
        <f t="shared" si="3"/>
        <v>3.528</v>
      </c>
      <c r="O97" s="567">
        <v>30</v>
      </c>
      <c r="P97" s="579" t="s">
        <v>599</v>
      </c>
      <c r="Q97" s="567"/>
    </row>
    <row r="98" spans="1:17" ht="62.5" x14ac:dyDescent="0.25">
      <c r="A98" s="578" t="s">
        <v>17</v>
      </c>
      <c r="B98" s="578" t="s">
        <v>17</v>
      </c>
      <c r="C98" s="578">
        <v>2020</v>
      </c>
      <c r="D98" s="578" t="s">
        <v>59</v>
      </c>
      <c r="E98" s="578" t="s">
        <v>60</v>
      </c>
      <c r="F98" s="578" t="s">
        <v>21</v>
      </c>
      <c r="G98" s="578" t="s">
        <v>66</v>
      </c>
      <c r="H98" s="578" t="s">
        <v>103</v>
      </c>
      <c r="I98" s="578" t="s">
        <v>129</v>
      </c>
      <c r="J98" s="578">
        <v>200</v>
      </c>
      <c r="K98" s="578" t="s">
        <v>94</v>
      </c>
      <c r="L98" s="578"/>
      <c r="M98" s="567">
        <v>200</v>
      </c>
      <c r="N98" s="562">
        <f t="shared" si="3"/>
        <v>1</v>
      </c>
      <c r="O98" s="567">
        <v>10</v>
      </c>
      <c r="P98" s="579" t="s">
        <v>601</v>
      </c>
      <c r="Q98" s="567"/>
    </row>
    <row r="99" spans="1:17" ht="62.5" x14ac:dyDescent="0.25">
      <c r="A99" s="578" t="s">
        <v>17</v>
      </c>
      <c r="B99" s="578" t="s">
        <v>17</v>
      </c>
      <c r="C99" s="578">
        <v>2020</v>
      </c>
      <c r="D99" s="578" t="s">
        <v>59</v>
      </c>
      <c r="E99" s="578" t="s">
        <v>60</v>
      </c>
      <c r="F99" s="578" t="s">
        <v>21</v>
      </c>
      <c r="G99" s="578" t="s">
        <v>66</v>
      </c>
      <c r="H99" s="578" t="s">
        <v>104</v>
      </c>
      <c r="I99" s="578" t="s">
        <v>129</v>
      </c>
      <c r="J99" s="578">
        <v>1000</v>
      </c>
      <c r="K99" s="578" t="s">
        <v>94</v>
      </c>
      <c r="L99" s="578"/>
      <c r="M99" s="567">
        <v>1000</v>
      </c>
      <c r="N99" s="562">
        <f t="shared" si="3"/>
        <v>1</v>
      </c>
      <c r="O99" s="567">
        <v>30</v>
      </c>
      <c r="P99" s="579" t="s">
        <v>599</v>
      </c>
      <c r="Q99" s="567"/>
    </row>
    <row r="100" spans="1:17" ht="37.5" x14ac:dyDescent="0.25">
      <c r="A100" s="578" t="s">
        <v>17</v>
      </c>
      <c r="B100" s="578" t="s">
        <v>152</v>
      </c>
      <c r="C100" s="578">
        <v>2020</v>
      </c>
      <c r="D100" s="578" t="s">
        <v>153</v>
      </c>
      <c r="E100" s="578" t="s">
        <v>70</v>
      </c>
      <c r="F100" s="578" t="s">
        <v>71</v>
      </c>
      <c r="G100" s="578" t="s">
        <v>154</v>
      </c>
      <c r="H100" s="578" t="s">
        <v>102</v>
      </c>
      <c r="I100" s="578" t="s">
        <v>155</v>
      </c>
      <c r="J100" s="578">
        <v>0</v>
      </c>
      <c r="K100" s="578" t="s">
        <v>94</v>
      </c>
      <c r="L100" s="716" t="s">
        <v>156</v>
      </c>
      <c r="M100" s="567" t="s">
        <v>94</v>
      </c>
      <c r="N100" s="562" t="str">
        <f t="shared" si="3"/>
        <v>NA</v>
      </c>
      <c r="O100" s="567" t="s">
        <v>94</v>
      </c>
      <c r="P100" s="567" t="s">
        <v>94</v>
      </c>
      <c r="Q100" s="740" t="s">
        <v>617</v>
      </c>
    </row>
    <row r="101" spans="1:17" ht="37.5" x14ac:dyDescent="0.25">
      <c r="A101" s="578" t="s">
        <v>17</v>
      </c>
      <c r="B101" s="578" t="s">
        <v>152</v>
      </c>
      <c r="C101" s="578">
        <v>2020</v>
      </c>
      <c r="D101" s="578" t="s">
        <v>153</v>
      </c>
      <c r="E101" s="578" t="s">
        <v>70</v>
      </c>
      <c r="F101" s="578" t="s">
        <v>71</v>
      </c>
      <c r="G101" s="578" t="s">
        <v>154</v>
      </c>
      <c r="H101" s="578" t="s">
        <v>103</v>
      </c>
      <c r="I101" s="578" t="s">
        <v>155</v>
      </c>
      <c r="J101" s="578">
        <v>0</v>
      </c>
      <c r="K101" s="578" t="s">
        <v>94</v>
      </c>
      <c r="L101" s="739"/>
      <c r="M101" s="567" t="s">
        <v>94</v>
      </c>
      <c r="N101" s="562" t="str">
        <f t="shared" si="3"/>
        <v>NA</v>
      </c>
      <c r="O101" s="567" t="s">
        <v>94</v>
      </c>
      <c r="P101" s="567" t="s">
        <v>94</v>
      </c>
      <c r="Q101" s="741"/>
    </row>
    <row r="102" spans="1:17" ht="37.5" x14ac:dyDescent="0.25">
      <c r="A102" s="578" t="s">
        <v>17</v>
      </c>
      <c r="B102" s="578" t="s">
        <v>152</v>
      </c>
      <c r="C102" s="578">
        <v>2020</v>
      </c>
      <c r="D102" s="578" t="s">
        <v>153</v>
      </c>
      <c r="E102" s="578" t="s">
        <v>70</v>
      </c>
      <c r="F102" s="578" t="s">
        <v>71</v>
      </c>
      <c r="G102" s="578" t="s">
        <v>154</v>
      </c>
      <c r="H102" s="578" t="s">
        <v>104</v>
      </c>
      <c r="I102" s="578" t="s">
        <v>155</v>
      </c>
      <c r="J102" s="578">
        <v>0</v>
      </c>
      <c r="K102" s="578" t="s">
        <v>94</v>
      </c>
      <c r="L102" s="739"/>
      <c r="M102" s="567" t="s">
        <v>94</v>
      </c>
      <c r="N102" s="562" t="str">
        <f t="shared" si="3"/>
        <v>NA</v>
      </c>
      <c r="O102" s="567" t="s">
        <v>94</v>
      </c>
      <c r="P102" s="567" t="s">
        <v>94</v>
      </c>
      <c r="Q102" s="741"/>
    </row>
    <row r="103" spans="1:17" ht="37.5" x14ac:dyDescent="0.25">
      <c r="A103" s="578" t="s">
        <v>17</v>
      </c>
      <c r="B103" s="578" t="s">
        <v>152</v>
      </c>
      <c r="C103" s="578">
        <v>2020</v>
      </c>
      <c r="D103" s="578" t="s">
        <v>153</v>
      </c>
      <c r="E103" s="578" t="s">
        <v>70</v>
      </c>
      <c r="F103" s="578" t="s">
        <v>71</v>
      </c>
      <c r="G103" s="578" t="s">
        <v>154</v>
      </c>
      <c r="H103" s="578" t="s">
        <v>105</v>
      </c>
      <c r="I103" s="578" t="s">
        <v>155</v>
      </c>
      <c r="J103" s="578">
        <v>0</v>
      </c>
      <c r="K103" s="578" t="s">
        <v>94</v>
      </c>
      <c r="L103" s="739"/>
      <c r="M103" s="567" t="s">
        <v>94</v>
      </c>
      <c r="N103" s="562" t="str">
        <f t="shared" si="3"/>
        <v>NA</v>
      </c>
      <c r="O103" s="567" t="s">
        <v>94</v>
      </c>
      <c r="P103" s="567" t="s">
        <v>94</v>
      </c>
      <c r="Q103" s="741"/>
    </row>
    <row r="104" spans="1:17" ht="37.5" x14ac:dyDescent="0.25">
      <c r="A104" s="578" t="s">
        <v>17</v>
      </c>
      <c r="B104" s="578" t="s">
        <v>152</v>
      </c>
      <c r="C104" s="578">
        <v>2020</v>
      </c>
      <c r="D104" s="578" t="s">
        <v>153</v>
      </c>
      <c r="E104" s="578" t="s">
        <v>70</v>
      </c>
      <c r="F104" s="578" t="s">
        <v>71</v>
      </c>
      <c r="G104" s="578" t="s">
        <v>154</v>
      </c>
      <c r="H104" s="578" t="s">
        <v>106</v>
      </c>
      <c r="I104" s="578" t="s">
        <v>155</v>
      </c>
      <c r="J104" s="578">
        <v>0</v>
      </c>
      <c r="K104" s="578" t="s">
        <v>94</v>
      </c>
      <c r="L104" s="739"/>
      <c r="M104" s="567" t="s">
        <v>94</v>
      </c>
      <c r="N104" s="562" t="str">
        <f t="shared" si="3"/>
        <v>NA</v>
      </c>
      <c r="O104" s="567" t="s">
        <v>94</v>
      </c>
      <c r="P104" s="567" t="s">
        <v>94</v>
      </c>
      <c r="Q104" s="741"/>
    </row>
    <row r="105" spans="1:17" ht="37.5" x14ac:dyDescent="0.25">
      <c r="A105" s="578" t="s">
        <v>17</v>
      </c>
      <c r="B105" s="578" t="s">
        <v>152</v>
      </c>
      <c r="C105" s="578">
        <v>2020</v>
      </c>
      <c r="D105" s="578" t="s">
        <v>79</v>
      </c>
      <c r="E105" s="578" t="s">
        <v>70</v>
      </c>
      <c r="F105" s="578" t="s">
        <v>71</v>
      </c>
      <c r="G105" s="578" t="s">
        <v>154</v>
      </c>
      <c r="H105" s="578" t="s">
        <v>102</v>
      </c>
      <c r="I105" s="578" t="s">
        <v>155</v>
      </c>
      <c r="J105" s="578">
        <v>0</v>
      </c>
      <c r="K105" s="578" t="s">
        <v>94</v>
      </c>
      <c r="L105" s="739"/>
      <c r="M105" s="567" t="s">
        <v>94</v>
      </c>
      <c r="N105" s="562" t="str">
        <f t="shared" si="3"/>
        <v>NA</v>
      </c>
      <c r="O105" s="567" t="s">
        <v>94</v>
      </c>
      <c r="P105" s="567" t="s">
        <v>94</v>
      </c>
      <c r="Q105" s="741"/>
    </row>
    <row r="106" spans="1:17" ht="37.5" x14ac:dyDescent="0.25">
      <c r="A106" s="578" t="s">
        <v>17</v>
      </c>
      <c r="B106" s="578" t="s">
        <v>152</v>
      </c>
      <c r="C106" s="578">
        <v>2020</v>
      </c>
      <c r="D106" s="578" t="s">
        <v>79</v>
      </c>
      <c r="E106" s="578" t="s">
        <v>70</v>
      </c>
      <c r="F106" s="578" t="s">
        <v>71</v>
      </c>
      <c r="G106" s="578" t="s">
        <v>154</v>
      </c>
      <c r="H106" s="578" t="s">
        <v>103</v>
      </c>
      <c r="I106" s="578" t="s">
        <v>155</v>
      </c>
      <c r="J106" s="578">
        <v>0</v>
      </c>
      <c r="K106" s="578" t="s">
        <v>94</v>
      </c>
      <c r="L106" s="739"/>
      <c r="M106" s="567" t="s">
        <v>94</v>
      </c>
      <c r="N106" s="562" t="str">
        <f t="shared" si="3"/>
        <v>NA</v>
      </c>
      <c r="O106" s="567" t="s">
        <v>94</v>
      </c>
      <c r="P106" s="567" t="s">
        <v>94</v>
      </c>
      <c r="Q106" s="741"/>
    </row>
    <row r="107" spans="1:17" ht="37.5" x14ac:dyDescent="0.25">
      <c r="A107" s="578" t="s">
        <v>17</v>
      </c>
      <c r="B107" s="578" t="s">
        <v>152</v>
      </c>
      <c r="C107" s="578">
        <v>2020</v>
      </c>
      <c r="D107" s="578" t="s">
        <v>79</v>
      </c>
      <c r="E107" s="578" t="s">
        <v>70</v>
      </c>
      <c r="F107" s="578" t="s">
        <v>71</v>
      </c>
      <c r="G107" s="578" t="s">
        <v>154</v>
      </c>
      <c r="H107" s="578" t="s">
        <v>104</v>
      </c>
      <c r="I107" s="578" t="s">
        <v>155</v>
      </c>
      <c r="J107" s="578">
        <v>0</v>
      </c>
      <c r="K107" s="578" t="s">
        <v>94</v>
      </c>
      <c r="L107" s="739"/>
      <c r="M107" s="567" t="s">
        <v>94</v>
      </c>
      <c r="N107" s="562" t="str">
        <f t="shared" si="3"/>
        <v>NA</v>
      </c>
      <c r="O107" s="567" t="s">
        <v>94</v>
      </c>
      <c r="P107" s="567" t="s">
        <v>94</v>
      </c>
      <c r="Q107" s="741"/>
    </row>
    <row r="108" spans="1:17" ht="37.5" x14ac:dyDescent="0.25">
      <c r="A108" s="578" t="s">
        <v>17</v>
      </c>
      <c r="B108" s="578" t="s">
        <v>152</v>
      </c>
      <c r="C108" s="578">
        <v>2020</v>
      </c>
      <c r="D108" s="578" t="s">
        <v>79</v>
      </c>
      <c r="E108" s="578" t="s">
        <v>70</v>
      </c>
      <c r="F108" s="578" t="s">
        <v>71</v>
      </c>
      <c r="G108" s="578" t="s">
        <v>154</v>
      </c>
      <c r="H108" s="578" t="s">
        <v>105</v>
      </c>
      <c r="I108" s="578" t="s">
        <v>155</v>
      </c>
      <c r="J108" s="578">
        <v>0</v>
      </c>
      <c r="K108" s="578" t="s">
        <v>94</v>
      </c>
      <c r="L108" s="739"/>
      <c r="M108" s="567" t="s">
        <v>94</v>
      </c>
      <c r="N108" s="562" t="str">
        <f t="shared" si="3"/>
        <v>NA</v>
      </c>
      <c r="O108" s="567" t="s">
        <v>94</v>
      </c>
      <c r="P108" s="567" t="s">
        <v>94</v>
      </c>
      <c r="Q108" s="741"/>
    </row>
    <row r="109" spans="1:17" ht="37.5" x14ac:dyDescent="0.25">
      <c r="A109" s="578" t="s">
        <v>17</v>
      </c>
      <c r="B109" s="578" t="s">
        <v>152</v>
      </c>
      <c r="C109" s="578">
        <v>2020</v>
      </c>
      <c r="D109" s="578" t="s">
        <v>79</v>
      </c>
      <c r="E109" s="578" t="s">
        <v>70</v>
      </c>
      <c r="F109" s="578" t="s">
        <v>71</v>
      </c>
      <c r="G109" s="578" t="s">
        <v>154</v>
      </c>
      <c r="H109" s="578" t="s">
        <v>106</v>
      </c>
      <c r="I109" s="578" t="s">
        <v>155</v>
      </c>
      <c r="J109" s="578">
        <v>0</v>
      </c>
      <c r="K109" s="578" t="s">
        <v>94</v>
      </c>
      <c r="L109" s="739"/>
      <c r="M109" s="567" t="s">
        <v>94</v>
      </c>
      <c r="N109" s="562" t="str">
        <f t="shared" si="3"/>
        <v>NA</v>
      </c>
      <c r="O109" s="567" t="s">
        <v>94</v>
      </c>
      <c r="P109" s="567" t="s">
        <v>94</v>
      </c>
      <c r="Q109" s="741"/>
    </row>
    <row r="110" spans="1:17" ht="37.5" x14ac:dyDescent="0.25">
      <c r="A110" s="578" t="s">
        <v>17</v>
      </c>
      <c r="B110" s="578" t="s">
        <v>152</v>
      </c>
      <c r="C110" s="578">
        <v>2020</v>
      </c>
      <c r="D110" s="578" t="s">
        <v>115</v>
      </c>
      <c r="E110" s="578" t="s">
        <v>70</v>
      </c>
      <c r="F110" s="578" t="s">
        <v>71</v>
      </c>
      <c r="G110" s="578" t="s">
        <v>154</v>
      </c>
      <c r="H110" s="578" t="s">
        <v>102</v>
      </c>
      <c r="I110" s="578" t="s">
        <v>155</v>
      </c>
      <c r="J110" s="578">
        <v>0</v>
      </c>
      <c r="K110" s="578" t="s">
        <v>94</v>
      </c>
      <c r="L110" s="739"/>
      <c r="M110" s="567" t="s">
        <v>94</v>
      </c>
      <c r="N110" s="562" t="str">
        <f t="shared" si="3"/>
        <v>NA</v>
      </c>
      <c r="O110" s="567" t="s">
        <v>94</v>
      </c>
      <c r="P110" s="567" t="s">
        <v>94</v>
      </c>
      <c r="Q110" s="741"/>
    </row>
    <row r="111" spans="1:17" ht="37.5" x14ac:dyDescent="0.25">
      <c r="A111" s="578" t="s">
        <v>17</v>
      </c>
      <c r="B111" s="578" t="s">
        <v>152</v>
      </c>
      <c r="C111" s="578">
        <v>2020</v>
      </c>
      <c r="D111" s="578" t="s">
        <v>115</v>
      </c>
      <c r="E111" s="578" t="s">
        <v>70</v>
      </c>
      <c r="F111" s="578" t="s">
        <v>71</v>
      </c>
      <c r="G111" s="578" t="s">
        <v>154</v>
      </c>
      <c r="H111" s="578" t="s">
        <v>103</v>
      </c>
      <c r="I111" s="578" t="s">
        <v>155</v>
      </c>
      <c r="J111" s="578">
        <v>0</v>
      </c>
      <c r="K111" s="578" t="s">
        <v>94</v>
      </c>
      <c r="L111" s="739"/>
      <c r="M111" s="567" t="s">
        <v>94</v>
      </c>
      <c r="N111" s="562" t="str">
        <f t="shared" si="3"/>
        <v>NA</v>
      </c>
      <c r="O111" s="567" t="s">
        <v>94</v>
      </c>
      <c r="P111" s="567" t="s">
        <v>94</v>
      </c>
      <c r="Q111" s="741"/>
    </row>
    <row r="112" spans="1:17" ht="37.5" x14ac:dyDescent="0.25">
      <c r="A112" s="578" t="s">
        <v>17</v>
      </c>
      <c r="B112" s="578" t="s">
        <v>152</v>
      </c>
      <c r="C112" s="578">
        <v>2020</v>
      </c>
      <c r="D112" s="578" t="s">
        <v>115</v>
      </c>
      <c r="E112" s="578" t="s">
        <v>70</v>
      </c>
      <c r="F112" s="578" t="s">
        <v>71</v>
      </c>
      <c r="G112" s="578" t="s">
        <v>154</v>
      </c>
      <c r="H112" s="578" t="s">
        <v>104</v>
      </c>
      <c r="I112" s="578" t="s">
        <v>155</v>
      </c>
      <c r="J112" s="578">
        <v>0</v>
      </c>
      <c r="K112" s="578" t="s">
        <v>94</v>
      </c>
      <c r="L112" s="739"/>
      <c r="M112" s="567" t="s">
        <v>94</v>
      </c>
      <c r="N112" s="562" t="str">
        <f t="shared" si="3"/>
        <v>NA</v>
      </c>
      <c r="O112" s="567" t="s">
        <v>94</v>
      </c>
      <c r="P112" s="567" t="s">
        <v>94</v>
      </c>
      <c r="Q112" s="741"/>
    </row>
    <row r="113" spans="1:17" ht="37.5" x14ac:dyDescent="0.25">
      <c r="A113" s="578" t="s">
        <v>17</v>
      </c>
      <c r="B113" s="578" t="s">
        <v>152</v>
      </c>
      <c r="C113" s="578">
        <v>2020</v>
      </c>
      <c r="D113" s="578" t="s">
        <v>115</v>
      </c>
      <c r="E113" s="578" t="s">
        <v>70</v>
      </c>
      <c r="F113" s="578" t="s">
        <v>71</v>
      </c>
      <c r="G113" s="578" t="s">
        <v>154</v>
      </c>
      <c r="H113" s="578" t="s">
        <v>105</v>
      </c>
      <c r="I113" s="578" t="s">
        <v>155</v>
      </c>
      <c r="J113" s="578">
        <v>0</v>
      </c>
      <c r="K113" s="578" t="s">
        <v>94</v>
      </c>
      <c r="L113" s="739"/>
      <c r="M113" s="567" t="s">
        <v>94</v>
      </c>
      <c r="N113" s="562" t="str">
        <f t="shared" si="3"/>
        <v>NA</v>
      </c>
      <c r="O113" s="567" t="s">
        <v>94</v>
      </c>
      <c r="P113" s="567" t="s">
        <v>94</v>
      </c>
      <c r="Q113" s="741"/>
    </row>
    <row r="114" spans="1:17" ht="37.5" x14ac:dyDescent="0.25">
      <c r="A114" s="578" t="s">
        <v>17</v>
      </c>
      <c r="B114" s="578" t="s">
        <v>152</v>
      </c>
      <c r="C114" s="578">
        <v>2020</v>
      </c>
      <c r="D114" s="578" t="s">
        <v>115</v>
      </c>
      <c r="E114" s="578" t="s">
        <v>70</v>
      </c>
      <c r="F114" s="578" t="s">
        <v>71</v>
      </c>
      <c r="G114" s="578" t="s">
        <v>154</v>
      </c>
      <c r="H114" s="578" t="s">
        <v>106</v>
      </c>
      <c r="I114" s="578" t="s">
        <v>155</v>
      </c>
      <c r="J114" s="578">
        <v>0</v>
      </c>
      <c r="K114" s="578" t="s">
        <v>94</v>
      </c>
      <c r="L114" s="739"/>
      <c r="M114" s="567" t="s">
        <v>94</v>
      </c>
      <c r="N114" s="562" t="str">
        <f t="shared" si="3"/>
        <v>NA</v>
      </c>
      <c r="O114" s="567" t="s">
        <v>94</v>
      </c>
      <c r="P114" s="567" t="s">
        <v>94</v>
      </c>
      <c r="Q114" s="741"/>
    </row>
    <row r="115" spans="1:17" ht="37.5" x14ac:dyDescent="0.25">
      <c r="A115" s="578" t="s">
        <v>17</v>
      </c>
      <c r="B115" s="578" t="s">
        <v>152</v>
      </c>
      <c r="C115" s="578">
        <v>2020</v>
      </c>
      <c r="D115" s="578" t="s">
        <v>67</v>
      </c>
      <c r="E115" s="578" t="s">
        <v>70</v>
      </c>
      <c r="F115" s="578" t="s">
        <v>71</v>
      </c>
      <c r="G115" s="578" t="s">
        <v>154</v>
      </c>
      <c r="H115" s="578" t="s">
        <v>102</v>
      </c>
      <c r="I115" s="578" t="s">
        <v>155</v>
      </c>
      <c r="J115" s="578">
        <v>0</v>
      </c>
      <c r="K115" s="578" t="s">
        <v>94</v>
      </c>
      <c r="L115" s="739"/>
      <c r="M115" s="567" t="s">
        <v>94</v>
      </c>
      <c r="N115" s="562" t="str">
        <f t="shared" si="3"/>
        <v>NA</v>
      </c>
      <c r="O115" s="567" t="s">
        <v>94</v>
      </c>
      <c r="P115" s="567" t="s">
        <v>94</v>
      </c>
      <c r="Q115" s="741"/>
    </row>
    <row r="116" spans="1:17" ht="37.5" x14ac:dyDescent="0.25">
      <c r="A116" s="578" t="s">
        <v>17</v>
      </c>
      <c r="B116" s="578" t="s">
        <v>152</v>
      </c>
      <c r="C116" s="578">
        <v>2020</v>
      </c>
      <c r="D116" s="578" t="s">
        <v>67</v>
      </c>
      <c r="E116" s="578" t="s">
        <v>70</v>
      </c>
      <c r="F116" s="578" t="s">
        <v>71</v>
      </c>
      <c r="G116" s="578" t="s">
        <v>154</v>
      </c>
      <c r="H116" s="578" t="s">
        <v>103</v>
      </c>
      <c r="I116" s="578" t="s">
        <v>155</v>
      </c>
      <c r="J116" s="578">
        <v>0</v>
      </c>
      <c r="K116" s="578" t="s">
        <v>94</v>
      </c>
      <c r="L116" s="739"/>
      <c r="M116" s="567" t="s">
        <v>94</v>
      </c>
      <c r="N116" s="562" t="str">
        <f t="shared" si="3"/>
        <v>NA</v>
      </c>
      <c r="O116" s="567" t="s">
        <v>94</v>
      </c>
      <c r="P116" s="567" t="s">
        <v>94</v>
      </c>
      <c r="Q116" s="741"/>
    </row>
    <row r="117" spans="1:17" ht="37.5" x14ac:dyDescent="0.25">
      <c r="A117" s="578" t="s">
        <v>17</v>
      </c>
      <c r="B117" s="578" t="s">
        <v>152</v>
      </c>
      <c r="C117" s="578">
        <v>2020</v>
      </c>
      <c r="D117" s="578" t="s">
        <v>67</v>
      </c>
      <c r="E117" s="578" t="s">
        <v>70</v>
      </c>
      <c r="F117" s="578" t="s">
        <v>71</v>
      </c>
      <c r="G117" s="578" t="s">
        <v>154</v>
      </c>
      <c r="H117" s="578" t="s">
        <v>104</v>
      </c>
      <c r="I117" s="578" t="s">
        <v>155</v>
      </c>
      <c r="J117" s="578">
        <v>0</v>
      </c>
      <c r="K117" s="578" t="s">
        <v>94</v>
      </c>
      <c r="L117" s="739"/>
      <c r="M117" s="567" t="s">
        <v>94</v>
      </c>
      <c r="N117" s="562" t="str">
        <f t="shared" si="3"/>
        <v>NA</v>
      </c>
      <c r="O117" s="567" t="s">
        <v>94</v>
      </c>
      <c r="P117" s="567" t="s">
        <v>94</v>
      </c>
      <c r="Q117" s="741"/>
    </row>
    <row r="118" spans="1:17" ht="37.5" x14ac:dyDescent="0.25">
      <c r="A118" s="578" t="s">
        <v>17</v>
      </c>
      <c r="B118" s="578" t="s">
        <v>152</v>
      </c>
      <c r="C118" s="578">
        <v>2020</v>
      </c>
      <c r="D118" s="578" t="s">
        <v>67</v>
      </c>
      <c r="E118" s="578" t="s">
        <v>70</v>
      </c>
      <c r="F118" s="578" t="s">
        <v>71</v>
      </c>
      <c r="G118" s="578" t="s">
        <v>154</v>
      </c>
      <c r="H118" s="578" t="s">
        <v>105</v>
      </c>
      <c r="I118" s="578" t="s">
        <v>155</v>
      </c>
      <c r="J118" s="578">
        <v>0</v>
      </c>
      <c r="K118" s="578" t="s">
        <v>94</v>
      </c>
      <c r="L118" s="739"/>
      <c r="M118" s="567" t="s">
        <v>94</v>
      </c>
      <c r="N118" s="562" t="str">
        <f t="shared" si="3"/>
        <v>NA</v>
      </c>
      <c r="O118" s="567" t="s">
        <v>94</v>
      </c>
      <c r="P118" s="567" t="s">
        <v>94</v>
      </c>
      <c r="Q118" s="741"/>
    </row>
    <row r="119" spans="1:17" ht="37.5" x14ac:dyDescent="0.25">
      <c r="A119" s="578" t="s">
        <v>17</v>
      </c>
      <c r="B119" s="578" t="s">
        <v>152</v>
      </c>
      <c r="C119" s="578">
        <v>2020</v>
      </c>
      <c r="D119" s="578" t="s">
        <v>67</v>
      </c>
      <c r="E119" s="578" t="s">
        <v>70</v>
      </c>
      <c r="F119" s="578" t="s">
        <v>71</v>
      </c>
      <c r="G119" s="578" t="s">
        <v>154</v>
      </c>
      <c r="H119" s="578" t="s">
        <v>106</v>
      </c>
      <c r="I119" s="578" t="s">
        <v>155</v>
      </c>
      <c r="J119" s="578">
        <v>0</v>
      </c>
      <c r="K119" s="578" t="s">
        <v>94</v>
      </c>
      <c r="L119" s="717"/>
      <c r="M119" s="567" t="s">
        <v>94</v>
      </c>
      <c r="N119" s="562" t="str">
        <f t="shared" si="3"/>
        <v>NA</v>
      </c>
      <c r="O119" s="567" t="s">
        <v>94</v>
      </c>
      <c r="P119" s="567" t="s">
        <v>94</v>
      </c>
      <c r="Q119" s="741"/>
    </row>
    <row r="120" spans="1:17" ht="25" x14ac:dyDescent="0.25">
      <c r="A120" s="578" t="s">
        <v>17</v>
      </c>
      <c r="B120" s="578" t="s">
        <v>157</v>
      </c>
      <c r="C120" s="578">
        <v>2020</v>
      </c>
      <c r="D120" s="578" t="s">
        <v>89</v>
      </c>
      <c r="E120" s="578" t="s">
        <v>70</v>
      </c>
      <c r="F120" s="578" t="s">
        <v>90</v>
      </c>
      <c r="G120" s="578" t="s">
        <v>158</v>
      </c>
      <c r="H120" s="578" t="s">
        <v>102</v>
      </c>
      <c r="I120" s="578" t="s">
        <v>155</v>
      </c>
      <c r="J120" s="578">
        <v>0</v>
      </c>
      <c r="K120" s="578" t="s">
        <v>94</v>
      </c>
      <c r="L120" s="716" t="s">
        <v>159</v>
      </c>
      <c r="M120" s="567" t="s">
        <v>94</v>
      </c>
      <c r="N120" s="562" t="str">
        <f t="shared" si="3"/>
        <v>NA</v>
      </c>
      <c r="O120" s="567" t="s">
        <v>94</v>
      </c>
      <c r="P120" s="567" t="s">
        <v>94</v>
      </c>
      <c r="Q120" s="741"/>
    </row>
    <row r="121" spans="1:17" ht="25" x14ac:dyDescent="0.25">
      <c r="A121" s="578" t="s">
        <v>17</v>
      </c>
      <c r="B121" s="578" t="s">
        <v>157</v>
      </c>
      <c r="C121" s="578">
        <v>2020</v>
      </c>
      <c r="D121" s="578" t="s">
        <v>89</v>
      </c>
      <c r="E121" s="578" t="s">
        <v>70</v>
      </c>
      <c r="F121" s="578" t="s">
        <v>90</v>
      </c>
      <c r="G121" s="578" t="s">
        <v>158</v>
      </c>
      <c r="H121" s="578" t="s">
        <v>103</v>
      </c>
      <c r="I121" s="578" t="s">
        <v>155</v>
      </c>
      <c r="J121" s="578">
        <v>0</v>
      </c>
      <c r="K121" s="578" t="s">
        <v>94</v>
      </c>
      <c r="L121" s="739"/>
      <c r="M121" s="567" t="s">
        <v>94</v>
      </c>
      <c r="N121" s="562" t="str">
        <f t="shared" si="3"/>
        <v>NA</v>
      </c>
      <c r="O121" s="567" t="s">
        <v>94</v>
      </c>
      <c r="P121" s="567" t="s">
        <v>94</v>
      </c>
      <c r="Q121" s="741"/>
    </row>
    <row r="122" spans="1:17" ht="25" x14ac:dyDescent="0.25">
      <c r="A122" s="578" t="s">
        <v>17</v>
      </c>
      <c r="B122" s="578" t="s">
        <v>157</v>
      </c>
      <c r="C122" s="578">
        <v>2020</v>
      </c>
      <c r="D122" s="578" t="s">
        <v>89</v>
      </c>
      <c r="E122" s="578" t="s">
        <v>70</v>
      </c>
      <c r="F122" s="578" t="s">
        <v>90</v>
      </c>
      <c r="G122" s="578" t="s">
        <v>158</v>
      </c>
      <c r="H122" s="578" t="s">
        <v>104</v>
      </c>
      <c r="I122" s="578" t="s">
        <v>155</v>
      </c>
      <c r="J122" s="578">
        <v>0</v>
      </c>
      <c r="K122" s="578" t="s">
        <v>94</v>
      </c>
      <c r="L122" s="739"/>
      <c r="M122" s="567" t="s">
        <v>94</v>
      </c>
      <c r="N122" s="562" t="str">
        <f t="shared" si="3"/>
        <v>NA</v>
      </c>
      <c r="O122" s="567" t="s">
        <v>94</v>
      </c>
      <c r="P122" s="567" t="s">
        <v>94</v>
      </c>
      <c r="Q122" s="741"/>
    </row>
    <row r="123" spans="1:17" ht="25" x14ac:dyDescent="0.25">
      <c r="A123" s="578" t="s">
        <v>17</v>
      </c>
      <c r="B123" s="578" t="s">
        <v>157</v>
      </c>
      <c r="C123" s="578">
        <v>2020</v>
      </c>
      <c r="D123" s="578" t="s">
        <v>89</v>
      </c>
      <c r="E123" s="578" t="s">
        <v>70</v>
      </c>
      <c r="F123" s="578" t="s">
        <v>90</v>
      </c>
      <c r="G123" s="578" t="s">
        <v>158</v>
      </c>
      <c r="H123" s="578" t="s">
        <v>105</v>
      </c>
      <c r="I123" s="578" t="s">
        <v>155</v>
      </c>
      <c r="J123" s="578">
        <v>0</v>
      </c>
      <c r="K123" s="578" t="s">
        <v>94</v>
      </c>
      <c r="L123" s="739"/>
      <c r="M123" s="567" t="s">
        <v>94</v>
      </c>
      <c r="N123" s="562" t="str">
        <f t="shared" si="3"/>
        <v>NA</v>
      </c>
      <c r="O123" s="567" t="s">
        <v>94</v>
      </c>
      <c r="P123" s="567" t="s">
        <v>94</v>
      </c>
      <c r="Q123" s="741"/>
    </row>
    <row r="124" spans="1:17" ht="25" x14ac:dyDescent="0.25">
      <c r="A124" s="578" t="s">
        <v>17</v>
      </c>
      <c r="B124" s="578" t="s">
        <v>157</v>
      </c>
      <c r="C124" s="578">
        <v>2020</v>
      </c>
      <c r="D124" s="578" t="s">
        <v>89</v>
      </c>
      <c r="E124" s="578" t="s">
        <v>70</v>
      </c>
      <c r="F124" s="578" t="s">
        <v>90</v>
      </c>
      <c r="G124" s="578" t="s">
        <v>158</v>
      </c>
      <c r="H124" s="578" t="s">
        <v>106</v>
      </c>
      <c r="I124" s="578" t="s">
        <v>155</v>
      </c>
      <c r="J124" s="578">
        <v>0</v>
      </c>
      <c r="K124" s="578" t="s">
        <v>94</v>
      </c>
      <c r="L124" s="717"/>
      <c r="M124" s="567" t="s">
        <v>94</v>
      </c>
      <c r="N124" s="562" t="str">
        <f t="shared" si="3"/>
        <v>NA</v>
      </c>
      <c r="O124" s="567" t="s">
        <v>94</v>
      </c>
      <c r="P124" s="567" t="s">
        <v>94</v>
      </c>
      <c r="Q124" s="742"/>
    </row>
    <row r="125" spans="1:17" s="268" customFormat="1" ht="25" x14ac:dyDescent="0.25">
      <c r="A125" s="267" t="s">
        <v>17</v>
      </c>
      <c r="B125" s="577" t="s">
        <v>17</v>
      </c>
      <c r="C125" s="574">
        <v>2021</v>
      </c>
      <c r="D125" s="577" t="s">
        <v>19</v>
      </c>
      <c r="E125" s="577" t="s">
        <v>20</v>
      </c>
      <c r="F125" s="577" t="s">
        <v>21</v>
      </c>
      <c r="G125" s="577" t="s">
        <v>22</v>
      </c>
      <c r="H125" s="577" t="s">
        <v>102</v>
      </c>
      <c r="I125" s="577" t="s">
        <v>129</v>
      </c>
      <c r="J125" s="577">
        <v>100</v>
      </c>
      <c r="K125" s="568" t="s">
        <v>94</v>
      </c>
      <c r="L125" s="747" t="s">
        <v>130</v>
      </c>
      <c r="M125" s="567" t="s">
        <v>94</v>
      </c>
      <c r="N125" s="562" t="str">
        <f t="shared" si="3"/>
        <v>NA</v>
      </c>
      <c r="O125" s="567" t="s">
        <v>94</v>
      </c>
      <c r="P125" s="567" t="s">
        <v>94</v>
      </c>
      <c r="Q125" s="567" t="s">
        <v>94</v>
      </c>
    </row>
    <row r="126" spans="1:17" s="268" customFormat="1" ht="25" x14ac:dyDescent="0.25">
      <c r="A126" s="269" t="s">
        <v>17</v>
      </c>
      <c r="B126" s="574" t="s">
        <v>17</v>
      </c>
      <c r="C126" s="574">
        <v>2021</v>
      </c>
      <c r="D126" s="574" t="s">
        <v>19</v>
      </c>
      <c r="E126" s="574" t="s">
        <v>20</v>
      </c>
      <c r="F126" s="574" t="s">
        <v>21</v>
      </c>
      <c r="G126" s="574" t="s">
        <v>22</v>
      </c>
      <c r="H126" s="574" t="s">
        <v>103</v>
      </c>
      <c r="I126" s="574" t="s">
        <v>129</v>
      </c>
      <c r="J126" s="574">
        <v>100</v>
      </c>
      <c r="K126" s="568" t="s">
        <v>94</v>
      </c>
      <c r="L126" s="747"/>
      <c r="M126" s="567" t="s">
        <v>94</v>
      </c>
      <c r="N126" s="562" t="str">
        <f t="shared" si="3"/>
        <v>NA</v>
      </c>
      <c r="O126" s="567" t="s">
        <v>94</v>
      </c>
      <c r="P126" s="567" t="s">
        <v>94</v>
      </c>
      <c r="Q126" s="567" t="s">
        <v>94</v>
      </c>
    </row>
    <row r="127" spans="1:17" s="268" customFormat="1" ht="25" x14ac:dyDescent="0.25">
      <c r="A127" s="269" t="s">
        <v>17</v>
      </c>
      <c r="B127" s="574" t="s">
        <v>17</v>
      </c>
      <c r="C127" s="574">
        <v>2021</v>
      </c>
      <c r="D127" s="574" t="s">
        <v>19</v>
      </c>
      <c r="E127" s="574" t="s">
        <v>20</v>
      </c>
      <c r="F127" s="574" t="s">
        <v>21</v>
      </c>
      <c r="G127" s="574" t="s">
        <v>22</v>
      </c>
      <c r="H127" s="574" t="s">
        <v>104</v>
      </c>
      <c r="I127" s="574" t="s">
        <v>129</v>
      </c>
      <c r="J127" s="574">
        <v>100</v>
      </c>
      <c r="K127" s="568" t="s">
        <v>94</v>
      </c>
      <c r="L127" s="747"/>
      <c r="M127" s="567" t="s">
        <v>94</v>
      </c>
      <c r="N127" s="562" t="str">
        <f t="shared" si="3"/>
        <v>NA</v>
      </c>
      <c r="O127" s="567" t="s">
        <v>94</v>
      </c>
      <c r="P127" s="567" t="s">
        <v>94</v>
      </c>
      <c r="Q127" s="567" t="s">
        <v>94</v>
      </c>
    </row>
    <row r="128" spans="1:17" s="268" customFormat="1" ht="25" x14ac:dyDescent="0.25">
      <c r="A128" s="269" t="s">
        <v>17</v>
      </c>
      <c r="B128" s="574" t="s">
        <v>17</v>
      </c>
      <c r="C128" s="574">
        <v>2021</v>
      </c>
      <c r="D128" s="574" t="s">
        <v>19</v>
      </c>
      <c r="E128" s="574" t="s">
        <v>20</v>
      </c>
      <c r="F128" s="574" t="s">
        <v>21</v>
      </c>
      <c r="G128" s="574" t="s">
        <v>22</v>
      </c>
      <c r="H128" s="574" t="s">
        <v>105</v>
      </c>
      <c r="I128" s="574" t="s">
        <v>129</v>
      </c>
      <c r="J128" s="574">
        <v>100</v>
      </c>
      <c r="K128" s="568" t="s">
        <v>94</v>
      </c>
      <c r="L128" s="747"/>
      <c r="M128" s="567" t="s">
        <v>94</v>
      </c>
      <c r="N128" s="562" t="str">
        <f t="shared" ref="N128:N159" si="4">IFERROR(M128/J128,"NA")</f>
        <v>NA</v>
      </c>
      <c r="O128" s="567" t="s">
        <v>94</v>
      </c>
      <c r="P128" s="567" t="s">
        <v>94</v>
      </c>
      <c r="Q128" s="567" t="s">
        <v>94</v>
      </c>
    </row>
    <row r="129" spans="1:17" s="268" customFormat="1" ht="25" x14ac:dyDescent="0.25">
      <c r="A129" s="269" t="s">
        <v>17</v>
      </c>
      <c r="B129" s="574" t="s">
        <v>17</v>
      </c>
      <c r="C129" s="574">
        <v>2021</v>
      </c>
      <c r="D129" s="574" t="s">
        <v>19</v>
      </c>
      <c r="E129" s="574" t="s">
        <v>20</v>
      </c>
      <c r="F129" s="574" t="s">
        <v>21</v>
      </c>
      <c r="G129" s="574" t="s">
        <v>22</v>
      </c>
      <c r="H129" s="574" t="s">
        <v>131</v>
      </c>
      <c r="I129" s="574" t="s">
        <v>129</v>
      </c>
      <c r="J129" s="574">
        <v>100</v>
      </c>
      <c r="K129" s="568" t="s">
        <v>94</v>
      </c>
      <c r="L129" s="748"/>
      <c r="M129" s="567" t="s">
        <v>94</v>
      </c>
      <c r="N129" s="562" t="str">
        <f t="shared" si="4"/>
        <v>NA</v>
      </c>
      <c r="O129" s="567" t="s">
        <v>94</v>
      </c>
      <c r="P129" s="567" t="s">
        <v>94</v>
      </c>
      <c r="Q129" s="567" t="s">
        <v>94</v>
      </c>
    </row>
    <row r="130" spans="1:17" s="268" customFormat="1" ht="37.5" x14ac:dyDescent="0.25">
      <c r="A130" s="269" t="s">
        <v>17</v>
      </c>
      <c r="B130" s="574" t="s">
        <v>17</v>
      </c>
      <c r="C130" s="574">
        <v>2021</v>
      </c>
      <c r="D130" s="574" t="s">
        <v>28</v>
      </c>
      <c r="E130" s="574" t="s">
        <v>20</v>
      </c>
      <c r="F130" s="574" t="s">
        <v>21</v>
      </c>
      <c r="G130" s="574" t="s">
        <v>29</v>
      </c>
      <c r="H130" s="574" t="s">
        <v>102</v>
      </c>
      <c r="I130" s="574" t="s">
        <v>129</v>
      </c>
      <c r="J130" s="574">
        <v>1800</v>
      </c>
      <c r="K130" s="568" t="s">
        <v>94</v>
      </c>
      <c r="L130" s="746" t="s">
        <v>132</v>
      </c>
      <c r="M130" s="567" t="s">
        <v>94</v>
      </c>
      <c r="N130" s="562" t="str">
        <f t="shared" si="4"/>
        <v>NA</v>
      </c>
      <c r="O130" s="567" t="s">
        <v>94</v>
      </c>
      <c r="P130" s="567" t="s">
        <v>94</v>
      </c>
      <c r="Q130" s="567" t="s">
        <v>94</v>
      </c>
    </row>
    <row r="131" spans="1:17" s="268" customFormat="1" ht="37.5" x14ac:dyDescent="0.25">
      <c r="A131" s="269" t="s">
        <v>17</v>
      </c>
      <c r="B131" s="574" t="s">
        <v>17</v>
      </c>
      <c r="C131" s="574">
        <v>2021</v>
      </c>
      <c r="D131" s="574" t="s">
        <v>28</v>
      </c>
      <c r="E131" s="574" t="s">
        <v>20</v>
      </c>
      <c r="F131" s="574" t="s">
        <v>21</v>
      </c>
      <c r="G131" s="574" t="s">
        <v>29</v>
      </c>
      <c r="H131" s="574" t="s">
        <v>103</v>
      </c>
      <c r="I131" s="574" t="s">
        <v>129</v>
      </c>
      <c r="J131" s="574">
        <v>1100</v>
      </c>
      <c r="K131" s="568" t="s">
        <v>94</v>
      </c>
      <c r="L131" s="747"/>
      <c r="M131" s="567" t="s">
        <v>94</v>
      </c>
      <c r="N131" s="562" t="str">
        <f t="shared" si="4"/>
        <v>NA</v>
      </c>
      <c r="O131" s="567" t="s">
        <v>94</v>
      </c>
      <c r="P131" s="567" t="s">
        <v>94</v>
      </c>
      <c r="Q131" s="567" t="s">
        <v>94</v>
      </c>
    </row>
    <row r="132" spans="1:17" s="268" customFormat="1" ht="37.5" x14ac:dyDescent="0.25">
      <c r="A132" s="269" t="s">
        <v>17</v>
      </c>
      <c r="B132" s="574" t="s">
        <v>17</v>
      </c>
      <c r="C132" s="574">
        <v>2021</v>
      </c>
      <c r="D132" s="574" t="s">
        <v>28</v>
      </c>
      <c r="E132" s="574" t="s">
        <v>20</v>
      </c>
      <c r="F132" s="574" t="s">
        <v>21</v>
      </c>
      <c r="G132" s="574" t="s">
        <v>29</v>
      </c>
      <c r="H132" s="574" t="s">
        <v>104</v>
      </c>
      <c r="I132" s="574" t="s">
        <v>129</v>
      </c>
      <c r="J132" s="574">
        <v>1100</v>
      </c>
      <c r="K132" s="568" t="s">
        <v>94</v>
      </c>
      <c r="L132" s="747"/>
      <c r="M132" s="567" t="s">
        <v>94</v>
      </c>
      <c r="N132" s="562" t="str">
        <f t="shared" si="4"/>
        <v>NA</v>
      </c>
      <c r="O132" s="567" t="s">
        <v>94</v>
      </c>
      <c r="P132" s="567" t="s">
        <v>94</v>
      </c>
      <c r="Q132" s="567" t="s">
        <v>94</v>
      </c>
    </row>
    <row r="133" spans="1:17" s="268" customFormat="1" ht="37.5" x14ac:dyDescent="0.25">
      <c r="A133" s="269" t="s">
        <v>17</v>
      </c>
      <c r="B133" s="574" t="s">
        <v>17</v>
      </c>
      <c r="C133" s="574">
        <v>2021</v>
      </c>
      <c r="D133" s="574" t="s">
        <v>28</v>
      </c>
      <c r="E133" s="574" t="s">
        <v>20</v>
      </c>
      <c r="F133" s="574" t="s">
        <v>21</v>
      </c>
      <c r="G133" s="574" t="s">
        <v>29</v>
      </c>
      <c r="H133" s="574" t="s">
        <v>105</v>
      </c>
      <c r="I133" s="574" t="s">
        <v>129</v>
      </c>
      <c r="J133" s="574">
        <v>1100</v>
      </c>
      <c r="K133" s="568" t="s">
        <v>94</v>
      </c>
      <c r="L133" s="747"/>
      <c r="M133" s="567" t="s">
        <v>94</v>
      </c>
      <c r="N133" s="562" t="str">
        <f t="shared" si="4"/>
        <v>NA</v>
      </c>
      <c r="O133" s="567" t="s">
        <v>94</v>
      </c>
      <c r="P133" s="567" t="s">
        <v>94</v>
      </c>
      <c r="Q133" s="567" t="s">
        <v>94</v>
      </c>
    </row>
    <row r="134" spans="1:17" s="268" customFormat="1" ht="37.5" x14ac:dyDescent="0.25">
      <c r="A134" s="269" t="s">
        <v>17</v>
      </c>
      <c r="B134" s="574" t="s">
        <v>17</v>
      </c>
      <c r="C134" s="574">
        <v>2021</v>
      </c>
      <c r="D134" s="574" t="s">
        <v>28</v>
      </c>
      <c r="E134" s="574" t="s">
        <v>20</v>
      </c>
      <c r="F134" s="574" t="s">
        <v>21</v>
      </c>
      <c r="G134" s="574" t="s">
        <v>29</v>
      </c>
      <c r="H134" s="574" t="s">
        <v>131</v>
      </c>
      <c r="I134" s="574" t="s">
        <v>129</v>
      </c>
      <c r="J134" s="574">
        <v>1100</v>
      </c>
      <c r="K134" s="568" t="s">
        <v>94</v>
      </c>
      <c r="L134" s="748"/>
      <c r="M134" s="567" t="s">
        <v>94</v>
      </c>
      <c r="N134" s="562" t="str">
        <f t="shared" si="4"/>
        <v>NA</v>
      </c>
      <c r="O134" s="567" t="s">
        <v>94</v>
      </c>
      <c r="P134" s="567" t="s">
        <v>94</v>
      </c>
      <c r="Q134" s="567" t="s">
        <v>94</v>
      </c>
    </row>
    <row r="135" spans="1:17" s="268" customFormat="1" ht="37.5" x14ac:dyDescent="0.25">
      <c r="A135" s="269" t="s">
        <v>17</v>
      </c>
      <c r="B135" s="574" t="s">
        <v>17</v>
      </c>
      <c r="C135" s="574">
        <v>2021</v>
      </c>
      <c r="D135" s="574" t="s">
        <v>28</v>
      </c>
      <c r="E135" s="574" t="s">
        <v>20</v>
      </c>
      <c r="F135" s="574" t="s">
        <v>21</v>
      </c>
      <c r="G135" s="574" t="s">
        <v>29</v>
      </c>
      <c r="H135" s="574" t="s">
        <v>102</v>
      </c>
      <c r="I135" s="574" t="s">
        <v>134</v>
      </c>
      <c r="J135" s="576" t="s">
        <v>135</v>
      </c>
      <c r="K135" s="568" t="s">
        <v>94</v>
      </c>
      <c r="L135" s="746" t="s">
        <v>136</v>
      </c>
      <c r="M135" s="567" t="s">
        <v>94</v>
      </c>
      <c r="N135" s="562" t="str">
        <f t="shared" si="4"/>
        <v>NA</v>
      </c>
      <c r="O135" s="567" t="s">
        <v>94</v>
      </c>
      <c r="P135" s="567" t="s">
        <v>94</v>
      </c>
      <c r="Q135" s="567" t="s">
        <v>94</v>
      </c>
    </row>
    <row r="136" spans="1:17" s="268" customFormat="1" ht="37.5" x14ac:dyDescent="0.25">
      <c r="A136" s="269" t="s">
        <v>17</v>
      </c>
      <c r="B136" s="574" t="s">
        <v>17</v>
      </c>
      <c r="C136" s="574">
        <v>2021</v>
      </c>
      <c r="D136" s="574" t="s">
        <v>28</v>
      </c>
      <c r="E136" s="574" t="s">
        <v>20</v>
      </c>
      <c r="F136" s="574" t="s">
        <v>21</v>
      </c>
      <c r="G136" s="574" t="s">
        <v>29</v>
      </c>
      <c r="H136" s="574" t="s">
        <v>103</v>
      </c>
      <c r="I136" s="574" t="s">
        <v>134</v>
      </c>
      <c r="J136" s="576" t="s">
        <v>135</v>
      </c>
      <c r="K136" s="568" t="s">
        <v>94</v>
      </c>
      <c r="L136" s="747"/>
      <c r="M136" s="567" t="s">
        <v>94</v>
      </c>
      <c r="N136" s="562" t="str">
        <f t="shared" si="4"/>
        <v>NA</v>
      </c>
      <c r="O136" s="567" t="s">
        <v>94</v>
      </c>
      <c r="P136" s="567" t="s">
        <v>94</v>
      </c>
      <c r="Q136" s="567" t="s">
        <v>94</v>
      </c>
    </row>
    <row r="137" spans="1:17" s="268" customFormat="1" ht="37.5" x14ac:dyDescent="0.25">
      <c r="A137" s="269" t="s">
        <v>17</v>
      </c>
      <c r="B137" s="574" t="s">
        <v>17</v>
      </c>
      <c r="C137" s="574">
        <v>2021</v>
      </c>
      <c r="D137" s="574" t="s">
        <v>28</v>
      </c>
      <c r="E137" s="574" t="s">
        <v>20</v>
      </c>
      <c r="F137" s="574" t="s">
        <v>21</v>
      </c>
      <c r="G137" s="574" t="s">
        <v>29</v>
      </c>
      <c r="H137" s="574" t="s">
        <v>104</v>
      </c>
      <c r="I137" s="574" t="s">
        <v>134</v>
      </c>
      <c r="J137" s="576" t="s">
        <v>135</v>
      </c>
      <c r="K137" s="568" t="s">
        <v>94</v>
      </c>
      <c r="L137" s="747"/>
      <c r="M137" s="567" t="s">
        <v>94</v>
      </c>
      <c r="N137" s="562" t="str">
        <f t="shared" si="4"/>
        <v>NA</v>
      </c>
      <c r="O137" s="567" t="s">
        <v>94</v>
      </c>
      <c r="P137" s="567" t="s">
        <v>94</v>
      </c>
      <c r="Q137" s="567" t="s">
        <v>94</v>
      </c>
    </row>
    <row r="138" spans="1:17" s="268" customFormat="1" ht="37.5" x14ac:dyDescent="0.25">
      <c r="A138" s="269" t="s">
        <v>17</v>
      </c>
      <c r="B138" s="574" t="s">
        <v>17</v>
      </c>
      <c r="C138" s="574">
        <v>2021</v>
      </c>
      <c r="D138" s="574" t="s">
        <v>28</v>
      </c>
      <c r="E138" s="574" t="s">
        <v>20</v>
      </c>
      <c r="F138" s="574" t="s">
        <v>21</v>
      </c>
      <c r="G138" s="574" t="s">
        <v>29</v>
      </c>
      <c r="H138" s="574" t="s">
        <v>105</v>
      </c>
      <c r="I138" s="574" t="s">
        <v>134</v>
      </c>
      <c r="J138" s="576" t="s">
        <v>135</v>
      </c>
      <c r="K138" s="568" t="s">
        <v>94</v>
      </c>
      <c r="L138" s="747"/>
      <c r="M138" s="567" t="s">
        <v>94</v>
      </c>
      <c r="N138" s="562" t="str">
        <f t="shared" si="4"/>
        <v>NA</v>
      </c>
      <c r="O138" s="567" t="s">
        <v>94</v>
      </c>
      <c r="P138" s="567" t="s">
        <v>94</v>
      </c>
      <c r="Q138" s="567" t="s">
        <v>94</v>
      </c>
    </row>
    <row r="139" spans="1:17" s="268" customFormat="1" ht="37.5" x14ac:dyDescent="0.25">
      <c r="A139" s="269" t="s">
        <v>17</v>
      </c>
      <c r="B139" s="574" t="s">
        <v>17</v>
      </c>
      <c r="C139" s="574">
        <v>2021</v>
      </c>
      <c r="D139" s="574" t="s">
        <v>28</v>
      </c>
      <c r="E139" s="574" t="s">
        <v>20</v>
      </c>
      <c r="F139" s="574" t="s">
        <v>21</v>
      </c>
      <c r="G139" s="574" t="s">
        <v>29</v>
      </c>
      <c r="H139" s="574" t="s">
        <v>131</v>
      </c>
      <c r="I139" s="574" t="s">
        <v>134</v>
      </c>
      <c r="J139" s="576" t="s">
        <v>135</v>
      </c>
      <c r="K139" s="568" t="s">
        <v>94</v>
      </c>
      <c r="L139" s="748"/>
      <c r="M139" s="567" t="s">
        <v>94</v>
      </c>
      <c r="N139" s="562" t="str">
        <f t="shared" si="4"/>
        <v>NA</v>
      </c>
      <c r="O139" s="567" t="s">
        <v>94</v>
      </c>
      <c r="P139" s="567" t="s">
        <v>94</v>
      </c>
      <c r="Q139" s="567" t="s">
        <v>94</v>
      </c>
    </row>
    <row r="140" spans="1:17" s="268" customFormat="1" ht="25" x14ac:dyDescent="0.25">
      <c r="A140" s="269" t="s">
        <v>17</v>
      </c>
      <c r="B140" s="574" t="s">
        <v>17</v>
      </c>
      <c r="C140" s="574">
        <v>2021</v>
      </c>
      <c r="D140" s="574" t="s">
        <v>33</v>
      </c>
      <c r="E140" s="574" t="s">
        <v>20</v>
      </c>
      <c r="F140" s="574" t="s">
        <v>21</v>
      </c>
      <c r="G140" s="574" t="s">
        <v>34</v>
      </c>
      <c r="H140" s="574" t="s">
        <v>102</v>
      </c>
      <c r="I140" s="574" t="s">
        <v>129</v>
      </c>
      <c r="J140" s="575">
        <v>200</v>
      </c>
      <c r="K140" s="568" t="s">
        <v>94</v>
      </c>
      <c r="L140" s="746" t="s">
        <v>138</v>
      </c>
      <c r="M140" s="567" t="s">
        <v>94</v>
      </c>
      <c r="N140" s="562" t="str">
        <f t="shared" si="4"/>
        <v>NA</v>
      </c>
      <c r="O140" s="567" t="s">
        <v>94</v>
      </c>
      <c r="P140" s="567" t="s">
        <v>94</v>
      </c>
      <c r="Q140" s="567" t="s">
        <v>94</v>
      </c>
    </row>
    <row r="141" spans="1:17" s="268" customFormat="1" ht="25" x14ac:dyDescent="0.25">
      <c r="A141" s="269" t="s">
        <v>17</v>
      </c>
      <c r="B141" s="574" t="s">
        <v>17</v>
      </c>
      <c r="C141" s="574">
        <v>2021</v>
      </c>
      <c r="D141" s="574" t="s">
        <v>33</v>
      </c>
      <c r="E141" s="574" t="s">
        <v>20</v>
      </c>
      <c r="F141" s="574" t="s">
        <v>21</v>
      </c>
      <c r="G141" s="574" t="s">
        <v>34</v>
      </c>
      <c r="H141" s="574" t="s">
        <v>103</v>
      </c>
      <c r="I141" s="574" t="s">
        <v>129</v>
      </c>
      <c r="J141" s="575">
        <v>100</v>
      </c>
      <c r="K141" s="568" t="s">
        <v>94</v>
      </c>
      <c r="L141" s="747"/>
      <c r="M141" s="567" t="s">
        <v>94</v>
      </c>
      <c r="N141" s="562" t="str">
        <f t="shared" si="4"/>
        <v>NA</v>
      </c>
      <c r="O141" s="567" t="s">
        <v>94</v>
      </c>
      <c r="P141" s="567" t="s">
        <v>94</v>
      </c>
      <c r="Q141" s="567" t="s">
        <v>94</v>
      </c>
    </row>
    <row r="142" spans="1:17" s="268" customFormat="1" ht="25" x14ac:dyDescent="0.25">
      <c r="A142" s="269" t="s">
        <v>17</v>
      </c>
      <c r="B142" s="574" t="s">
        <v>17</v>
      </c>
      <c r="C142" s="574">
        <v>2021</v>
      </c>
      <c r="D142" s="574" t="s">
        <v>33</v>
      </c>
      <c r="E142" s="574" t="s">
        <v>20</v>
      </c>
      <c r="F142" s="574" t="s">
        <v>21</v>
      </c>
      <c r="G142" s="574" t="s">
        <v>34</v>
      </c>
      <c r="H142" s="574" t="s">
        <v>104</v>
      </c>
      <c r="I142" s="574" t="s">
        <v>129</v>
      </c>
      <c r="J142" s="575">
        <v>200</v>
      </c>
      <c r="K142" s="568" t="s">
        <v>94</v>
      </c>
      <c r="L142" s="747"/>
      <c r="M142" s="567" t="s">
        <v>94</v>
      </c>
      <c r="N142" s="562" t="str">
        <f t="shared" si="4"/>
        <v>NA</v>
      </c>
      <c r="O142" s="567" t="s">
        <v>94</v>
      </c>
      <c r="P142" s="567" t="s">
        <v>94</v>
      </c>
      <c r="Q142" s="567" t="s">
        <v>94</v>
      </c>
    </row>
    <row r="143" spans="1:17" s="268" customFormat="1" ht="25" x14ac:dyDescent="0.25">
      <c r="A143" s="269" t="s">
        <v>17</v>
      </c>
      <c r="B143" s="574" t="s">
        <v>17</v>
      </c>
      <c r="C143" s="574">
        <v>2021</v>
      </c>
      <c r="D143" s="574" t="s">
        <v>33</v>
      </c>
      <c r="E143" s="574" t="s">
        <v>20</v>
      </c>
      <c r="F143" s="574" t="s">
        <v>21</v>
      </c>
      <c r="G143" s="574" t="s">
        <v>34</v>
      </c>
      <c r="H143" s="574" t="s">
        <v>105</v>
      </c>
      <c r="I143" s="574" t="s">
        <v>129</v>
      </c>
      <c r="J143" s="575">
        <v>100</v>
      </c>
      <c r="K143" s="568" t="s">
        <v>94</v>
      </c>
      <c r="L143" s="747"/>
      <c r="M143" s="567" t="s">
        <v>94</v>
      </c>
      <c r="N143" s="562" t="str">
        <f t="shared" si="4"/>
        <v>NA</v>
      </c>
      <c r="O143" s="567" t="s">
        <v>94</v>
      </c>
      <c r="P143" s="567" t="s">
        <v>94</v>
      </c>
      <c r="Q143" s="567" t="s">
        <v>94</v>
      </c>
    </row>
    <row r="144" spans="1:17" s="268" customFormat="1" ht="25" x14ac:dyDescent="0.25">
      <c r="A144" s="269" t="s">
        <v>17</v>
      </c>
      <c r="B144" s="574" t="s">
        <v>17</v>
      </c>
      <c r="C144" s="574">
        <v>2021</v>
      </c>
      <c r="D144" s="574" t="s">
        <v>33</v>
      </c>
      <c r="E144" s="574" t="s">
        <v>20</v>
      </c>
      <c r="F144" s="574" t="s">
        <v>21</v>
      </c>
      <c r="G144" s="574" t="s">
        <v>34</v>
      </c>
      <c r="H144" s="574" t="s">
        <v>131</v>
      </c>
      <c r="I144" s="574" t="s">
        <v>129</v>
      </c>
      <c r="J144" s="575">
        <v>100</v>
      </c>
      <c r="K144" s="568" t="s">
        <v>94</v>
      </c>
      <c r="L144" s="748"/>
      <c r="M144" s="567" t="s">
        <v>94</v>
      </c>
      <c r="N144" s="562" t="str">
        <f t="shared" si="4"/>
        <v>NA</v>
      </c>
      <c r="O144" s="567" t="s">
        <v>94</v>
      </c>
      <c r="P144" s="567" t="s">
        <v>94</v>
      </c>
      <c r="Q144" s="567" t="s">
        <v>94</v>
      </c>
    </row>
    <row r="145" spans="1:17" s="268" customFormat="1" ht="37.5" x14ac:dyDescent="0.25">
      <c r="A145" s="269" t="s">
        <v>17</v>
      </c>
      <c r="B145" s="574" t="s">
        <v>17</v>
      </c>
      <c r="C145" s="574">
        <v>2021</v>
      </c>
      <c r="D145" s="574" t="s">
        <v>33</v>
      </c>
      <c r="E145" s="574" t="s">
        <v>20</v>
      </c>
      <c r="F145" s="574" t="s">
        <v>21</v>
      </c>
      <c r="G145" s="574" t="s">
        <v>34</v>
      </c>
      <c r="H145" s="574" t="s">
        <v>102</v>
      </c>
      <c r="I145" s="574" t="s">
        <v>134</v>
      </c>
      <c r="J145" s="576" t="s">
        <v>135</v>
      </c>
      <c r="K145" s="568" t="s">
        <v>94</v>
      </c>
      <c r="L145" s="746" t="s">
        <v>136</v>
      </c>
      <c r="M145" s="567" t="s">
        <v>94</v>
      </c>
      <c r="N145" s="562" t="str">
        <f t="shared" si="4"/>
        <v>NA</v>
      </c>
      <c r="O145" s="567" t="s">
        <v>94</v>
      </c>
      <c r="P145" s="567" t="s">
        <v>94</v>
      </c>
      <c r="Q145" s="567" t="s">
        <v>94</v>
      </c>
    </row>
    <row r="146" spans="1:17" s="268" customFormat="1" ht="37.5" x14ac:dyDescent="0.25">
      <c r="A146" s="269" t="s">
        <v>17</v>
      </c>
      <c r="B146" s="574" t="s">
        <v>17</v>
      </c>
      <c r="C146" s="574">
        <v>2021</v>
      </c>
      <c r="D146" s="574" t="s">
        <v>33</v>
      </c>
      <c r="E146" s="574" t="s">
        <v>20</v>
      </c>
      <c r="F146" s="574" t="s">
        <v>21</v>
      </c>
      <c r="G146" s="574" t="s">
        <v>34</v>
      </c>
      <c r="H146" s="574" t="s">
        <v>103</v>
      </c>
      <c r="I146" s="574" t="s">
        <v>134</v>
      </c>
      <c r="J146" s="576" t="s">
        <v>135</v>
      </c>
      <c r="K146" s="568" t="s">
        <v>94</v>
      </c>
      <c r="L146" s="747"/>
      <c r="M146" s="567" t="s">
        <v>94</v>
      </c>
      <c r="N146" s="562" t="str">
        <f t="shared" si="4"/>
        <v>NA</v>
      </c>
      <c r="O146" s="567" t="s">
        <v>94</v>
      </c>
      <c r="P146" s="567" t="s">
        <v>94</v>
      </c>
      <c r="Q146" s="567" t="s">
        <v>94</v>
      </c>
    </row>
    <row r="147" spans="1:17" s="268" customFormat="1" ht="37.5" x14ac:dyDescent="0.25">
      <c r="A147" s="269" t="s">
        <v>17</v>
      </c>
      <c r="B147" s="574" t="s">
        <v>17</v>
      </c>
      <c r="C147" s="574">
        <v>2021</v>
      </c>
      <c r="D147" s="574" t="s">
        <v>33</v>
      </c>
      <c r="E147" s="574" t="s">
        <v>20</v>
      </c>
      <c r="F147" s="574" t="s">
        <v>21</v>
      </c>
      <c r="G147" s="574" t="s">
        <v>34</v>
      </c>
      <c r="H147" s="574" t="s">
        <v>104</v>
      </c>
      <c r="I147" s="574" t="s">
        <v>134</v>
      </c>
      <c r="J147" s="576" t="s">
        <v>135</v>
      </c>
      <c r="K147" s="568" t="s">
        <v>94</v>
      </c>
      <c r="L147" s="747"/>
      <c r="M147" s="567" t="s">
        <v>94</v>
      </c>
      <c r="N147" s="562" t="str">
        <f t="shared" si="4"/>
        <v>NA</v>
      </c>
      <c r="O147" s="567" t="s">
        <v>94</v>
      </c>
      <c r="P147" s="567" t="s">
        <v>94</v>
      </c>
      <c r="Q147" s="567" t="s">
        <v>94</v>
      </c>
    </row>
    <row r="148" spans="1:17" s="268" customFormat="1" ht="37.5" x14ac:dyDescent="0.25">
      <c r="A148" s="269" t="s">
        <v>17</v>
      </c>
      <c r="B148" s="574" t="s">
        <v>17</v>
      </c>
      <c r="C148" s="574">
        <v>2021</v>
      </c>
      <c r="D148" s="574" t="s">
        <v>33</v>
      </c>
      <c r="E148" s="574" t="s">
        <v>20</v>
      </c>
      <c r="F148" s="574" t="s">
        <v>21</v>
      </c>
      <c r="G148" s="574" t="s">
        <v>34</v>
      </c>
      <c r="H148" s="574" t="s">
        <v>105</v>
      </c>
      <c r="I148" s="574" t="s">
        <v>134</v>
      </c>
      <c r="J148" s="576" t="s">
        <v>135</v>
      </c>
      <c r="K148" s="568" t="s">
        <v>94</v>
      </c>
      <c r="L148" s="747"/>
      <c r="M148" s="567" t="s">
        <v>94</v>
      </c>
      <c r="N148" s="562" t="str">
        <f t="shared" si="4"/>
        <v>NA</v>
      </c>
      <c r="O148" s="567" t="s">
        <v>94</v>
      </c>
      <c r="P148" s="567" t="s">
        <v>94</v>
      </c>
      <c r="Q148" s="567" t="s">
        <v>94</v>
      </c>
    </row>
    <row r="149" spans="1:17" s="268" customFormat="1" ht="37.5" x14ac:dyDescent="0.25">
      <c r="A149" s="269" t="s">
        <v>17</v>
      </c>
      <c r="B149" s="574" t="s">
        <v>17</v>
      </c>
      <c r="C149" s="574">
        <v>2021</v>
      </c>
      <c r="D149" s="574" t="s">
        <v>33</v>
      </c>
      <c r="E149" s="574" t="s">
        <v>20</v>
      </c>
      <c r="F149" s="574" t="s">
        <v>21</v>
      </c>
      <c r="G149" s="574" t="s">
        <v>34</v>
      </c>
      <c r="H149" s="574" t="s">
        <v>131</v>
      </c>
      <c r="I149" s="574" t="s">
        <v>134</v>
      </c>
      <c r="J149" s="576" t="s">
        <v>135</v>
      </c>
      <c r="K149" s="568" t="s">
        <v>94</v>
      </c>
      <c r="L149" s="748"/>
      <c r="M149" s="567" t="s">
        <v>94</v>
      </c>
      <c r="N149" s="562" t="str">
        <f t="shared" si="4"/>
        <v>NA</v>
      </c>
      <c r="O149" s="567" t="s">
        <v>94</v>
      </c>
      <c r="P149" s="567" t="s">
        <v>94</v>
      </c>
      <c r="Q149" s="567" t="s">
        <v>94</v>
      </c>
    </row>
    <row r="150" spans="1:17" s="268" customFormat="1" ht="25" x14ac:dyDescent="0.25">
      <c r="A150" s="269" t="s">
        <v>17</v>
      </c>
      <c r="B150" s="574" t="s">
        <v>17</v>
      </c>
      <c r="C150" s="574">
        <v>2021</v>
      </c>
      <c r="D150" s="574" t="s">
        <v>35</v>
      </c>
      <c r="E150" s="574" t="s">
        <v>20</v>
      </c>
      <c r="F150" s="574" t="s">
        <v>21</v>
      </c>
      <c r="G150" s="574" t="s">
        <v>32</v>
      </c>
      <c r="H150" s="574" t="s">
        <v>102</v>
      </c>
      <c r="I150" s="574" t="s">
        <v>129</v>
      </c>
      <c r="J150" s="574">
        <v>600</v>
      </c>
      <c r="K150" s="568" t="s">
        <v>94</v>
      </c>
      <c r="L150" s="746" t="s">
        <v>139</v>
      </c>
      <c r="M150" s="567" t="s">
        <v>94</v>
      </c>
      <c r="N150" s="562" t="str">
        <f t="shared" si="4"/>
        <v>NA</v>
      </c>
      <c r="O150" s="567" t="s">
        <v>94</v>
      </c>
      <c r="P150" s="567" t="s">
        <v>94</v>
      </c>
      <c r="Q150" s="567" t="s">
        <v>94</v>
      </c>
    </row>
    <row r="151" spans="1:17" s="268" customFormat="1" ht="25" x14ac:dyDescent="0.25">
      <c r="A151" s="269" t="s">
        <v>17</v>
      </c>
      <c r="B151" s="574" t="s">
        <v>17</v>
      </c>
      <c r="C151" s="574">
        <v>2021</v>
      </c>
      <c r="D151" s="574" t="s">
        <v>35</v>
      </c>
      <c r="E151" s="574" t="s">
        <v>20</v>
      </c>
      <c r="F151" s="574" t="s">
        <v>21</v>
      </c>
      <c r="G151" s="574" t="s">
        <v>32</v>
      </c>
      <c r="H151" s="574" t="s">
        <v>103</v>
      </c>
      <c r="I151" s="574" t="s">
        <v>129</v>
      </c>
      <c r="J151" s="574">
        <v>200</v>
      </c>
      <c r="K151" s="568" t="s">
        <v>94</v>
      </c>
      <c r="L151" s="747"/>
      <c r="M151" s="567" t="s">
        <v>94</v>
      </c>
      <c r="N151" s="562" t="str">
        <f t="shared" si="4"/>
        <v>NA</v>
      </c>
      <c r="O151" s="567" t="s">
        <v>94</v>
      </c>
      <c r="P151" s="567" t="s">
        <v>94</v>
      </c>
      <c r="Q151" s="567" t="s">
        <v>94</v>
      </c>
    </row>
    <row r="152" spans="1:17" s="268" customFormat="1" ht="25" x14ac:dyDescent="0.25">
      <c r="A152" s="269" t="s">
        <v>17</v>
      </c>
      <c r="B152" s="574" t="s">
        <v>17</v>
      </c>
      <c r="C152" s="574">
        <v>2021</v>
      </c>
      <c r="D152" s="574" t="s">
        <v>35</v>
      </c>
      <c r="E152" s="574" t="s">
        <v>20</v>
      </c>
      <c r="F152" s="574" t="s">
        <v>21</v>
      </c>
      <c r="G152" s="574" t="s">
        <v>32</v>
      </c>
      <c r="H152" s="574" t="s">
        <v>104</v>
      </c>
      <c r="I152" s="574" t="s">
        <v>129</v>
      </c>
      <c r="J152" s="574">
        <v>200</v>
      </c>
      <c r="K152" s="568" t="s">
        <v>94</v>
      </c>
      <c r="L152" s="747"/>
      <c r="M152" s="567" t="s">
        <v>94</v>
      </c>
      <c r="N152" s="562" t="str">
        <f t="shared" si="4"/>
        <v>NA</v>
      </c>
      <c r="O152" s="567" t="s">
        <v>94</v>
      </c>
      <c r="P152" s="567" t="s">
        <v>94</v>
      </c>
      <c r="Q152" s="567" t="s">
        <v>94</v>
      </c>
    </row>
    <row r="153" spans="1:17" s="268" customFormat="1" ht="25" x14ac:dyDescent="0.25">
      <c r="A153" s="269" t="s">
        <v>17</v>
      </c>
      <c r="B153" s="574" t="s">
        <v>17</v>
      </c>
      <c r="C153" s="574">
        <v>2021</v>
      </c>
      <c r="D153" s="574" t="s">
        <v>35</v>
      </c>
      <c r="E153" s="574" t="s">
        <v>20</v>
      </c>
      <c r="F153" s="574" t="s">
        <v>21</v>
      </c>
      <c r="G153" s="574" t="s">
        <v>32</v>
      </c>
      <c r="H153" s="574" t="s">
        <v>105</v>
      </c>
      <c r="I153" s="574" t="s">
        <v>129</v>
      </c>
      <c r="J153" s="574">
        <v>200</v>
      </c>
      <c r="K153" s="568" t="s">
        <v>94</v>
      </c>
      <c r="L153" s="747"/>
      <c r="M153" s="567" t="s">
        <v>94</v>
      </c>
      <c r="N153" s="562" t="str">
        <f t="shared" si="4"/>
        <v>NA</v>
      </c>
      <c r="O153" s="567" t="s">
        <v>94</v>
      </c>
      <c r="P153" s="567" t="s">
        <v>94</v>
      </c>
      <c r="Q153" s="567" t="s">
        <v>94</v>
      </c>
    </row>
    <row r="154" spans="1:17" s="268" customFormat="1" ht="25" x14ac:dyDescent="0.25">
      <c r="A154" s="269" t="s">
        <v>17</v>
      </c>
      <c r="B154" s="574" t="s">
        <v>17</v>
      </c>
      <c r="C154" s="574">
        <v>2021</v>
      </c>
      <c r="D154" s="574" t="s">
        <v>35</v>
      </c>
      <c r="E154" s="574" t="s">
        <v>20</v>
      </c>
      <c r="F154" s="574" t="s">
        <v>21</v>
      </c>
      <c r="G154" s="574" t="s">
        <v>32</v>
      </c>
      <c r="H154" s="574" t="s">
        <v>131</v>
      </c>
      <c r="I154" s="574" t="s">
        <v>129</v>
      </c>
      <c r="J154" s="574">
        <v>200</v>
      </c>
      <c r="K154" s="568" t="s">
        <v>94</v>
      </c>
      <c r="L154" s="748"/>
      <c r="M154" s="567" t="s">
        <v>94</v>
      </c>
      <c r="N154" s="562" t="str">
        <f t="shared" si="4"/>
        <v>NA</v>
      </c>
      <c r="O154" s="567" t="s">
        <v>94</v>
      </c>
      <c r="P154" s="567" t="s">
        <v>94</v>
      </c>
      <c r="Q154" s="567" t="s">
        <v>94</v>
      </c>
    </row>
    <row r="155" spans="1:17" s="268" customFormat="1" ht="25" x14ac:dyDescent="0.25">
      <c r="A155" s="269" t="s">
        <v>17</v>
      </c>
      <c r="B155" s="574" t="s">
        <v>17</v>
      </c>
      <c r="C155" s="574">
        <v>2021</v>
      </c>
      <c r="D155" s="574" t="s">
        <v>35</v>
      </c>
      <c r="E155" s="574" t="s">
        <v>20</v>
      </c>
      <c r="F155" s="574" t="s">
        <v>21</v>
      </c>
      <c r="G155" s="574" t="s">
        <v>32</v>
      </c>
      <c r="H155" s="574" t="s">
        <v>102</v>
      </c>
      <c r="I155" s="574" t="s">
        <v>134</v>
      </c>
      <c r="J155" s="574">
        <v>100</v>
      </c>
      <c r="K155" s="568" t="s">
        <v>94</v>
      </c>
      <c r="L155" s="746" t="s">
        <v>140</v>
      </c>
      <c r="M155" s="567" t="s">
        <v>94</v>
      </c>
      <c r="N155" s="562" t="str">
        <f t="shared" si="4"/>
        <v>NA</v>
      </c>
      <c r="O155" s="567" t="s">
        <v>94</v>
      </c>
      <c r="P155" s="567" t="s">
        <v>94</v>
      </c>
      <c r="Q155" s="567" t="s">
        <v>94</v>
      </c>
    </row>
    <row r="156" spans="1:17" s="268" customFormat="1" ht="25" x14ac:dyDescent="0.25">
      <c r="A156" s="269" t="s">
        <v>17</v>
      </c>
      <c r="B156" s="574" t="s">
        <v>17</v>
      </c>
      <c r="C156" s="574">
        <v>2021</v>
      </c>
      <c r="D156" s="574" t="s">
        <v>35</v>
      </c>
      <c r="E156" s="574" t="s">
        <v>20</v>
      </c>
      <c r="F156" s="574" t="s">
        <v>21</v>
      </c>
      <c r="G156" s="574" t="s">
        <v>32</v>
      </c>
      <c r="H156" s="574" t="s">
        <v>104</v>
      </c>
      <c r="I156" s="574" t="s">
        <v>134</v>
      </c>
      <c r="J156" s="574">
        <v>100</v>
      </c>
      <c r="K156" s="568" t="s">
        <v>94</v>
      </c>
      <c r="L156" s="747"/>
      <c r="M156" s="567" t="s">
        <v>94</v>
      </c>
      <c r="N156" s="562" t="str">
        <f t="shared" si="4"/>
        <v>NA</v>
      </c>
      <c r="O156" s="567" t="s">
        <v>94</v>
      </c>
      <c r="P156" s="567" t="s">
        <v>94</v>
      </c>
      <c r="Q156" s="567" t="s">
        <v>94</v>
      </c>
    </row>
    <row r="157" spans="1:17" s="268" customFormat="1" ht="25" x14ac:dyDescent="0.25">
      <c r="A157" s="269" t="s">
        <v>17</v>
      </c>
      <c r="B157" s="574" t="s">
        <v>17</v>
      </c>
      <c r="C157" s="574">
        <v>2021</v>
      </c>
      <c r="D157" s="574" t="s">
        <v>37</v>
      </c>
      <c r="E157" s="574" t="s">
        <v>20</v>
      </c>
      <c r="F157" s="574" t="s">
        <v>21</v>
      </c>
      <c r="G157" s="574" t="s">
        <v>22</v>
      </c>
      <c r="H157" s="574" t="s">
        <v>102</v>
      </c>
      <c r="I157" s="574" t="s">
        <v>129</v>
      </c>
      <c r="J157" s="574">
        <v>2000</v>
      </c>
      <c r="K157" s="568" t="s">
        <v>94</v>
      </c>
      <c r="L157" s="270"/>
      <c r="M157" s="567" t="s">
        <v>94</v>
      </c>
      <c r="N157" s="562" t="str">
        <f t="shared" si="4"/>
        <v>NA</v>
      </c>
      <c r="O157" s="567" t="s">
        <v>94</v>
      </c>
      <c r="P157" s="567" t="s">
        <v>94</v>
      </c>
      <c r="Q157" s="567" t="s">
        <v>94</v>
      </c>
    </row>
    <row r="158" spans="1:17" s="268" customFormat="1" ht="25" x14ac:dyDescent="0.25">
      <c r="A158" s="269" t="s">
        <v>17</v>
      </c>
      <c r="B158" s="574" t="s">
        <v>17</v>
      </c>
      <c r="C158" s="574">
        <v>2021</v>
      </c>
      <c r="D158" s="574" t="s">
        <v>37</v>
      </c>
      <c r="E158" s="574" t="s">
        <v>20</v>
      </c>
      <c r="F158" s="574" t="s">
        <v>21</v>
      </c>
      <c r="G158" s="574" t="s">
        <v>22</v>
      </c>
      <c r="H158" s="574" t="s">
        <v>104</v>
      </c>
      <c r="I158" s="574" t="s">
        <v>129</v>
      </c>
      <c r="J158" s="574">
        <v>1200</v>
      </c>
      <c r="K158" s="568" t="s">
        <v>94</v>
      </c>
      <c r="L158" s="271"/>
      <c r="M158" s="567" t="s">
        <v>94</v>
      </c>
      <c r="N158" s="562" t="str">
        <f t="shared" si="4"/>
        <v>NA</v>
      </c>
      <c r="O158" s="567" t="s">
        <v>94</v>
      </c>
      <c r="P158" s="567" t="s">
        <v>94</v>
      </c>
      <c r="Q158" s="567" t="s">
        <v>94</v>
      </c>
    </row>
    <row r="159" spans="1:17" s="268" customFormat="1" ht="25" x14ac:dyDescent="0.25">
      <c r="A159" s="269" t="s">
        <v>17</v>
      </c>
      <c r="B159" s="574" t="s">
        <v>17</v>
      </c>
      <c r="C159" s="574">
        <v>2021</v>
      </c>
      <c r="D159" s="574" t="s">
        <v>37</v>
      </c>
      <c r="E159" s="574" t="s">
        <v>20</v>
      </c>
      <c r="F159" s="574" t="s">
        <v>21</v>
      </c>
      <c r="G159" s="574" t="s">
        <v>22</v>
      </c>
      <c r="H159" s="574" t="s">
        <v>103</v>
      </c>
      <c r="I159" s="574" t="s">
        <v>129</v>
      </c>
      <c r="J159" s="574">
        <v>1200</v>
      </c>
      <c r="K159" s="568" t="s">
        <v>94</v>
      </c>
      <c r="L159" s="271"/>
      <c r="M159" s="567" t="s">
        <v>94</v>
      </c>
      <c r="N159" s="562" t="str">
        <f t="shared" si="4"/>
        <v>NA</v>
      </c>
      <c r="O159" s="567" t="s">
        <v>94</v>
      </c>
      <c r="P159" s="567" t="s">
        <v>94</v>
      </c>
      <c r="Q159" s="567" t="s">
        <v>94</v>
      </c>
    </row>
    <row r="160" spans="1:17" s="268" customFormat="1" ht="25" x14ac:dyDescent="0.25">
      <c r="A160" s="269" t="s">
        <v>17</v>
      </c>
      <c r="B160" s="574" t="s">
        <v>17</v>
      </c>
      <c r="C160" s="574">
        <v>2021</v>
      </c>
      <c r="D160" s="574" t="s">
        <v>37</v>
      </c>
      <c r="E160" s="574" t="s">
        <v>20</v>
      </c>
      <c r="F160" s="574" t="s">
        <v>21</v>
      </c>
      <c r="G160" s="574" t="s">
        <v>22</v>
      </c>
      <c r="H160" s="574" t="s">
        <v>105</v>
      </c>
      <c r="I160" s="574" t="s">
        <v>129</v>
      </c>
      <c r="J160" s="574">
        <v>1200</v>
      </c>
      <c r="K160" s="568" t="s">
        <v>94</v>
      </c>
      <c r="L160" s="271"/>
      <c r="M160" s="567" t="s">
        <v>94</v>
      </c>
      <c r="N160" s="562" t="str">
        <f t="shared" ref="N160:N191" si="5">IFERROR(M160/J160,"NA")</f>
        <v>NA</v>
      </c>
      <c r="O160" s="567" t="s">
        <v>94</v>
      </c>
      <c r="P160" s="567" t="s">
        <v>94</v>
      </c>
      <c r="Q160" s="567" t="s">
        <v>94</v>
      </c>
    </row>
    <row r="161" spans="1:17" s="268" customFormat="1" ht="25" x14ac:dyDescent="0.25">
      <c r="A161" s="269" t="s">
        <v>17</v>
      </c>
      <c r="B161" s="574" t="s">
        <v>17</v>
      </c>
      <c r="C161" s="574">
        <v>2021</v>
      </c>
      <c r="D161" s="574" t="s">
        <v>37</v>
      </c>
      <c r="E161" s="574" t="s">
        <v>20</v>
      </c>
      <c r="F161" s="574" t="s">
        <v>21</v>
      </c>
      <c r="G161" s="574" t="s">
        <v>22</v>
      </c>
      <c r="H161" s="574" t="s">
        <v>131</v>
      </c>
      <c r="I161" s="574" t="s">
        <v>129</v>
      </c>
      <c r="J161" s="574">
        <v>1200</v>
      </c>
      <c r="K161" s="568" t="s">
        <v>94</v>
      </c>
      <c r="L161" s="272"/>
      <c r="M161" s="567" t="s">
        <v>94</v>
      </c>
      <c r="N161" s="562" t="str">
        <f t="shared" si="5"/>
        <v>NA</v>
      </c>
      <c r="O161" s="567" t="s">
        <v>94</v>
      </c>
      <c r="P161" s="567" t="s">
        <v>94</v>
      </c>
      <c r="Q161" s="567" t="s">
        <v>94</v>
      </c>
    </row>
    <row r="162" spans="1:17" s="268" customFormat="1" ht="37.5" x14ac:dyDescent="0.25">
      <c r="A162" s="269" t="s">
        <v>17</v>
      </c>
      <c r="B162" s="574" t="s">
        <v>17</v>
      </c>
      <c r="C162" s="574">
        <v>2021</v>
      </c>
      <c r="D162" s="574" t="s">
        <v>37</v>
      </c>
      <c r="E162" s="574" t="s">
        <v>20</v>
      </c>
      <c r="F162" s="574" t="s">
        <v>21</v>
      </c>
      <c r="G162" s="574" t="s">
        <v>22</v>
      </c>
      <c r="H162" s="574" t="s">
        <v>102</v>
      </c>
      <c r="I162" s="574" t="s">
        <v>134</v>
      </c>
      <c r="J162" s="576" t="s">
        <v>135</v>
      </c>
      <c r="K162" s="568" t="s">
        <v>94</v>
      </c>
      <c r="L162" s="746" t="s">
        <v>136</v>
      </c>
      <c r="M162" s="567" t="s">
        <v>94</v>
      </c>
      <c r="N162" s="562" t="str">
        <f t="shared" si="5"/>
        <v>NA</v>
      </c>
      <c r="O162" s="567" t="s">
        <v>94</v>
      </c>
      <c r="P162" s="567" t="s">
        <v>94</v>
      </c>
      <c r="Q162" s="567" t="s">
        <v>94</v>
      </c>
    </row>
    <row r="163" spans="1:17" s="268" customFormat="1" ht="37.5" x14ac:dyDescent="0.25">
      <c r="A163" s="269" t="s">
        <v>17</v>
      </c>
      <c r="B163" s="574" t="s">
        <v>17</v>
      </c>
      <c r="C163" s="574">
        <v>2021</v>
      </c>
      <c r="D163" s="574" t="s">
        <v>37</v>
      </c>
      <c r="E163" s="574" t="s">
        <v>20</v>
      </c>
      <c r="F163" s="574" t="s">
        <v>21</v>
      </c>
      <c r="G163" s="574" t="s">
        <v>22</v>
      </c>
      <c r="H163" s="574" t="s">
        <v>103</v>
      </c>
      <c r="I163" s="574" t="s">
        <v>134</v>
      </c>
      <c r="J163" s="576" t="s">
        <v>135</v>
      </c>
      <c r="K163" s="568" t="s">
        <v>94</v>
      </c>
      <c r="L163" s="747"/>
      <c r="M163" s="567" t="s">
        <v>94</v>
      </c>
      <c r="N163" s="562" t="str">
        <f t="shared" si="5"/>
        <v>NA</v>
      </c>
      <c r="O163" s="567" t="s">
        <v>94</v>
      </c>
      <c r="P163" s="567" t="s">
        <v>94</v>
      </c>
      <c r="Q163" s="567" t="s">
        <v>94</v>
      </c>
    </row>
    <row r="164" spans="1:17" s="268" customFormat="1" ht="37.5" x14ac:dyDescent="0.25">
      <c r="A164" s="269" t="s">
        <v>17</v>
      </c>
      <c r="B164" s="574" t="s">
        <v>17</v>
      </c>
      <c r="C164" s="574">
        <v>2021</v>
      </c>
      <c r="D164" s="574" t="s">
        <v>37</v>
      </c>
      <c r="E164" s="574" t="s">
        <v>20</v>
      </c>
      <c r="F164" s="574" t="s">
        <v>21</v>
      </c>
      <c r="G164" s="574" t="s">
        <v>22</v>
      </c>
      <c r="H164" s="574" t="s">
        <v>104</v>
      </c>
      <c r="I164" s="574" t="s">
        <v>134</v>
      </c>
      <c r="J164" s="576" t="s">
        <v>135</v>
      </c>
      <c r="K164" s="568" t="s">
        <v>94</v>
      </c>
      <c r="L164" s="747"/>
      <c r="M164" s="567" t="s">
        <v>94</v>
      </c>
      <c r="N164" s="562" t="str">
        <f t="shared" si="5"/>
        <v>NA</v>
      </c>
      <c r="O164" s="567" t="s">
        <v>94</v>
      </c>
      <c r="P164" s="567" t="s">
        <v>94</v>
      </c>
      <c r="Q164" s="567" t="s">
        <v>94</v>
      </c>
    </row>
    <row r="165" spans="1:17" s="268" customFormat="1" ht="37.5" x14ac:dyDescent="0.25">
      <c r="A165" s="269" t="s">
        <v>17</v>
      </c>
      <c r="B165" s="574" t="s">
        <v>17</v>
      </c>
      <c r="C165" s="574">
        <v>2021</v>
      </c>
      <c r="D165" s="574" t="s">
        <v>37</v>
      </c>
      <c r="E165" s="574" t="s">
        <v>20</v>
      </c>
      <c r="F165" s="574" t="s">
        <v>21</v>
      </c>
      <c r="G165" s="574" t="s">
        <v>22</v>
      </c>
      <c r="H165" s="574" t="s">
        <v>105</v>
      </c>
      <c r="I165" s="574" t="s">
        <v>134</v>
      </c>
      <c r="J165" s="576" t="s">
        <v>135</v>
      </c>
      <c r="K165" s="568" t="s">
        <v>94</v>
      </c>
      <c r="L165" s="747"/>
      <c r="M165" s="567" t="s">
        <v>94</v>
      </c>
      <c r="N165" s="562" t="str">
        <f t="shared" si="5"/>
        <v>NA</v>
      </c>
      <c r="O165" s="567" t="s">
        <v>94</v>
      </c>
      <c r="P165" s="567" t="s">
        <v>94</v>
      </c>
      <c r="Q165" s="567" t="s">
        <v>94</v>
      </c>
    </row>
    <row r="166" spans="1:17" s="268" customFormat="1" ht="37.5" x14ac:dyDescent="0.25">
      <c r="A166" s="269" t="s">
        <v>17</v>
      </c>
      <c r="B166" s="574" t="s">
        <v>17</v>
      </c>
      <c r="C166" s="574">
        <v>2021</v>
      </c>
      <c r="D166" s="574" t="s">
        <v>37</v>
      </c>
      <c r="E166" s="574" t="s">
        <v>20</v>
      </c>
      <c r="F166" s="574" t="s">
        <v>21</v>
      </c>
      <c r="G166" s="574" t="s">
        <v>22</v>
      </c>
      <c r="H166" s="574" t="s">
        <v>131</v>
      </c>
      <c r="I166" s="574" t="s">
        <v>134</v>
      </c>
      <c r="J166" s="576" t="s">
        <v>135</v>
      </c>
      <c r="K166" s="568" t="s">
        <v>94</v>
      </c>
      <c r="L166" s="748"/>
      <c r="M166" s="567" t="s">
        <v>94</v>
      </c>
      <c r="N166" s="562" t="str">
        <f t="shared" si="5"/>
        <v>NA</v>
      </c>
      <c r="O166" s="567" t="s">
        <v>94</v>
      </c>
      <c r="P166" s="567" t="s">
        <v>94</v>
      </c>
      <c r="Q166" s="567" t="s">
        <v>94</v>
      </c>
    </row>
    <row r="167" spans="1:17" s="268" customFormat="1" ht="25" x14ac:dyDescent="0.25">
      <c r="A167" s="269" t="s">
        <v>17</v>
      </c>
      <c r="B167" s="574" t="s">
        <v>17</v>
      </c>
      <c r="C167" s="574">
        <v>2021</v>
      </c>
      <c r="D167" s="574" t="s">
        <v>38</v>
      </c>
      <c r="E167" s="574" t="s">
        <v>20</v>
      </c>
      <c r="F167" s="574" t="s">
        <v>21</v>
      </c>
      <c r="G167" s="574" t="s">
        <v>22</v>
      </c>
      <c r="H167" s="574" t="s">
        <v>102</v>
      </c>
      <c r="I167" s="574" t="s">
        <v>129</v>
      </c>
      <c r="J167" s="574">
        <v>200</v>
      </c>
      <c r="K167" s="568" t="s">
        <v>94</v>
      </c>
      <c r="L167" s="746" t="s">
        <v>143</v>
      </c>
      <c r="M167" s="567" t="s">
        <v>94</v>
      </c>
      <c r="N167" s="562" t="str">
        <f t="shared" si="5"/>
        <v>NA</v>
      </c>
      <c r="O167" s="567" t="s">
        <v>94</v>
      </c>
      <c r="P167" s="567" t="s">
        <v>94</v>
      </c>
      <c r="Q167" s="567" t="s">
        <v>94</v>
      </c>
    </row>
    <row r="168" spans="1:17" s="268" customFormat="1" ht="25" x14ac:dyDescent="0.25">
      <c r="A168" s="269" t="s">
        <v>17</v>
      </c>
      <c r="B168" s="574" t="s">
        <v>17</v>
      </c>
      <c r="C168" s="574">
        <v>2021</v>
      </c>
      <c r="D168" s="574" t="s">
        <v>38</v>
      </c>
      <c r="E168" s="574" t="s">
        <v>20</v>
      </c>
      <c r="F168" s="574" t="s">
        <v>21</v>
      </c>
      <c r="G168" s="574" t="s">
        <v>22</v>
      </c>
      <c r="H168" s="574" t="s">
        <v>104</v>
      </c>
      <c r="I168" s="574" t="s">
        <v>129</v>
      </c>
      <c r="J168" s="574">
        <v>100</v>
      </c>
      <c r="K168" s="568" t="s">
        <v>94</v>
      </c>
      <c r="L168" s="747"/>
      <c r="M168" s="567" t="s">
        <v>94</v>
      </c>
      <c r="N168" s="562" t="str">
        <f t="shared" si="5"/>
        <v>NA</v>
      </c>
      <c r="O168" s="567" t="s">
        <v>94</v>
      </c>
      <c r="P168" s="567" t="s">
        <v>94</v>
      </c>
      <c r="Q168" s="567" t="s">
        <v>94</v>
      </c>
    </row>
    <row r="169" spans="1:17" s="268" customFormat="1" ht="25" x14ac:dyDescent="0.25">
      <c r="A169" s="269" t="s">
        <v>17</v>
      </c>
      <c r="B169" s="574" t="s">
        <v>17</v>
      </c>
      <c r="C169" s="574">
        <v>2021</v>
      </c>
      <c r="D169" s="574" t="s">
        <v>38</v>
      </c>
      <c r="E169" s="574" t="s">
        <v>20</v>
      </c>
      <c r="F169" s="574" t="s">
        <v>21</v>
      </c>
      <c r="G169" s="574" t="s">
        <v>22</v>
      </c>
      <c r="H169" s="574" t="s">
        <v>105</v>
      </c>
      <c r="I169" s="574" t="s">
        <v>129</v>
      </c>
      <c r="J169" s="574">
        <v>100</v>
      </c>
      <c r="K169" s="568" t="s">
        <v>94</v>
      </c>
      <c r="L169" s="747"/>
      <c r="M169" s="567" t="s">
        <v>94</v>
      </c>
      <c r="N169" s="562" t="str">
        <f t="shared" si="5"/>
        <v>NA</v>
      </c>
      <c r="O169" s="567" t="s">
        <v>94</v>
      </c>
      <c r="P169" s="567" t="s">
        <v>94</v>
      </c>
      <c r="Q169" s="567" t="s">
        <v>94</v>
      </c>
    </row>
    <row r="170" spans="1:17" s="268" customFormat="1" ht="25" x14ac:dyDescent="0.25">
      <c r="A170" s="269" t="s">
        <v>17</v>
      </c>
      <c r="B170" s="574" t="s">
        <v>17</v>
      </c>
      <c r="C170" s="574">
        <v>2021</v>
      </c>
      <c r="D170" s="574" t="s">
        <v>38</v>
      </c>
      <c r="E170" s="574" t="s">
        <v>20</v>
      </c>
      <c r="F170" s="574" t="s">
        <v>21</v>
      </c>
      <c r="G170" s="574" t="s">
        <v>22</v>
      </c>
      <c r="H170" s="574" t="s">
        <v>131</v>
      </c>
      <c r="I170" s="574" t="s">
        <v>129</v>
      </c>
      <c r="J170" s="574">
        <v>100</v>
      </c>
      <c r="K170" s="568" t="s">
        <v>94</v>
      </c>
      <c r="L170" s="748"/>
      <c r="M170" s="567" t="s">
        <v>94</v>
      </c>
      <c r="N170" s="562" t="str">
        <f t="shared" si="5"/>
        <v>NA</v>
      </c>
      <c r="O170" s="567" t="s">
        <v>94</v>
      </c>
      <c r="P170" s="567" t="s">
        <v>94</v>
      </c>
      <c r="Q170" s="567" t="s">
        <v>94</v>
      </c>
    </row>
    <row r="171" spans="1:17" s="268" customFormat="1" ht="25" x14ac:dyDescent="0.25">
      <c r="A171" s="269" t="s">
        <v>17</v>
      </c>
      <c r="B171" s="574" t="s">
        <v>17</v>
      </c>
      <c r="C171" s="574">
        <v>2021</v>
      </c>
      <c r="D171" s="574" t="s">
        <v>40</v>
      </c>
      <c r="E171" s="574" t="s">
        <v>20</v>
      </c>
      <c r="F171" s="574" t="s">
        <v>21</v>
      </c>
      <c r="G171" s="574" t="s">
        <v>41</v>
      </c>
      <c r="H171" s="574" t="s">
        <v>102</v>
      </c>
      <c r="I171" s="574" t="s">
        <v>129</v>
      </c>
      <c r="J171" s="574">
        <v>50</v>
      </c>
      <c r="K171" s="568" t="s">
        <v>94</v>
      </c>
      <c r="L171" s="746" t="s">
        <v>587</v>
      </c>
      <c r="M171" s="567" t="s">
        <v>94</v>
      </c>
      <c r="N171" s="562" t="str">
        <f t="shared" si="5"/>
        <v>NA</v>
      </c>
      <c r="O171" s="567" t="s">
        <v>94</v>
      </c>
      <c r="P171" s="567" t="s">
        <v>94</v>
      </c>
      <c r="Q171" s="567" t="s">
        <v>94</v>
      </c>
    </row>
    <row r="172" spans="1:17" s="268" customFormat="1" ht="25" x14ac:dyDescent="0.25">
      <c r="A172" s="269" t="s">
        <v>17</v>
      </c>
      <c r="B172" s="574" t="s">
        <v>17</v>
      </c>
      <c r="C172" s="574">
        <v>2021</v>
      </c>
      <c r="D172" s="574" t="s">
        <v>40</v>
      </c>
      <c r="E172" s="574" t="s">
        <v>20</v>
      </c>
      <c r="F172" s="574" t="s">
        <v>21</v>
      </c>
      <c r="G172" s="574" t="s">
        <v>41</v>
      </c>
      <c r="H172" s="574" t="s">
        <v>103</v>
      </c>
      <c r="I172" s="574" t="s">
        <v>129</v>
      </c>
      <c r="J172" s="574">
        <v>50</v>
      </c>
      <c r="K172" s="568" t="s">
        <v>94</v>
      </c>
      <c r="L172" s="747"/>
      <c r="M172" s="567" t="s">
        <v>94</v>
      </c>
      <c r="N172" s="562" t="str">
        <f t="shared" si="5"/>
        <v>NA</v>
      </c>
      <c r="O172" s="567" t="s">
        <v>94</v>
      </c>
      <c r="P172" s="567" t="s">
        <v>94</v>
      </c>
      <c r="Q172" s="567" t="s">
        <v>94</v>
      </c>
    </row>
    <row r="173" spans="1:17" s="268" customFormat="1" ht="25" x14ac:dyDescent="0.25">
      <c r="A173" s="269" t="s">
        <v>17</v>
      </c>
      <c r="B173" s="574" t="s">
        <v>17</v>
      </c>
      <c r="C173" s="574">
        <v>2021</v>
      </c>
      <c r="D173" s="574" t="s">
        <v>40</v>
      </c>
      <c r="E173" s="574" t="s">
        <v>20</v>
      </c>
      <c r="F173" s="574" t="s">
        <v>21</v>
      </c>
      <c r="G173" s="574" t="s">
        <v>41</v>
      </c>
      <c r="H173" s="574" t="s">
        <v>104</v>
      </c>
      <c r="I173" s="574" t="s">
        <v>129</v>
      </c>
      <c r="J173" s="574">
        <v>50</v>
      </c>
      <c r="K173" s="568" t="s">
        <v>94</v>
      </c>
      <c r="L173" s="747"/>
      <c r="M173" s="567" t="s">
        <v>94</v>
      </c>
      <c r="N173" s="562" t="str">
        <f t="shared" si="5"/>
        <v>NA</v>
      </c>
      <c r="O173" s="567" t="s">
        <v>94</v>
      </c>
      <c r="P173" s="567" t="s">
        <v>94</v>
      </c>
      <c r="Q173" s="567" t="s">
        <v>94</v>
      </c>
    </row>
    <row r="174" spans="1:17" s="268" customFormat="1" ht="25" x14ac:dyDescent="0.25">
      <c r="A174" s="269" t="s">
        <v>17</v>
      </c>
      <c r="B174" s="574" t="s">
        <v>17</v>
      </c>
      <c r="C174" s="574">
        <v>2021</v>
      </c>
      <c r="D174" s="574" t="s">
        <v>42</v>
      </c>
      <c r="E174" s="574" t="s">
        <v>20</v>
      </c>
      <c r="F174" s="574" t="s">
        <v>21</v>
      </c>
      <c r="G174" s="574" t="s">
        <v>22</v>
      </c>
      <c r="H174" s="574" t="s">
        <v>102</v>
      </c>
      <c r="I174" s="574" t="s">
        <v>129</v>
      </c>
      <c r="J174" s="574">
        <v>50</v>
      </c>
      <c r="K174" s="568" t="s">
        <v>94</v>
      </c>
      <c r="L174" s="747"/>
      <c r="M174" s="567" t="s">
        <v>94</v>
      </c>
      <c r="N174" s="562" t="str">
        <f t="shared" si="5"/>
        <v>NA</v>
      </c>
      <c r="O174" s="567" t="s">
        <v>94</v>
      </c>
      <c r="P174" s="567" t="s">
        <v>94</v>
      </c>
      <c r="Q174" s="567" t="s">
        <v>94</v>
      </c>
    </row>
    <row r="175" spans="1:17" s="268" customFormat="1" ht="25" x14ac:dyDescent="0.25">
      <c r="A175" s="269" t="s">
        <v>17</v>
      </c>
      <c r="B175" s="574" t="s">
        <v>17</v>
      </c>
      <c r="C175" s="574">
        <v>2021</v>
      </c>
      <c r="D175" s="574" t="s">
        <v>42</v>
      </c>
      <c r="E175" s="574" t="s">
        <v>20</v>
      </c>
      <c r="F175" s="574" t="s">
        <v>21</v>
      </c>
      <c r="G175" s="574" t="s">
        <v>22</v>
      </c>
      <c r="H175" s="574" t="s">
        <v>103</v>
      </c>
      <c r="I175" s="574" t="s">
        <v>129</v>
      </c>
      <c r="J175" s="574">
        <v>50</v>
      </c>
      <c r="K175" s="568" t="s">
        <v>94</v>
      </c>
      <c r="L175" s="747"/>
      <c r="M175" s="567" t="s">
        <v>94</v>
      </c>
      <c r="N175" s="562" t="str">
        <f t="shared" si="5"/>
        <v>NA</v>
      </c>
      <c r="O175" s="567" t="s">
        <v>94</v>
      </c>
      <c r="P175" s="567" t="s">
        <v>94</v>
      </c>
      <c r="Q175" s="567" t="s">
        <v>94</v>
      </c>
    </row>
    <row r="176" spans="1:17" s="268" customFormat="1" ht="25" x14ac:dyDescent="0.25">
      <c r="A176" s="269" t="s">
        <v>17</v>
      </c>
      <c r="B176" s="574" t="s">
        <v>17</v>
      </c>
      <c r="C176" s="574">
        <v>2021</v>
      </c>
      <c r="D176" s="574" t="s">
        <v>42</v>
      </c>
      <c r="E176" s="574" t="s">
        <v>20</v>
      </c>
      <c r="F176" s="574" t="s">
        <v>21</v>
      </c>
      <c r="G176" s="574" t="s">
        <v>22</v>
      </c>
      <c r="H176" s="574" t="s">
        <v>104</v>
      </c>
      <c r="I176" s="574" t="s">
        <v>129</v>
      </c>
      <c r="J176" s="574">
        <v>50</v>
      </c>
      <c r="K176" s="568" t="s">
        <v>94</v>
      </c>
      <c r="L176" s="748"/>
      <c r="M176" s="567" t="s">
        <v>94</v>
      </c>
      <c r="N176" s="562" t="str">
        <f t="shared" si="5"/>
        <v>NA</v>
      </c>
      <c r="O176" s="567" t="s">
        <v>94</v>
      </c>
      <c r="P176" s="567" t="s">
        <v>94</v>
      </c>
      <c r="Q176" s="567" t="s">
        <v>94</v>
      </c>
    </row>
    <row r="177" spans="1:17" s="268" customFormat="1" ht="25" x14ac:dyDescent="0.25">
      <c r="A177" s="269" t="s">
        <v>17</v>
      </c>
      <c r="B177" s="574" t="s">
        <v>17</v>
      </c>
      <c r="C177" s="574">
        <v>2021</v>
      </c>
      <c r="D177" s="574" t="s">
        <v>43</v>
      </c>
      <c r="E177" s="574" t="s">
        <v>20</v>
      </c>
      <c r="F177" s="574" t="s">
        <v>21</v>
      </c>
      <c r="G177" s="574" t="s">
        <v>32</v>
      </c>
      <c r="H177" s="574" t="s">
        <v>102</v>
      </c>
      <c r="I177" s="574" t="s">
        <v>129</v>
      </c>
      <c r="J177" s="574">
        <v>600</v>
      </c>
      <c r="K177" s="568" t="s">
        <v>94</v>
      </c>
      <c r="L177" s="746" t="s">
        <v>139</v>
      </c>
      <c r="M177" s="567" t="s">
        <v>94</v>
      </c>
      <c r="N177" s="562" t="str">
        <f t="shared" si="5"/>
        <v>NA</v>
      </c>
      <c r="O177" s="567" t="s">
        <v>94</v>
      </c>
      <c r="P177" s="567" t="s">
        <v>94</v>
      </c>
      <c r="Q177" s="567" t="s">
        <v>94</v>
      </c>
    </row>
    <row r="178" spans="1:17" s="268" customFormat="1" ht="25" x14ac:dyDescent="0.25">
      <c r="A178" s="269" t="s">
        <v>17</v>
      </c>
      <c r="B178" s="574" t="s">
        <v>17</v>
      </c>
      <c r="C178" s="574">
        <v>2021</v>
      </c>
      <c r="D178" s="574" t="s">
        <v>43</v>
      </c>
      <c r="E178" s="574" t="s">
        <v>20</v>
      </c>
      <c r="F178" s="574" t="s">
        <v>21</v>
      </c>
      <c r="G178" s="574" t="s">
        <v>32</v>
      </c>
      <c r="H178" s="574" t="s">
        <v>103</v>
      </c>
      <c r="I178" s="574" t="s">
        <v>129</v>
      </c>
      <c r="J178" s="574">
        <v>200</v>
      </c>
      <c r="K178" s="568" t="s">
        <v>94</v>
      </c>
      <c r="L178" s="747"/>
      <c r="M178" s="567" t="s">
        <v>94</v>
      </c>
      <c r="N178" s="562" t="str">
        <f t="shared" si="5"/>
        <v>NA</v>
      </c>
      <c r="O178" s="567" t="s">
        <v>94</v>
      </c>
      <c r="P178" s="567" t="s">
        <v>94</v>
      </c>
      <c r="Q178" s="567" t="s">
        <v>94</v>
      </c>
    </row>
    <row r="179" spans="1:17" s="268" customFormat="1" ht="25" x14ac:dyDescent="0.25">
      <c r="A179" s="269" t="s">
        <v>17</v>
      </c>
      <c r="B179" s="574" t="s">
        <v>17</v>
      </c>
      <c r="C179" s="574">
        <v>2021</v>
      </c>
      <c r="D179" s="574" t="s">
        <v>43</v>
      </c>
      <c r="E179" s="574" t="s">
        <v>20</v>
      </c>
      <c r="F179" s="574" t="s">
        <v>21</v>
      </c>
      <c r="G179" s="574" t="s">
        <v>32</v>
      </c>
      <c r="H179" s="574" t="s">
        <v>104</v>
      </c>
      <c r="I179" s="574" t="s">
        <v>129</v>
      </c>
      <c r="J179" s="574">
        <v>200</v>
      </c>
      <c r="K179" s="568" t="s">
        <v>94</v>
      </c>
      <c r="L179" s="747"/>
      <c r="M179" s="567" t="s">
        <v>94</v>
      </c>
      <c r="N179" s="562" t="str">
        <f t="shared" si="5"/>
        <v>NA</v>
      </c>
      <c r="O179" s="567" t="s">
        <v>94</v>
      </c>
      <c r="P179" s="567" t="s">
        <v>94</v>
      </c>
      <c r="Q179" s="567" t="s">
        <v>94</v>
      </c>
    </row>
    <row r="180" spans="1:17" s="268" customFormat="1" ht="25" x14ac:dyDescent="0.25">
      <c r="A180" s="269" t="s">
        <v>17</v>
      </c>
      <c r="B180" s="574" t="s">
        <v>17</v>
      </c>
      <c r="C180" s="574">
        <v>2021</v>
      </c>
      <c r="D180" s="574" t="s">
        <v>43</v>
      </c>
      <c r="E180" s="574" t="s">
        <v>20</v>
      </c>
      <c r="F180" s="574" t="s">
        <v>21</v>
      </c>
      <c r="G180" s="574" t="s">
        <v>32</v>
      </c>
      <c r="H180" s="574" t="s">
        <v>105</v>
      </c>
      <c r="I180" s="574" t="s">
        <v>129</v>
      </c>
      <c r="J180" s="574">
        <v>200</v>
      </c>
      <c r="K180" s="568" t="s">
        <v>94</v>
      </c>
      <c r="L180" s="747"/>
      <c r="M180" s="567" t="s">
        <v>94</v>
      </c>
      <c r="N180" s="562" t="str">
        <f t="shared" si="5"/>
        <v>NA</v>
      </c>
      <c r="O180" s="567" t="s">
        <v>94</v>
      </c>
      <c r="P180" s="567" t="s">
        <v>94</v>
      </c>
      <c r="Q180" s="567" t="s">
        <v>94</v>
      </c>
    </row>
    <row r="181" spans="1:17" s="268" customFormat="1" ht="25" x14ac:dyDescent="0.25">
      <c r="A181" s="269" t="s">
        <v>17</v>
      </c>
      <c r="B181" s="574" t="s">
        <v>17</v>
      </c>
      <c r="C181" s="574">
        <v>2021</v>
      </c>
      <c r="D181" s="574" t="s">
        <v>43</v>
      </c>
      <c r="E181" s="574" t="s">
        <v>20</v>
      </c>
      <c r="F181" s="574" t="s">
        <v>21</v>
      </c>
      <c r="G181" s="574" t="s">
        <v>32</v>
      </c>
      <c r="H181" s="574" t="s">
        <v>131</v>
      </c>
      <c r="I181" s="574" t="s">
        <v>129</v>
      </c>
      <c r="J181" s="574">
        <v>200</v>
      </c>
      <c r="K181" s="568" t="s">
        <v>94</v>
      </c>
      <c r="L181" s="748"/>
      <c r="M181" s="567" t="s">
        <v>94</v>
      </c>
      <c r="N181" s="562" t="str">
        <f t="shared" si="5"/>
        <v>NA</v>
      </c>
      <c r="O181" s="567" t="s">
        <v>94</v>
      </c>
      <c r="P181" s="567" t="s">
        <v>94</v>
      </c>
      <c r="Q181" s="567" t="s">
        <v>94</v>
      </c>
    </row>
    <row r="182" spans="1:17" s="268" customFormat="1" ht="25" x14ac:dyDescent="0.25">
      <c r="A182" s="269" t="s">
        <v>17</v>
      </c>
      <c r="B182" s="574" t="s">
        <v>17</v>
      </c>
      <c r="C182" s="574">
        <v>2021</v>
      </c>
      <c r="D182" s="574" t="s">
        <v>43</v>
      </c>
      <c r="E182" s="574" t="s">
        <v>20</v>
      </c>
      <c r="F182" s="574" t="s">
        <v>21</v>
      </c>
      <c r="G182" s="574" t="s">
        <v>32</v>
      </c>
      <c r="H182" s="574" t="s">
        <v>102</v>
      </c>
      <c r="I182" s="574" t="s">
        <v>134</v>
      </c>
      <c r="J182" s="574">
        <v>100</v>
      </c>
      <c r="K182" s="568" t="s">
        <v>94</v>
      </c>
      <c r="L182" s="746" t="s">
        <v>140</v>
      </c>
      <c r="M182" s="567" t="s">
        <v>94</v>
      </c>
      <c r="N182" s="562" t="str">
        <f t="shared" si="5"/>
        <v>NA</v>
      </c>
      <c r="O182" s="567" t="s">
        <v>94</v>
      </c>
      <c r="P182" s="567" t="s">
        <v>94</v>
      </c>
      <c r="Q182" s="567" t="s">
        <v>94</v>
      </c>
    </row>
    <row r="183" spans="1:17" s="268" customFormat="1" ht="25" x14ac:dyDescent="0.25">
      <c r="A183" s="269" t="s">
        <v>17</v>
      </c>
      <c r="B183" s="574" t="s">
        <v>17</v>
      </c>
      <c r="C183" s="574">
        <v>2021</v>
      </c>
      <c r="D183" s="574" t="s">
        <v>43</v>
      </c>
      <c r="E183" s="574" t="s">
        <v>20</v>
      </c>
      <c r="F183" s="574" t="s">
        <v>21</v>
      </c>
      <c r="G183" s="574" t="s">
        <v>32</v>
      </c>
      <c r="H183" s="574" t="s">
        <v>104</v>
      </c>
      <c r="I183" s="574" t="s">
        <v>134</v>
      </c>
      <c r="J183" s="574">
        <v>100</v>
      </c>
      <c r="K183" s="568" t="s">
        <v>94</v>
      </c>
      <c r="L183" s="747"/>
      <c r="M183" s="567" t="s">
        <v>94</v>
      </c>
      <c r="N183" s="562" t="str">
        <f t="shared" si="5"/>
        <v>NA</v>
      </c>
      <c r="O183" s="567" t="s">
        <v>94</v>
      </c>
      <c r="P183" s="567" t="s">
        <v>94</v>
      </c>
      <c r="Q183" s="567" t="s">
        <v>94</v>
      </c>
    </row>
    <row r="184" spans="1:17" s="268" customFormat="1" ht="25" x14ac:dyDescent="0.25">
      <c r="A184" s="269" t="s">
        <v>17</v>
      </c>
      <c r="B184" s="574" t="s">
        <v>17</v>
      </c>
      <c r="C184" s="574">
        <v>2021</v>
      </c>
      <c r="D184" s="574" t="s">
        <v>45</v>
      </c>
      <c r="E184" s="574" t="s">
        <v>20</v>
      </c>
      <c r="F184" s="574" t="s">
        <v>21</v>
      </c>
      <c r="G184" s="574" t="s">
        <v>22</v>
      </c>
      <c r="H184" s="574" t="s">
        <v>102</v>
      </c>
      <c r="I184" s="574" t="s">
        <v>129</v>
      </c>
      <c r="J184" s="574">
        <v>200</v>
      </c>
      <c r="K184" s="568" t="s">
        <v>94</v>
      </c>
      <c r="L184" s="746" t="s">
        <v>145</v>
      </c>
      <c r="M184" s="567" t="s">
        <v>94</v>
      </c>
      <c r="N184" s="562" t="str">
        <f t="shared" si="5"/>
        <v>NA</v>
      </c>
      <c r="O184" s="567" t="s">
        <v>94</v>
      </c>
      <c r="P184" s="567" t="s">
        <v>94</v>
      </c>
      <c r="Q184" s="567" t="s">
        <v>94</v>
      </c>
    </row>
    <row r="185" spans="1:17" s="268" customFormat="1" ht="25" x14ac:dyDescent="0.25">
      <c r="A185" s="269" t="s">
        <v>17</v>
      </c>
      <c r="B185" s="574" t="s">
        <v>17</v>
      </c>
      <c r="C185" s="574">
        <v>2021</v>
      </c>
      <c r="D185" s="574" t="s">
        <v>45</v>
      </c>
      <c r="E185" s="574" t="s">
        <v>20</v>
      </c>
      <c r="F185" s="574" t="s">
        <v>21</v>
      </c>
      <c r="G185" s="574" t="s">
        <v>22</v>
      </c>
      <c r="H185" s="574" t="s">
        <v>103</v>
      </c>
      <c r="I185" s="574" t="s">
        <v>129</v>
      </c>
      <c r="J185" s="574">
        <v>70</v>
      </c>
      <c r="K185" s="568" t="s">
        <v>94</v>
      </c>
      <c r="L185" s="747"/>
      <c r="M185" s="567" t="s">
        <v>94</v>
      </c>
      <c r="N185" s="562" t="str">
        <f t="shared" si="5"/>
        <v>NA</v>
      </c>
      <c r="O185" s="567" t="s">
        <v>94</v>
      </c>
      <c r="P185" s="567" t="s">
        <v>94</v>
      </c>
      <c r="Q185" s="567" t="s">
        <v>94</v>
      </c>
    </row>
    <row r="186" spans="1:17" s="268" customFormat="1" ht="25" x14ac:dyDescent="0.25">
      <c r="A186" s="269" t="s">
        <v>17</v>
      </c>
      <c r="B186" s="574" t="s">
        <v>17</v>
      </c>
      <c r="C186" s="574">
        <v>2021</v>
      </c>
      <c r="D186" s="574" t="s">
        <v>45</v>
      </c>
      <c r="E186" s="574" t="s">
        <v>20</v>
      </c>
      <c r="F186" s="574" t="s">
        <v>21</v>
      </c>
      <c r="G186" s="574" t="s">
        <v>22</v>
      </c>
      <c r="H186" s="574" t="s">
        <v>104</v>
      </c>
      <c r="I186" s="574" t="s">
        <v>129</v>
      </c>
      <c r="J186" s="574">
        <v>200</v>
      </c>
      <c r="K186" s="568" t="s">
        <v>94</v>
      </c>
      <c r="L186" s="747"/>
      <c r="M186" s="567" t="s">
        <v>94</v>
      </c>
      <c r="N186" s="562" t="str">
        <f t="shared" si="5"/>
        <v>NA</v>
      </c>
      <c r="O186" s="567" t="s">
        <v>94</v>
      </c>
      <c r="P186" s="567" t="s">
        <v>94</v>
      </c>
      <c r="Q186" s="567" t="s">
        <v>94</v>
      </c>
    </row>
    <row r="187" spans="1:17" s="268" customFormat="1" ht="25" x14ac:dyDescent="0.25">
      <c r="A187" s="269" t="s">
        <v>17</v>
      </c>
      <c r="B187" s="574" t="s">
        <v>17</v>
      </c>
      <c r="C187" s="574">
        <v>2021</v>
      </c>
      <c r="D187" s="574" t="s">
        <v>45</v>
      </c>
      <c r="E187" s="574" t="s">
        <v>20</v>
      </c>
      <c r="F187" s="574" t="s">
        <v>21</v>
      </c>
      <c r="G187" s="574" t="s">
        <v>22</v>
      </c>
      <c r="H187" s="574" t="s">
        <v>105</v>
      </c>
      <c r="I187" s="574" t="s">
        <v>129</v>
      </c>
      <c r="J187" s="574">
        <v>0</v>
      </c>
      <c r="K187" s="568" t="s">
        <v>94</v>
      </c>
      <c r="L187" s="747"/>
      <c r="M187" s="567" t="s">
        <v>94</v>
      </c>
      <c r="N187" s="562" t="str">
        <f t="shared" si="5"/>
        <v>NA</v>
      </c>
      <c r="O187" s="567" t="s">
        <v>94</v>
      </c>
      <c r="P187" s="567" t="s">
        <v>94</v>
      </c>
      <c r="Q187" s="567" t="s">
        <v>94</v>
      </c>
    </row>
    <row r="188" spans="1:17" s="268" customFormat="1" ht="25" x14ac:dyDescent="0.25">
      <c r="A188" s="269" t="s">
        <v>17</v>
      </c>
      <c r="B188" s="574" t="s">
        <v>17</v>
      </c>
      <c r="C188" s="574">
        <v>2021</v>
      </c>
      <c r="D188" s="574" t="s">
        <v>45</v>
      </c>
      <c r="E188" s="574" t="s">
        <v>20</v>
      </c>
      <c r="F188" s="574" t="s">
        <v>21</v>
      </c>
      <c r="G188" s="574" t="s">
        <v>22</v>
      </c>
      <c r="H188" s="574" t="s">
        <v>131</v>
      </c>
      <c r="I188" s="574" t="s">
        <v>129</v>
      </c>
      <c r="J188" s="574">
        <v>0</v>
      </c>
      <c r="K188" s="568" t="s">
        <v>94</v>
      </c>
      <c r="L188" s="748"/>
      <c r="M188" s="567" t="s">
        <v>94</v>
      </c>
      <c r="N188" s="562" t="str">
        <f t="shared" si="5"/>
        <v>NA</v>
      </c>
      <c r="O188" s="567" t="s">
        <v>94</v>
      </c>
      <c r="P188" s="567" t="s">
        <v>94</v>
      </c>
      <c r="Q188" s="567" t="s">
        <v>94</v>
      </c>
    </row>
    <row r="189" spans="1:17" s="268" customFormat="1" ht="37.5" x14ac:dyDescent="0.25">
      <c r="A189" s="269" t="s">
        <v>17</v>
      </c>
      <c r="B189" s="574" t="s">
        <v>17</v>
      </c>
      <c r="C189" s="574">
        <v>2021</v>
      </c>
      <c r="D189" s="574" t="s">
        <v>45</v>
      </c>
      <c r="E189" s="574" t="s">
        <v>20</v>
      </c>
      <c r="F189" s="574" t="s">
        <v>21</v>
      </c>
      <c r="G189" s="574" t="s">
        <v>22</v>
      </c>
      <c r="H189" s="574" t="s">
        <v>102</v>
      </c>
      <c r="I189" s="574" t="s">
        <v>134</v>
      </c>
      <c r="J189" s="575" t="s">
        <v>135</v>
      </c>
      <c r="K189" s="568" t="s">
        <v>94</v>
      </c>
      <c r="L189" s="746" t="s">
        <v>136</v>
      </c>
      <c r="M189" s="567" t="s">
        <v>94</v>
      </c>
      <c r="N189" s="562" t="str">
        <f t="shared" si="5"/>
        <v>NA</v>
      </c>
      <c r="O189" s="567" t="s">
        <v>94</v>
      </c>
      <c r="P189" s="567" t="s">
        <v>94</v>
      </c>
      <c r="Q189" s="567" t="s">
        <v>94</v>
      </c>
    </row>
    <row r="190" spans="1:17" s="268" customFormat="1" ht="37.5" x14ac:dyDescent="0.25">
      <c r="A190" s="269" t="s">
        <v>17</v>
      </c>
      <c r="B190" s="574" t="s">
        <v>17</v>
      </c>
      <c r="C190" s="574">
        <v>2021</v>
      </c>
      <c r="D190" s="574" t="s">
        <v>45</v>
      </c>
      <c r="E190" s="574" t="s">
        <v>20</v>
      </c>
      <c r="F190" s="574" t="s">
        <v>21</v>
      </c>
      <c r="G190" s="574" t="s">
        <v>22</v>
      </c>
      <c r="H190" s="574" t="s">
        <v>103</v>
      </c>
      <c r="I190" s="574" t="s">
        <v>134</v>
      </c>
      <c r="J190" s="575" t="s">
        <v>135</v>
      </c>
      <c r="K190" s="568" t="s">
        <v>94</v>
      </c>
      <c r="L190" s="747"/>
      <c r="M190" s="567" t="s">
        <v>94</v>
      </c>
      <c r="N190" s="562" t="str">
        <f t="shared" si="5"/>
        <v>NA</v>
      </c>
      <c r="O190" s="567" t="s">
        <v>94</v>
      </c>
      <c r="P190" s="567" t="s">
        <v>94</v>
      </c>
      <c r="Q190" s="567" t="s">
        <v>94</v>
      </c>
    </row>
    <row r="191" spans="1:17" s="268" customFormat="1" ht="37.5" x14ac:dyDescent="0.25">
      <c r="A191" s="269" t="s">
        <v>17</v>
      </c>
      <c r="B191" s="574" t="s">
        <v>17</v>
      </c>
      <c r="C191" s="574">
        <v>2021</v>
      </c>
      <c r="D191" s="574" t="s">
        <v>45</v>
      </c>
      <c r="E191" s="574" t="s">
        <v>20</v>
      </c>
      <c r="F191" s="574" t="s">
        <v>21</v>
      </c>
      <c r="G191" s="574" t="s">
        <v>22</v>
      </c>
      <c r="H191" s="574" t="s">
        <v>104</v>
      </c>
      <c r="I191" s="574" t="s">
        <v>134</v>
      </c>
      <c r="J191" s="575" t="s">
        <v>135</v>
      </c>
      <c r="K191" s="568" t="s">
        <v>94</v>
      </c>
      <c r="L191" s="747"/>
      <c r="M191" s="567" t="s">
        <v>94</v>
      </c>
      <c r="N191" s="562" t="str">
        <f t="shared" si="5"/>
        <v>NA</v>
      </c>
      <c r="O191" s="567" t="s">
        <v>94</v>
      </c>
      <c r="P191" s="567" t="s">
        <v>94</v>
      </c>
      <c r="Q191" s="567" t="s">
        <v>94</v>
      </c>
    </row>
    <row r="192" spans="1:17" s="268" customFormat="1" ht="37.5" x14ac:dyDescent="0.25">
      <c r="A192" s="269" t="s">
        <v>17</v>
      </c>
      <c r="B192" s="574" t="s">
        <v>17</v>
      </c>
      <c r="C192" s="574">
        <v>2021</v>
      </c>
      <c r="D192" s="574" t="s">
        <v>45</v>
      </c>
      <c r="E192" s="574" t="s">
        <v>20</v>
      </c>
      <c r="F192" s="574" t="s">
        <v>21</v>
      </c>
      <c r="G192" s="574" t="s">
        <v>22</v>
      </c>
      <c r="H192" s="574" t="s">
        <v>105</v>
      </c>
      <c r="I192" s="574" t="s">
        <v>134</v>
      </c>
      <c r="J192" s="575" t="s">
        <v>135</v>
      </c>
      <c r="K192" s="568" t="s">
        <v>94</v>
      </c>
      <c r="L192" s="747"/>
      <c r="M192" s="567" t="s">
        <v>94</v>
      </c>
      <c r="N192" s="562" t="str">
        <f t="shared" ref="N192:N223" si="6">IFERROR(M192/J192,"NA")</f>
        <v>NA</v>
      </c>
      <c r="O192" s="567" t="s">
        <v>94</v>
      </c>
      <c r="P192" s="567" t="s">
        <v>94</v>
      </c>
      <c r="Q192" s="567" t="s">
        <v>94</v>
      </c>
    </row>
    <row r="193" spans="1:17" s="268" customFormat="1" ht="37.5" x14ac:dyDescent="0.25">
      <c r="A193" s="269" t="s">
        <v>17</v>
      </c>
      <c r="B193" s="574" t="s">
        <v>17</v>
      </c>
      <c r="C193" s="574">
        <v>2021</v>
      </c>
      <c r="D193" s="574" t="s">
        <v>45</v>
      </c>
      <c r="E193" s="574" t="s">
        <v>20</v>
      </c>
      <c r="F193" s="574" t="s">
        <v>21</v>
      </c>
      <c r="G193" s="574" t="s">
        <v>22</v>
      </c>
      <c r="H193" s="574" t="s">
        <v>131</v>
      </c>
      <c r="I193" s="574" t="s">
        <v>134</v>
      </c>
      <c r="J193" s="575" t="s">
        <v>135</v>
      </c>
      <c r="K193" s="568" t="s">
        <v>94</v>
      </c>
      <c r="L193" s="748"/>
      <c r="M193" s="567" t="s">
        <v>94</v>
      </c>
      <c r="N193" s="562" t="str">
        <f t="shared" si="6"/>
        <v>NA</v>
      </c>
      <c r="O193" s="567" t="s">
        <v>94</v>
      </c>
      <c r="P193" s="567" t="s">
        <v>94</v>
      </c>
      <c r="Q193" s="567" t="s">
        <v>94</v>
      </c>
    </row>
    <row r="194" spans="1:17" s="268" customFormat="1" ht="25" x14ac:dyDescent="0.25">
      <c r="A194" s="269" t="s">
        <v>17</v>
      </c>
      <c r="B194" s="574" t="s">
        <v>17</v>
      </c>
      <c r="C194" s="574">
        <v>2021</v>
      </c>
      <c r="D194" s="574" t="s">
        <v>93</v>
      </c>
      <c r="E194" s="574" t="s">
        <v>20</v>
      </c>
      <c r="F194" s="574" t="s">
        <v>21</v>
      </c>
      <c r="G194" s="574" t="s">
        <v>148</v>
      </c>
      <c r="H194" s="574" t="s">
        <v>102</v>
      </c>
      <c r="I194" s="574" t="s">
        <v>129</v>
      </c>
      <c r="J194" s="574">
        <v>800</v>
      </c>
      <c r="K194" s="568" t="s">
        <v>94</v>
      </c>
      <c r="L194" s="746" t="s">
        <v>139</v>
      </c>
      <c r="M194" s="567" t="s">
        <v>94</v>
      </c>
      <c r="N194" s="562" t="str">
        <f t="shared" si="6"/>
        <v>NA</v>
      </c>
      <c r="O194" s="567" t="s">
        <v>94</v>
      </c>
      <c r="P194" s="567" t="s">
        <v>94</v>
      </c>
      <c r="Q194" s="567" t="s">
        <v>94</v>
      </c>
    </row>
    <row r="195" spans="1:17" s="268" customFormat="1" ht="25" x14ac:dyDescent="0.25">
      <c r="A195" s="269" t="s">
        <v>17</v>
      </c>
      <c r="B195" s="574" t="s">
        <v>17</v>
      </c>
      <c r="C195" s="574">
        <v>2021</v>
      </c>
      <c r="D195" s="574" t="s">
        <v>93</v>
      </c>
      <c r="E195" s="574" t="s">
        <v>20</v>
      </c>
      <c r="F195" s="574" t="s">
        <v>21</v>
      </c>
      <c r="G195" s="574" t="s">
        <v>148</v>
      </c>
      <c r="H195" s="574" t="s">
        <v>103</v>
      </c>
      <c r="I195" s="574" t="s">
        <v>129</v>
      </c>
      <c r="J195" s="574">
        <v>200</v>
      </c>
      <c r="K195" s="568" t="s">
        <v>94</v>
      </c>
      <c r="L195" s="747"/>
      <c r="M195" s="567" t="s">
        <v>94</v>
      </c>
      <c r="N195" s="562" t="str">
        <f t="shared" si="6"/>
        <v>NA</v>
      </c>
      <c r="O195" s="567" t="s">
        <v>94</v>
      </c>
      <c r="P195" s="567" t="s">
        <v>94</v>
      </c>
      <c r="Q195" s="567" t="s">
        <v>94</v>
      </c>
    </row>
    <row r="196" spans="1:17" s="268" customFormat="1" ht="25" x14ac:dyDescent="0.25">
      <c r="A196" s="269" t="s">
        <v>17</v>
      </c>
      <c r="B196" s="574" t="s">
        <v>17</v>
      </c>
      <c r="C196" s="574">
        <v>2021</v>
      </c>
      <c r="D196" s="574" t="s">
        <v>93</v>
      </c>
      <c r="E196" s="574" t="s">
        <v>20</v>
      </c>
      <c r="F196" s="574" t="s">
        <v>21</v>
      </c>
      <c r="G196" s="574" t="s">
        <v>148</v>
      </c>
      <c r="H196" s="574" t="s">
        <v>104</v>
      </c>
      <c r="I196" s="574" t="s">
        <v>129</v>
      </c>
      <c r="J196" s="574">
        <v>200</v>
      </c>
      <c r="K196" s="568" t="s">
        <v>94</v>
      </c>
      <c r="L196" s="747"/>
      <c r="M196" s="567" t="s">
        <v>94</v>
      </c>
      <c r="N196" s="562" t="str">
        <f t="shared" si="6"/>
        <v>NA</v>
      </c>
      <c r="O196" s="567" t="s">
        <v>94</v>
      </c>
      <c r="P196" s="567" t="s">
        <v>94</v>
      </c>
      <c r="Q196" s="567" t="s">
        <v>94</v>
      </c>
    </row>
    <row r="197" spans="1:17" s="268" customFormat="1" ht="25" x14ac:dyDescent="0.25">
      <c r="A197" s="269" t="s">
        <v>17</v>
      </c>
      <c r="B197" s="574" t="s">
        <v>17</v>
      </c>
      <c r="C197" s="574">
        <v>2021</v>
      </c>
      <c r="D197" s="574" t="s">
        <v>93</v>
      </c>
      <c r="E197" s="574" t="s">
        <v>20</v>
      </c>
      <c r="F197" s="574" t="s">
        <v>21</v>
      </c>
      <c r="G197" s="574" t="s">
        <v>148</v>
      </c>
      <c r="H197" s="574" t="s">
        <v>105</v>
      </c>
      <c r="I197" s="574" t="s">
        <v>129</v>
      </c>
      <c r="J197" s="574">
        <v>200</v>
      </c>
      <c r="K197" s="568" t="s">
        <v>94</v>
      </c>
      <c r="L197" s="747"/>
      <c r="M197" s="567" t="s">
        <v>94</v>
      </c>
      <c r="N197" s="562" t="str">
        <f t="shared" si="6"/>
        <v>NA</v>
      </c>
      <c r="O197" s="567" t="s">
        <v>94</v>
      </c>
      <c r="P197" s="567" t="s">
        <v>94</v>
      </c>
      <c r="Q197" s="567" t="s">
        <v>94</v>
      </c>
    </row>
    <row r="198" spans="1:17" s="268" customFormat="1" ht="25" x14ac:dyDescent="0.25">
      <c r="A198" s="269" t="s">
        <v>17</v>
      </c>
      <c r="B198" s="574" t="s">
        <v>17</v>
      </c>
      <c r="C198" s="574">
        <v>2021</v>
      </c>
      <c r="D198" s="574" t="s">
        <v>93</v>
      </c>
      <c r="E198" s="574" t="s">
        <v>20</v>
      </c>
      <c r="F198" s="574" t="s">
        <v>21</v>
      </c>
      <c r="G198" s="574" t="s">
        <v>148</v>
      </c>
      <c r="H198" s="574" t="s">
        <v>131</v>
      </c>
      <c r="I198" s="574" t="s">
        <v>129</v>
      </c>
      <c r="J198" s="574">
        <v>200</v>
      </c>
      <c r="K198" s="568" t="s">
        <v>94</v>
      </c>
      <c r="L198" s="748"/>
      <c r="M198" s="567" t="s">
        <v>94</v>
      </c>
      <c r="N198" s="562" t="str">
        <f t="shared" si="6"/>
        <v>NA</v>
      </c>
      <c r="O198" s="567" t="s">
        <v>94</v>
      </c>
      <c r="P198" s="567" t="s">
        <v>94</v>
      </c>
      <c r="Q198" s="567" t="s">
        <v>94</v>
      </c>
    </row>
    <row r="199" spans="1:17" s="268" customFormat="1" ht="25" x14ac:dyDescent="0.25">
      <c r="A199" s="269" t="s">
        <v>17</v>
      </c>
      <c r="B199" s="574" t="s">
        <v>17</v>
      </c>
      <c r="C199" s="574">
        <v>2021</v>
      </c>
      <c r="D199" s="574" t="s">
        <v>93</v>
      </c>
      <c r="E199" s="574" t="s">
        <v>20</v>
      </c>
      <c r="F199" s="574" t="s">
        <v>21</v>
      </c>
      <c r="G199" s="574" t="s">
        <v>148</v>
      </c>
      <c r="H199" s="574" t="s">
        <v>102</v>
      </c>
      <c r="I199" s="574" t="s">
        <v>134</v>
      </c>
      <c r="J199" s="574">
        <v>400</v>
      </c>
      <c r="K199" s="568" t="s">
        <v>94</v>
      </c>
      <c r="L199" s="746" t="s">
        <v>140</v>
      </c>
      <c r="M199" s="567" t="s">
        <v>94</v>
      </c>
      <c r="N199" s="562" t="str">
        <f t="shared" si="6"/>
        <v>NA</v>
      </c>
      <c r="O199" s="567" t="s">
        <v>94</v>
      </c>
      <c r="P199" s="567" t="s">
        <v>94</v>
      </c>
      <c r="Q199" s="567" t="s">
        <v>94</v>
      </c>
    </row>
    <row r="200" spans="1:17" s="268" customFormat="1" ht="25" x14ac:dyDescent="0.25">
      <c r="A200" s="269" t="s">
        <v>17</v>
      </c>
      <c r="B200" s="574" t="s">
        <v>17</v>
      </c>
      <c r="C200" s="574">
        <v>2021</v>
      </c>
      <c r="D200" s="574" t="s">
        <v>93</v>
      </c>
      <c r="E200" s="574" t="s">
        <v>20</v>
      </c>
      <c r="F200" s="574" t="s">
        <v>21</v>
      </c>
      <c r="G200" s="574" t="s">
        <v>148</v>
      </c>
      <c r="H200" s="574" t="s">
        <v>104</v>
      </c>
      <c r="I200" s="574" t="s">
        <v>134</v>
      </c>
      <c r="J200" s="574">
        <v>200</v>
      </c>
      <c r="K200" s="568" t="s">
        <v>94</v>
      </c>
      <c r="L200" s="747"/>
      <c r="M200" s="567" t="s">
        <v>94</v>
      </c>
      <c r="N200" s="562" t="str">
        <f t="shared" si="6"/>
        <v>NA</v>
      </c>
      <c r="O200" s="567" t="s">
        <v>94</v>
      </c>
      <c r="P200" s="567" t="s">
        <v>94</v>
      </c>
      <c r="Q200" s="567" t="s">
        <v>94</v>
      </c>
    </row>
    <row r="201" spans="1:17" s="268" customFormat="1" ht="25" x14ac:dyDescent="0.25">
      <c r="A201" s="269" t="s">
        <v>17</v>
      </c>
      <c r="B201" s="574" t="s">
        <v>17</v>
      </c>
      <c r="C201" s="574">
        <v>2021</v>
      </c>
      <c r="D201" s="574" t="s">
        <v>96</v>
      </c>
      <c r="E201" s="574" t="s">
        <v>20</v>
      </c>
      <c r="F201" s="574" t="s">
        <v>21</v>
      </c>
      <c r="G201" s="574" t="s">
        <v>148</v>
      </c>
      <c r="H201" s="574" t="s">
        <v>102</v>
      </c>
      <c r="I201" s="574" t="s">
        <v>129</v>
      </c>
      <c r="J201" s="574">
        <v>400</v>
      </c>
      <c r="K201" s="568" t="s">
        <v>94</v>
      </c>
      <c r="L201" s="746" t="s">
        <v>139</v>
      </c>
      <c r="M201" s="567" t="s">
        <v>94</v>
      </c>
      <c r="N201" s="562" t="str">
        <f t="shared" si="6"/>
        <v>NA</v>
      </c>
      <c r="O201" s="567" t="s">
        <v>94</v>
      </c>
      <c r="P201" s="567" t="s">
        <v>94</v>
      </c>
      <c r="Q201" s="567" t="s">
        <v>94</v>
      </c>
    </row>
    <row r="202" spans="1:17" s="268" customFormat="1" ht="25" x14ac:dyDescent="0.25">
      <c r="A202" s="269" t="s">
        <v>17</v>
      </c>
      <c r="B202" s="574" t="s">
        <v>17</v>
      </c>
      <c r="C202" s="574">
        <v>2021</v>
      </c>
      <c r="D202" s="574" t="s">
        <v>96</v>
      </c>
      <c r="E202" s="574" t="s">
        <v>20</v>
      </c>
      <c r="F202" s="574" t="s">
        <v>21</v>
      </c>
      <c r="G202" s="574" t="s">
        <v>148</v>
      </c>
      <c r="H202" s="574" t="s">
        <v>103</v>
      </c>
      <c r="I202" s="574" t="s">
        <v>129</v>
      </c>
      <c r="J202" s="574">
        <v>200</v>
      </c>
      <c r="K202" s="568" t="s">
        <v>94</v>
      </c>
      <c r="L202" s="747"/>
      <c r="M202" s="567" t="s">
        <v>94</v>
      </c>
      <c r="N202" s="562" t="str">
        <f t="shared" si="6"/>
        <v>NA</v>
      </c>
      <c r="O202" s="567" t="s">
        <v>94</v>
      </c>
      <c r="P202" s="567" t="s">
        <v>94</v>
      </c>
      <c r="Q202" s="567" t="s">
        <v>94</v>
      </c>
    </row>
    <row r="203" spans="1:17" s="268" customFormat="1" ht="25" x14ac:dyDescent="0.25">
      <c r="A203" s="269" t="s">
        <v>17</v>
      </c>
      <c r="B203" s="574" t="s">
        <v>17</v>
      </c>
      <c r="C203" s="574">
        <v>2021</v>
      </c>
      <c r="D203" s="574" t="s">
        <v>96</v>
      </c>
      <c r="E203" s="574" t="s">
        <v>20</v>
      </c>
      <c r="F203" s="574" t="s">
        <v>21</v>
      </c>
      <c r="G203" s="574" t="s">
        <v>148</v>
      </c>
      <c r="H203" s="574" t="s">
        <v>104</v>
      </c>
      <c r="I203" s="574" t="s">
        <v>129</v>
      </c>
      <c r="J203" s="574">
        <v>200</v>
      </c>
      <c r="K203" s="568" t="s">
        <v>94</v>
      </c>
      <c r="L203" s="747"/>
      <c r="M203" s="567" t="s">
        <v>94</v>
      </c>
      <c r="N203" s="562" t="str">
        <f t="shared" si="6"/>
        <v>NA</v>
      </c>
      <c r="O203" s="567" t="s">
        <v>94</v>
      </c>
      <c r="P203" s="567" t="s">
        <v>94</v>
      </c>
      <c r="Q203" s="567" t="s">
        <v>94</v>
      </c>
    </row>
    <row r="204" spans="1:17" s="268" customFormat="1" ht="25" x14ac:dyDescent="0.25">
      <c r="A204" s="269" t="s">
        <v>17</v>
      </c>
      <c r="B204" s="574" t="s">
        <v>17</v>
      </c>
      <c r="C204" s="574">
        <v>2021</v>
      </c>
      <c r="D204" s="574" t="s">
        <v>96</v>
      </c>
      <c r="E204" s="574" t="s">
        <v>20</v>
      </c>
      <c r="F204" s="574" t="s">
        <v>21</v>
      </c>
      <c r="G204" s="574" t="s">
        <v>148</v>
      </c>
      <c r="H204" s="574" t="s">
        <v>105</v>
      </c>
      <c r="I204" s="574" t="s">
        <v>129</v>
      </c>
      <c r="J204" s="574">
        <v>200</v>
      </c>
      <c r="K204" s="568" t="s">
        <v>94</v>
      </c>
      <c r="L204" s="747"/>
      <c r="M204" s="567" t="s">
        <v>94</v>
      </c>
      <c r="N204" s="562" t="str">
        <f t="shared" si="6"/>
        <v>NA</v>
      </c>
      <c r="O204" s="567" t="s">
        <v>94</v>
      </c>
      <c r="P204" s="567" t="s">
        <v>94</v>
      </c>
      <c r="Q204" s="567" t="s">
        <v>94</v>
      </c>
    </row>
    <row r="205" spans="1:17" s="268" customFormat="1" ht="25" x14ac:dyDescent="0.25">
      <c r="A205" s="269" t="s">
        <v>17</v>
      </c>
      <c r="B205" s="574" t="s">
        <v>17</v>
      </c>
      <c r="C205" s="574">
        <v>2021</v>
      </c>
      <c r="D205" s="574" t="s">
        <v>96</v>
      </c>
      <c r="E205" s="574" t="s">
        <v>20</v>
      </c>
      <c r="F205" s="574" t="s">
        <v>21</v>
      </c>
      <c r="G205" s="574" t="s">
        <v>148</v>
      </c>
      <c r="H205" s="574" t="s">
        <v>131</v>
      </c>
      <c r="I205" s="574" t="s">
        <v>129</v>
      </c>
      <c r="J205" s="574">
        <v>200</v>
      </c>
      <c r="K205" s="568" t="s">
        <v>94</v>
      </c>
      <c r="L205" s="748"/>
      <c r="M205" s="567" t="s">
        <v>94</v>
      </c>
      <c r="N205" s="562" t="str">
        <f t="shared" si="6"/>
        <v>NA</v>
      </c>
      <c r="O205" s="567" t="s">
        <v>94</v>
      </c>
      <c r="P205" s="567" t="s">
        <v>94</v>
      </c>
      <c r="Q205" s="567" t="s">
        <v>94</v>
      </c>
    </row>
    <row r="206" spans="1:17" s="268" customFormat="1" ht="37.5" x14ac:dyDescent="0.25">
      <c r="A206" s="269" t="s">
        <v>17</v>
      </c>
      <c r="B206" s="574" t="s">
        <v>17</v>
      </c>
      <c r="C206" s="574">
        <v>2021</v>
      </c>
      <c r="D206" s="574" t="s">
        <v>52</v>
      </c>
      <c r="E206" s="574" t="s">
        <v>47</v>
      </c>
      <c r="F206" s="574" t="s">
        <v>21</v>
      </c>
      <c r="G206" s="574" t="s">
        <v>48</v>
      </c>
      <c r="H206" s="574" t="s">
        <v>102</v>
      </c>
      <c r="I206" s="574" t="s">
        <v>129</v>
      </c>
      <c r="J206" s="574">
        <v>1000</v>
      </c>
      <c r="K206" s="568" t="s">
        <v>94</v>
      </c>
      <c r="L206" s="557"/>
      <c r="M206" s="567" t="s">
        <v>94</v>
      </c>
      <c r="N206" s="562" t="str">
        <f t="shared" si="6"/>
        <v>NA</v>
      </c>
      <c r="O206" s="567" t="s">
        <v>94</v>
      </c>
      <c r="P206" s="567" t="s">
        <v>94</v>
      </c>
      <c r="Q206" s="567" t="s">
        <v>94</v>
      </c>
    </row>
    <row r="207" spans="1:17" s="268" customFormat="1" ht="37.5" x14ac:dyDescent="0.25">
      <c r="A207" s="269" t="s">
        <v>17</v>
      </c>
      <c r="B207" s="574" t="s">
        <v>17</v>
      </c>
      <c r="C207" s="574">
        <v>2021</v>
      </c>
      <c r="D207" s="574" t="s">
        <v>52</v>
      </c>
      <c r="E207" s="574" t="s">
        <v>47</v>
      </c>
      <c r="F207" s="574" t="s">
        <v>21</v>
      </c>
      <c r="G207" s="574" t="s">
        <v>48</v>
      </c>
      <c r="H207" s="574" t="s">
        <v>149</v>
      </c>
      <c r="I207" s="574" t="s">
        <v>129</v>
      </c>
      <c r="J207" s="574">
        <v>500</v>
      </c>
      <c r="K207" s="568" t="s">
        <v>94</v>
      </c>
      <c r="L207" s="557"/>
      <c r="M207" s="567" t="s">
        <v>94</v>
      </c>
      <c r="N207" s="562" t="str">
        <f t="shared" si="6"/>
        <v>NA</v>
      </c>
      <c r="O207" s="567" t="s">
        <v>94</v>
      </c>
      <c r="P207" s="567" t="s">
        <v>94</v>
      </c>
      <c r="Q207" s="567" t="s">
        <v>94</v>
      </c>
    </row>
    <row r="208" spans="1:17" s="268" customFormat="1" ht="37.5" x14ac:dyDescent="0.25">
      <c r="A208" s="269" t="s">
        <v>17</v>
      </c>
      <c r="B208" s="574" t="s">
        <v>17</v>
      </c>
      <c r="C208" s="574">
        <v>2021</v>
      </c>
      <c r="D208" s="574" t="s">
        <v>59</v>
      </c>
      <c r="E208" s="574" t="s">
        <v>47</v>
      </c>
      <c r="F208" s="574" t="s">
        <v>21</v>
      </c>
      <c r="G208" s="574" t="s">
        <v>48</v>
      </c>
      <c r="H208" s="574" t="s">
        <v>102</v>
      </c>
      <c r="I208" s="574" t="s">
        <v>129</v>
      </c>
      <c r="J208" s="574">
        <v>2000</v>
      </c>
      <c r="K208" s="568" t="s">
        <v>94</v>
      </c>
      <c r="L208" s="557"/>
      <c r="M208" s="567" t="s">
        <v>94</v>
      </c>
      <c r="N208" s="562" t="str">
        <f t="shared" si="6"/>
        <v>NA</v>
      </c>
      <c r="O208" s="567" t="s">
        <v>94</v>
      </c>
      <c r="P208" s="567" t="s">
        <v>94</v>
      </c>
      <c r="Q208" s="567" t="s">
        <v>94</v>
      </c>
    </row>
    <row r="209" spans="1:17" s="268" customFormat="1" ht="37.5" x14ac:dyDescent="0.25">
      <c r="A209" s="269" t="s">
        <v>17</v>
      </c>
      <c r="B209" s="574" t="s">
        <v>17</v>
      </c>
      <c r="C209" s="574">
        <v>2021</v>
      </c>
      <c r="D209" s="574" t="s">
        <v>59</v>
      </c>
      <c r="E209" s="574" t="s">
        <v>47</v>
      </c>
      <c r="F209" s="574" t="s">
        <v>21</v>
      </c>
      <c r="G209" s="574" t="s">
        <v>48</v>
      </c>
      <c r="H209" s="574" t="s">
        <v>103</v>
      </c>
      <c r="I209" s="574" t="s">
        <v>129</v>
      </c>
      <c r="J209" s="574">
        <v>200</v>
      </c>
      <c r="K209" s="568" t="s">
        <v>94</v>
      </c>
      <c r="L209" s="557"/>
      <c r="M209" s="567" t="s">
        <v>94</v>
      </c>
      <c r="N209" s="562" t="str">
        <f t="shared" si="6"/>
        <v>NA</v>
      </c>
      <c r="O209" s="567" t="s">
        <v>94</v>
      </c>
      <c r="P209" s="567" t="s">
        <v>94</v>
      </c>
      <c r="Q209" s="567" t="s">
        <v>94</v>
      </c>
    </row>
    <row r="210" spans="1:17" s="268" customFormat="1" ht="37.5" x14ac:dyDescent="0.25">
      <c r="A210" s="269" t="s">
        <v>17</v>
      </c>
      <c r="B210" s="574" t="s">
        <v>17</v>
      </c>
      <c r="C210" s="574">
        <v>2021</v>
      </c>
      <c r="D210" s="574" t="s">
        <v>59</v>
      </c>
      <c r="E210" s="574" t="s">
        <v>47</v>
      </c>
      <c r="F210" s="574" t="s">
        <v>21</v>
      </c>
      <c r="G210" s="574" t="s">
        <v>48</v>
      </c>
      <c r="H210" s="574" t="s">
        <v>104</v>
      </c>
      <c r="I210" s="574" t="s">
        <v>129</v>
      </c>
      <c r="J210" s="574">
        <v>1000</v>
      </c>
      <c r="K210" s="568" t="s">
        <v>94</v>
      </c>
      <c r="L210" s="557"/>
      <c r="M210" s="567" t="s">
        <v>94</v>
      </c>
      <c r="N210" s="562" t="str">
        <f t="shared" si="6"/>
        <v>NA</v>
      </c>
      <c r="O210" s="567" t="s">
        <v>94</v>
      </c>
      <c r="P210" s="567" t="s">
        <v>94</v>
      </c>
      <c r="Q210" s="567" t="s">
        <v>94</v>
      </c>
    </row>
    <row r="211" spans="1:17" s="268" customFormat="1" ht="62.5" x14ac:dyDescent="0.25">
      <c r="A211" s="269" t="s">
        <v>17</v>
      </c>
      <c r="B211" s="574" t="s">
        <v>17</v>
      </c>
      <c r="C211" s="574">
        <v>2021</v>
      </c>
      <c r="D211" s="574" t="s">
        <v>49</v>
      </c>
      <c r="E211" s="574" t="s">
        <v>60</v>
      </c>
      <c r="F211" s="574" t="s">
        <v>21</v>
      </c>
      <c r="G211" s="574" t="s">
        <v>61</v>
      </c>
      <c r="H211" s="574" t="s">
        <v>102</v>
      </c>
      <c r="I211" s="574" t="s">
        <v>129</v>
      </c>
      <c r="J211" s="574" t="s">
        <v>150</v>
      </c>
      <c r="K211" s="568" t="s">
        <v>94</v>
      </c>
      <c r="L211" s="746" t="s">
        <v>151</v>
      </c>
      <c r="M211" s="567" t="s">
        <v>94</v>
      </c>
      <c r="N211" s="562" t="str">
        <f t="shared" si="6"/>
        <v>NA</v>
      </c>
      <c r="O211" s="567" t="s">
        <v>94</v>
      </c>
      <c r="P211" s="567" t="s">
        <v>94</v>
      </c>
      <c r="Q211" s="567" t="s">
        <v>94</v>
      </c>
    </row>
    <row r="212" spans="1:17" s="268" customFormat="1" ht="62.5" x14ac:dyDescent="0.25">
      <c r="A212" s="269" t="s">
        <v>17</v>
      </c>
      <c r="B212" s="574" t="s">
        <v>17</v>
      </c>
      <c r="C212" s="574">
        <v>2021</v>
      </c>
      <c r="D212" s="574" t="s">
        <v>49</v>
      </c>
      <c r="E212" s="574" t="s">
        <v>60</v>
      </c>
      <c r="F212" s="574" t="s">
        <v>21</v>
      </c>
      <c r="G212" s="574" t="s">
        <v>61</v>
      </c>
      <c r="H212" s="574" t="s">
        <v>103</v>
      </c>
      <c r="I212" s="574" t="s">
        <v>129</v>
      </c>
      <c r="J212" s="574" t="s">
        <v>150</v>
      </c>
      <c r="K212" s="568" t="s">
        <v>94</v>
      </c>
      <c r="L212" s="747"/>
      <c r="M212" s="567" t="s">
        <v>94</v>
      </c>
      <c r="N212" s="562" t="str">
        <f t="shared" si="6"/>
        <v>NA</v>
      </c>
      <c r="O212" s="567" t="s">
        <v>94</v>
      </c>
      <c r="P212" s="567" t="s">
        <v>94</v>
      </c>
      <c r="Q212" s="567" t="s">
        <v>94</v>
      </c>
    </row>
    <row r="213" spans="1:17" s="268" customFormat="1" ht="62.5" x14ac:dyDescent="0.25">
      <c r="A213" s="269" t="s">
        <v>17</v>
      </c>
      <c r="B213" s="574" t="s">
        <v>17</v>
      </c>
      <c r="C213" s="574">
        <v>2021</v>
      </c>
      <c r="D213" s="574" t="s">
        <v>49</v>
      </c>
      <c r="E213" s="574" t="s">
        <v>60</v>
      </c>
      <c r="F213" s="574" t="s">
        <v>21</v>
      </c>
      <c r="G213" s="574" t="s">
        <v>61</v>
      </c>
      <c r="H213" s="574" t="s">
        <v>104</v>
      </c>
      <c r="I213" s="574" t="s">
        <v>129</v>
      </c>
      <c r="J213" s="574" t="s">
        <v>150</v>
      </c>
      <c r="K213" s="568" t="s">
        <v>94</v>
      </c>
      <c r="L213" s="747"/>
      <c r="M213" s="567" t="s">
        <v>94</v>
      </c>
      <c r="N213" s="562" t="str">
        <f t="shared" si="6"/>
        <v>NA</v>
      </c>
      <c r="O213" s="567" t="s">
        <v>94</v>
      </c>
      <c r="P213" s="567" t="s">
        <v>94</v>
      </c>
      <c r="Q213" s="567" t="s">
        <v>94</v>
      </c>
    </row>
    <row r="214" spans="1:17" s="268" customFormat="1" ht="62.5" x14ac:dyDescent="0.25">
      <c r="A214" s="269" t="s">
        <v>17</v>
      </c>
      <c r="B214" s="574" t="s">
        <v>17</v>
      </c>
      <c r="C214" s="574">
        <v>2021</v>
      </c>
      <c r="D214" s="574" t="s">
        <v>55</v>
      </c>
      <c r="E214" s="574" t="s">
        <v>60</v>
      </c>
      <c r="F214" s="574" t="s">
        <v>21</v>
      </c>
      <c r="G214" s="574" t="s">
        <v>65</v>
      </c>
      <c r="H214" s="574" t="s">
        <v>102</v>
      </c>
      <c r="I214" s="574" t="s">
        <v>129</v>
      </c>
      <c r="J214" s="575" t="s">
        <v>150</v>
      </c>
      <c r="K214" s="568" t="s">
        <v>94</v>
      </c>
      <c r="L214" s="747"/>
      <c r="M214" s="567" t="s">
        <v>94</v>
      </c>
      <c r="N214" s="562" t="str">
        <f t="shared" si="6"/>
        <v>NA</v>
      </c>
      <c r="O214" s="567" t="s">
        <v>94</v>
      </c>
      <c r="P214" s="567" t="s">
        <v>94</v>
      </c>
      <c r="Q214" s="567" t="s">
        <v>94</v>
      </c>
    </row>
    <row r="215" spans="1:17" s="268" customFormat="1" ht="62.5" x14ac:dyDescent="0.25">
      <c r="A215" s="269" t="s">
        <v>17</v>
      </c>
      <c r="B215" s="574" t="s">
        <v>17</v>
      </c>
      <c r="C215" s="574">
        <v>2021</v>
      </c>
      <c r="D215" s="574" t="s">
        <v>55</v>
      </c>
      <c r="E215" s="574" t="s">
        <v>60</v>
      </c>
      <c r="F215" s="574" t="s">
        <v>21</v>
      </c>
      <c r="G215" s="574" t="s">
        <v>65</v>
      </c>
      <c r="H215" s="574" t="s">
        <v>103</v>
      </c>
      <c r="I215" s="574" t="s">
        <v>129</v>
      </c>
      <c r="J215" s="575" t="s">
        <v>150</v>
      </c>
      <c r="K215" s="568" t="s">
        <v>94</v>
      </c>
      <c r="L215" s="747"/>
      <c r="M215" s="567" t="s">
        <v>94</v>
      </c>
      <c r="N215" s="562" t="str">
        <f t="shared" si="6"/>
        <v>NA</v>
      </c>
      <c r="O215" s="567" t="s">
        <v>94</v>
      </c>
      <c r="P215" s="567" t="s">
        <v>94</v>
      </c>
      <c r="Q215" s="567" t="s">
        <v>94</v>
      </c>
    </row>
    <row r="216" spans="1:17" s="268" customFormat="1" ht="62.5" x14ac:dyDescent="0.25">
      <c r="A216" s="269" t="s">
        <v>17</v>
      </c>
      <c r="B216" s="574" t="s">
        <v>17</v>
      </c>
      <c r="C216" s="574">
        <v>2021</v>
      </c>
      <c r="D216" s="574" t="s">
        <v>55</v>
      </c>
      <c r="E216" s="574" t="s">
        <v>60</v>
      </c>
      <c r="F216" s="574" t="s">
        <v>21</v>
      </c>
      <c r="G216" s="574" t="s">
        <v>65</v>
      </c>
      <c r="H216" s="574" t="s">
        <v>104</v>
      </c>
      <c r="I216" s="574" t="s">
        <v>129</v>
      </c>
      <c r="J216" s="575" t="s">
        <v>150</v>
      </c>
      <c r="K216" s="568" t="s">
        <v>94</v>
      </c>
      <c r="L216" s="747"/>
      <c r="M216" s="567" t="s">
        <v>94</v>
      </c>
      <c r="N216" s="562" t="str">
        <f t="shared" si="6"/>
        <v>NA</v>
      </c>
      <c r="O216" s="567" t="s">
        <v>94</v>
      </c>
      <c r="P216" s="567" t="s">
        <v>94</v>
      </c>
      <c r="Q216" s="567" t="s">
        <v>94</v>
      </c>
    </row>
    <row r="217" spans="1:17" s="268" customFormat="1" ht="62.5" x14ac:dyDescent="0.25">
      <c r="A217" s="269" t="s">
        <v>17</v>
      </c>
      <c r="B217" s="574" t="s">
        <v>17</v>
      </c>
      <c r="C217" s="574">
        <v>2021</v>
      </c>
      <c r="D217" s="574" t="s">
        <v>59</v>
      </c>
      <c r="E217" s="574" t="s">
        <v>60</v>
      </c>
      <c r="F217" s="574" t="s">
        <v>21</v>
      </c>
      <c r="G217" s="574" t="s">
        <v>66</v>
      </c>
      <c r="H217" s="574" t="s">
        <v>102</v>
      </c>
      <c r="I217" s="574" t="s">
        <v>129</v>
      </c>
      <c r="J217" s="574">
        <v>1000</v>
      </c>
      <c r="K217" s="568" t="s">
        <v>94</v>
      </c>
      <c r="L217" s="574"/>
      <c r="M217" s="567" t="s">
        <v>94</v>
      </c>
      <c r="N217" s="562" t="str">
        <f t="shared" si="6"/>
        <v>NA</v>
      </c>
      <c r="O217" s="567" t="s">
        <v>94</v>
      </c>
      <c r="P217" s="567" t="s">
        <v>94</v>
      </c>
      <c r="Q217" s="567" t="s">
        <v>94</v>
      </c>
    </row>
    <row r="218" spans="1:17" s="268" customFormat="1" ht="62.5" x14ac:dyDescent="0.25">
      <c r="A218" s="269" t="s">
        <v>17</v>
      </c>
      <c r="B218" s="574" t="s">
        <v>17</v>
      </c>
      <c r="C218" s="574">
        <v>2021</v>
      </c>
      <c r="D218" s="574" t="s">
        <v>59</v>
      </c>
      <c r="E218" s="574" t="s">
        <v>60</v>
      </c>
      <c r="F218" s="574" t="s">
        <v>21</v>
      </c>
      <c r="G218" s="574" t="s">
        <v>66</v>
      </c>
      <c r="H218" s="574" t="s">
        <v>103</v>
      </c>
      <c r="I218" s="574" t="s">
        <v>129</v>
      </c>
      <c r="J218" s="574">
        <v>200</v>
      </c>
      <c r="K218" s="568" t="s">
        <v>94</v>
      </c>
      <c r="L218" s="557"/>
      <c r="M218" s="567" t="s">
        <v>94</v>
      </c>
      <c r="N218" s="562" t="str">
        <f t="shared" si="6"/>
        <v>NA</v>
      </c>
      <c r="O218" s="567" t="s">
        <v>94</v>
      </c>
      <c r="P218" s="567" t="s">
        <v>94</v>
      </c>
      <c r="Q218" s="567" t="s">
        <v>94</v>
      </c>
    </row>
    <row r="219" spans="1:17" s="268" customFormat="1" ht="62.5" x14ac:dyDescent="0.25">
      <c r="A219" s="269" t="s">
        <v>17</v>
      </c>
      <c r="B219" s="574" t="s">
        <v>17</v>
      </c>
      <c r="C219" s="574">
        <v>2021</v>
      </c>
      <c r="D219" s="574" t="s">
        <v>59</v>
      </c>
      <c r="E219" s="574" t="s">
        <v>60</v>
      </c>
      <c r="F219" s="574" t="s">
        <v>21</v>
      </c>
      <c r="G219" s="574" t="s">
        <v>66</v>
      </c>
      <c r="H219" s="574" t="s">
        <v>104</v>
      </c>
      <c r="I219" s="574" t="s">
        <v>129</v>
      </c>
      <c r="J219" s="574">
        <v>1000</v>
      </c>
      <c r="K219" s="568" t="s">
        <v>94</v>
      </c>
      <c r="L219" s="557"/>
      <c r="M219" s="567" t="s">
        <v>94</v>
      </c>
      <c r="N219" s="562" t="str">
        <f t="shared" si="6"/>
        <v>NA</v>
      </c>
      <c r="O219" s="567" t="s">
        <v>94</v>
      </c>
      <c r="P219" s="567" t="s">
        <v>94</v>
      </c>
      <c r="Q219" s="567" t="s">
        <v>94</v>
      </c>
    </row>
    <row r="220" spans="1:17" s="268" customFormat="1" ht="13" x14ac:dyDescent="0.25">
      <c r="A220" s="273" t="s">
        <v>17</v>
      </c>
      <c r="B220" s="571" t="s">
        <v>152</v>
      </c>
      <c r="C220" s="574">
        <v>2021</v>
      </c>
      <c r="D220" s="573" t="s">
        <v>153</v>
      </c>
      <c r="E220" s="572" t="s">
        <v>70</v>
      </c>
      <c r="F220" s="571" t="s">
        <v>71</v>
      </c>
      <c r="G220" s="570" t="s">
        <v>154</v>
      </c>
      <c r="H220" s="569" t="s">
        <v>102</v>
      </c>
      <c r="I220" s="570" t="s">
        <v>155</v>
      </c>
      <c r="J220" s="569">
        <v>0</v>
      </c>
      <c r="K220" s="568" t="s">
        <v>94</v>
      </c>
      <c r="L220" s="752" t="s">
        <v>156</v>
      </c>
      <c r="M220" s="567" t="s">
        <v>94</v>
      </c>
      <c r="N220" s="562" t="str">
        <f t="shared" si="6"/>
        <v>NA</v>
      </c>
      <c r="O220" s="567" t="s">
        <v>94</v>
      </c>
      <c r="P220" s="567" t="s">
        <v>94</v>
      </c>
      <c r="Q220" s="567" t="s">
        <v>94</v>
      </c>
    </row>
    <row r="221" spans="1:17" s="268" customFormat="1" ht="13" x14ac:dyDescent="0.25">
      <c r="A221" s="273" t="s">
        <v>17</v>
      </c>
      <c r="B221" s="571" t="s">
        <v>152</v>
      </c>
      <c r="C221" s="574">
        <v>2021</v>
      </c>
      <c r="D221" s="573" t="s">
        <v>153</v>
      </c>
      <c r="E221" s="572" t="s">
        <v>70</v>
      </c>
      <c r="F221" s="571" t="s">
        <v>71</v>
      </c>
      <c r="G221" s="570" t="s">
        <v>154</v>
      </c>
      <c r="H221" s="569" t="s">
        <v>104</v>
      </c>
      <c r="I221" s="570" t="s">
        <v>155</v>
      </c>
      <c r="J221" s="569">
        <v>0</v>
      </c>
      <c r="K221" s="568" t="s">
        <v>94</v>
      </c>
      <c r="L221" s="752"/>
      <c r="M221" s="567" t="s">
        <v>94</v>
      </c>
      <c r="N221" s="562" t="str">
        <f t="shared" si="6"/>
        <v>NA</v>
      </c>
      <c r="O221" s="567" t="s">
        <v>94</v>
      </c>
      <c r="P221" s="567" t="s">
        <v>94</v>
      </c>
      <c r="Q221" s="567" t="s">
        <v>94</v>
      </c>
    </row>
    <row r="222" spans="1:17" s="268" customFormat="1" ht="13" x14ac:dyDescent="0.25">
      <c r="A222" s="273" t="s">
        <v>17</v>
      </c>
      <c r="B222" s="571" t="s">
        <v>152</v>
      </c>
      <c r="C222" s="574">
        <v>2021</v>
      </c>
      <c r="D222" s="573" t="s">
        <v>153</v>
      </c>
      <c r="E222" s="572" t="s">
        <v>70</v>
      </c>
      <c r="F222" s="571" t="s">
        <v>71</v>
      </c>
      <c r="G222" s="570" t="s">
        <v>154</v>
      </c>
      <c r="H222" s="569" t="s">
        <v>105</v>
      </c>
      <c r="I222" s="570" t="s">
        <v>155</v>
      </c>
      <c r="J222" s="569">
        <v>0</v>
      </c>
      <c r="K222" s="568" t="s">
        <v>94</v>
      </c>
      <c r="L222" s="752"/>
      <c r="M222" s="567" t="s">
        <v>94</v>
      </c>
      <c r="N222" s="562" t="str">
        <f t="shared" si="6"/>
        <v>NA</v>
      </c>
      <c r="O222" s="567" t="s">
        <v>94</v>
      </c>
      <c r="P222" s="567" t="s">
        <v>94</v>
      </c>
      <c r="Q222" s="567" t="s">
        <v>94</v>
      </c>
    </row>
    <row r="223" spans="1:17" s="268" customFormat="1" ht="13" x14ac:dyDescent="0.25">
      <c r="A223" s="273" t="s">
        <v>17</v>
      </c>
      <c r="B223" s="571" t="s">
        <v>152</v>
      </c>
      <c r="C223" s="574">
        <v>2021</v>
      </c>
      <c r="D223" s="573" t="s">
        <v>153</v>
      </c>
      <c r="E223" s="572" t="s">
        <v>70</v>
      </c>
      <c r="F223" s="571" t="s">
        <v>71</v>
      </c>
      <c r="G223" s="570" t="s">
        <v>154</v>
      </c>
      <c r="H223" s="569" t="s">
        <v>106</v>
      </c>
      <c r="I223" s="570" t="s">
        <v>155</v>
      </c>
      <c r="J223" s="569">
        <v>0</v>
      </c>
      <c r="K223" s="568" t="s">
        <v>94</v>
      </c>
      <c r="L223" s="752"/>
      <c r="M223" s="567" t="s">
        <v>94</v>
      </c>
      <c r="N223" s="562" t="str">
        <f t="shared" si="6"/>
        <v>NA</v>
      </c>
      <c r="O223" s="567" t="s">
        <v>94</v>
      </c>
      <c r="P223" s="567" t="s">
        <v>94</v>
      </c>
      <c r="Q223" s="567" t="s">
        <v>94</v>
      </c>
    </row>
    <row r="224" spans="1:17" s="268" customFormat="1" ht="13" x14ac:dyDescent="0.25">
      <c r="A224" s="273" t="s">
        <v>17</v>
      </c>
      <c r="B224" s="571" t="s">
        <v>152</v>
      </c>
      <c r="C224" s="574">
        <v>2021</v>
      </c>
      <c r="D224" s="573" t="s">
        <v>79</v>
      </c>
      <c r="E224" s="572" t="s">
        <v>70</v>
      </c>
      <c r="F224" s="571" t="s">
        <v>71</v>
      </c>
      <c r="G224" s="570" t="s">
        <v>154</v>
      </c>
      <c r="H224" s="570" t="s">
        <v>102</v>
      </c>
      <c r="I224" s="570" t="s">
        <v>155</v>
      </c>
      <c r="J224" s="569">
        <v>0</v>
      </c>
      <c r="K224" s="568" t="s">
        <v>94</v>
      </c>
      <c r="L224" s="752"/>
      <c r="M224" s="567" t="s">
        <v>94</v>
      </c>
      <c r="N224" s="562" t="str">
        <f t="shared" ref="N224:N255" si="7">IFERROR(M224/J224,"NA")</f>
        <v>NA</v>
      </c>
      <c r="O224" s="567" t="s">
        <v>94</v>
      </c>
      <c r="P224" s="567" t="s">
        <v>94</v>
      </c>
      <c r="Q224" s="567" t="s">
        <v>94</v>
      </c>
    </row>
    <row r="225" spans="1:17" s="268" customFormat="1" ht="13" x14ac:dyDescent="0.25">
      <c r="A225" s="273" t="s">
        <v>17</v>
      </c>
      <c r="B225" s="571" t="s">
        <v>152</v>
      </c>
      <c r="C225" s="574">
        <v>2021</v>
      </c>
      <c r="D225" s="573" t="s">
        <v>79</v>
      </c>
      <c r="E225" s="572" t="s">
        <v>70</v>
      </c>
      <c r="F225" s="571" t="s">
        <v>71</v>
      </c>
      <c r="G225" s="570" t="s">
        <v>154</v>
      </c>
      <c r="H225" s="570" t="s">
        <v>104</v>
      </c>
      <c r="I225" s="570" t="s">
        <v>155</v>
      </c>
      <c r="J225" s="569">
        <v>0</v>
      </c>
      <c r="K225" s="568" t="s">
        <v>94</v>
      </c>
      <c r="L225" s="752"/>
      <c r="M225" s="567" t="s">
        <v>94</v>
      </c>
      <c r="N225" s="562" t="str">
        <f t="shared" si="7"/>
        <v>NA</v>
      </c>
      <c r="O225" s="567" t="s">
        <v>94</v>
      </c>
      <c r="P225" s="567" t="s">
        <v>94</v>
      </c>
      <c r="Q225" s="567" t="s">
        <v>94</v>
      </c>
    </row>
    <row r="226" spans="1:17" s="268" customFormat="1" ht="13" x14ac:dyDescent="0.25">
      <c r="A226" s="273" t="s">
        <v>17</v>
      </c>
      <c r="B226" s="571" t="s">
        <v>152</v>
      </c>
      <c r="C226" s="574">
        <v>2021</v>
      </c>
      <c r="D226" s="573" t="s">
        <v>79</v>
      </c>
      <c r="E226" s="572" t="s">
        <v>70</v>
      </c>
      <c r="F226" s="571" t="s">
        <v>71</v>
      </c>
      <c r="G226" s="570" t="s">
        <v>154</v>
      </c>
      <c r="H226" s="570" t="s">
        <v>105</v>
      </c>
      <c r="I226" s="570" t="s">
        <v>155</v>
      </c>
      <c r="J226" s="569">
        <v>0</v>
      </c>
      <c r="K226" s="568" t="s">
        <v>94</v>
      </c>
      <c r="L226" s="752"/>
      <c r="M226" s="567" t="s">
        <v>94</v>
      </c>
      <c r="N226" s="562" t="str">
        <f t="shared" si="7"/>
        <v>NA</v>
      </c>
      <c r="O226" s="567" t="s">
        <v>94</v>
      </c>
      <c r="P226" s="567" t="s">
        <v>94</v>
      </c>
      <c r="Q226" s="567" t="s">
        <v>94</v>
      </c>
    </row>
    <row r="227" spans="1:17" s="268" customFormat="1" ht="13" x14ac:dyDescent="0.25">
      <c r="A227" s="273" t="s">
        <v>17</v>
      </c>
      <c r="B227" s="571" t="s">
        <v>152</v>
      </c>
      <c r="C227" s="574">
        <v>2021</v>
      </c>
      <c r="D227" s="573" t="s">
        <v>79</v>
      </c>
      <c r="E227" s="572" t="s">
        <v>70</v>
      </c>
      <c r="F227" s="571" t="s">
        <v>71</v>
      </c>
      <c r="G227" s="570" t="s">
        <v>154</v>
      </c>
      <c r="H227" s="570" t="s">
        <v>106</v>
      </c>
      <c r="I227" s="570" t="s">
        <v>155</v>
      </c>
      <c r="J227" s="569">
        <v>0</v>
      </c>
      <c r="K227" s="568" t="s">
        <v>94</v>
      </c>
      <c r="L227" s="752"/>
      <c r="M227" s="567" t="s">
        <v>94</v>
      </c>
      <c r="N227" s="562" t="str">
        <f t="shared" si="7"/>
        <v>NA</v>
      </c>
      <c r="O227" s="567" t="s">
        <v>94</v>
      </c>
      <c r="P227" s="567" t="s">
        <v>94</v>
      </c>
      <c r="Q227" s="567" t="s">
        <v>94</v>
      </c>
    </row>
    <row r="228" spans="1:17" s="268" customFormat="1" ht="13" x14ac:dyDescent="0.25">
      <c r="A228" s="273" t="s">
        <v>17</v>
      </c>
      <c r="B228" s="571" t="s">
        <v>152</v>
      </c>
      <c r="C228" s="574">
        <v>2021</v>
      </c>
      <c r="D228" s="573" t="s">
        <v>115</v>
      </c>
      <c r="E228" s="572" t="s">
        <v>70</v>
      </c>
      <c r="F228" s="571" t="s">
        <v>71</v>
      </c>
      <c r="G228" s="570" t="s">
        <v>154</v>
      </c>
      <c r="H228" s="570" t="s">
        <v>102</v>
      </c>
      <c r="I228" s="570" t="s">
        <v>155</v>
      </c>
      <c r="J228" s="569">
        <v>0</v>
      </c>
      <c r="K228" s="568" t="s">
        <v>94</v>
      </c>
      <c r="L228" s="752"/>
      <c r="M228" s="567" t="s">
        <v>94</v>
      </c>
      <c r="N228" s="562" t="str">
        <f t="shared" si="7"/>
        <v>NA</v>
      </c>
      <c r="O228" s="567" t="s">
        <v>94</v>
      </c>
      <c r="P228" s="567" t="s">
        <v>94</v>
      </c>
      <c r="Q228" s="567" t="s">
        <v>94</v>
      </c>
    </row>
    <row r="229" spans="1:17" s="268" customFormat="1" ht="13" x14ac:dyDescent="0.25">
      <c r="A229" s="273" t="s">
        <v>17</v>
      </c>
      <c r="B229" s="571" t="s">
        <v>152</v>
      </c>
      <c r="C229" s="574">
        <v>2021</v>
      </c>
      <c r="D229" s="573" t="s">
        <v>115</v>
      </c>
      <c r="E229" s="572" t="s">
        <v>70</v>
      </c>
      <c r="F229" s="571" t="s">
        <v>71</v>
      </c>
      <c r="G229" s="570" t="s">
        <v>154</v>
      </c>
      <c r="H229" s="570" t="s">
        <v>104</v>
      </c>
      <c r="I229" s="570" t="s">
        <v>155</v>
      </c>
      <c r="J229" s="569">
        <v>0</v>
      </c>
      <c r="K229" s="568" t="s">
        <v>94</v>
      </c>
      <c r="L229" s="752"/>
      <c r="M229" s="567" t="s">
        <v>94</v>
      </c>
      <c r="N229" s="562" t="str">
        <f t="shared" si="7"/>
        <v>NA</v>
      </c>
      <c r="O229" s="567" t="s">
        <v>94</v>
      </c>
      <c r="P229" s="567" t="s">
        <v>94</v>
      </c>
      <c r="Q229" s="567" t="s">
        <v>94</v>
      </c>
    </row>
    <row r="230" spans="1:17" s="268" customFormat="1" ht="13" x14ac:dyDescent="0.25">
      <c r="A230" s="273" t="s">
        <v>17</v>
      </c>
      <c r="B230" s="571" t="s">
        <v>152</v>
      </c>
      <c r="C230" s="574">
        <v>2021</v>
      </c>
      <c r="D230" s="573" t="s">
        <v>115</v>
      </c>
      <c r="E230" s="572" t="s">
        <v>70</v>
      </c>
      <c r="F230" s="571" t="s">
        <v>71</v>
      </c>
      <c r="G230" s="570" t="s">
        <v>154</v>
      </c>
      <c r="H230" s="570" t="s">
        <v>105</v>
      </c>
      <c r="I230" s="570" t="s">
        <v>155</v>
      </c>
      <c r="J230" s="569">
        <v>0</v>
      </c>
      <c r="K230" s="568" t="s">
        <v>94</v>
      </c>
      <c r="L230" s="752"/>
      <c r="M230" s="567" t="s">
        <v>94</v>
      </c>
      <c r="N230" s="562" t="str">
        <f t="shared" si="7"/>
        <v>NA</v>
      </c>
      <c r="O230" s="567" t="s">
        <v>94</v>
      </c>
      <c r="P230" s="567" t="s">
        <v>94</v>
      </c>
      <c r="Q230" s="567" t="s">
        <v>94</v>
      </c>
    </row>
    <row r="231" spans="1:17" s="268" customFormat="1" ht="13" x14ac:dyDescent="0.25">
      <c r="A231" s="273" t="s">
        <v>17</v>
      </c>
      <c r="B231" s="571" t="s">
        <v>152</v>
      </c>
      <c r="C231" s="574">
        <v>2021</v>
      </c>
      <c r="D231" s="573" t="s">
        <v>115</v>
      </c>
      <c r="E231" s="572" t="s">
        <v>70</v>
      </c>
      <c r="F231" s="571" t="s">
        <v>71</v>
      </c>
      <c r="G231" s="570" t="s">
        <v>154</v>
      </c>
      <c r="H231" s="570" t="s">
        <v>106</v>
      </c>
      <c r="I231" s="570" t="s">
        <v>155</v>
      </c>
      <c r="J231" s="569">
        <v>0</v>
      </c>
      <c r="K231" s="568" t="s">
        <v>94</v>
      </c>
      <c r="L231" s="752"/>
      <c r="M231" s="567" t="s">
        <v>94</v>
      </c>
      <c r="N231" s="562" t="str">
        <f t="shared" si="7"/>
        <v>NA</v>
      </c>
      <c r="O231" s="567" t="s">
        <v>94</v>
      </c>
      <c r="P231" s="567" t="s">
        <v>94</v>
      </c>
      <c r="Q231" s="567" t="s">
        <v>94</v>
      </c>
    </row>
    <row r="232" spans="1:17" s="268" customFormat="1" ht="13" x14ac:dyDescent="0.25">
      <c r="A232" s="273" t="s">
        <v>17</v>
      </c>
      <c r="B232" s="571" t="s">
        <v>152</v>
      </c>
      <c r="C232" s="574">
        <v>2021</v>
      </c>
      <c r="D232" s="573" t="s">
        <v>67</v>
      </c>
      <c r="E232" s="572" t="s">
        <v>70</v>
      </c>
      <c r="F232" s="571" t="s">
        <v>71</v>
      </c>
      <c r="G232" s="570" t="s">
        <v>154</v>
      </c>
      <c r="H232" s="570" t="s">
        <v>102</v>
      </c>
      <c r="I232" s="570" t="s">
        <v>155</v>
      </c>
      <c r="J232" s="569">
        <v>0</v>
      </c>
      <c r="K232" s="568" t="s">
        <v>94</v>
      </c>
      <c r="L232" s="752"/>
      <c r="M232" s="567" t="s">
        <v>94</v>
      </c>
      <c r="N232" s="562" t="str">
        <f t="shared" si="7"/>
        <v>NA</v>
      </c>
      <c r="O232" s="567" t="s">
        <v>94</v>
      </c>
      <c r="P232" s="567" t="s">
        <v>94</v>
      </c>
      <c r="Q232" s="567" t="s">
        <v>94</v>
      </c>
    </row>
    <row r="233" spans="1:17" s="268" customFormat="1" ht="13" x14ac:dyDescent="0.25">
      <c r="A233" s="273" t="s">
        <v>17</v>
      </c>
      <c r="B233" s="571" t="s">
        <v>152</v>
      </c>
      <c r="C233" s="574">
        <v>2021</v>
      </c>
      <c r="D233" s="573" t="s">
        <v>67</v>
      </c>
      <c r="E233" s="572" t="s">
        <v>70</v>
      </c>
      <c r="F233" s="571" t="s">
        <v>71</v>
      </c>
      <c r="G233" s="570" t="s">
        <v>154</v>
      </c>
      <c r="H233" s="570" t="s">
        <v>104</v>
      </c>
      <c r="I233" s="570" t="s">
        <v>155</v>
      </c>
      <c r="J233" s="569">
        <v>0</v>
      </c>
      <c r="K233" s="568" t="s">
        <v>94</v>
      </c>
      <c r="L233" s="752"/>
      <c r="M233" s="567" t="s">
        <v>94</v>
      </c>
      <c r="N233" s="562" t="str">
        <f t="shared" si="7"/>
        <v>NA</v>
      </c>
      <c r="O233" s="567" t="s">
        <v>94</v>
      </c>
      <c r="P233" s="567" t="s">
        <v>94</v>
      </c>
      <c r="Q233" s="567" t="s">
        <v>94</v>
      </c>
    </row>
    <row r="234" spans="1:17" s="268" customFormat="1" ht="13" x14ac:dyDescent="0.25">
      <c r="A234" s="273" t="s">
        <v>17</v>
      </c>
      <c r="B234" s="571" t="s">
        <v>152</v>
      </c>
      <c r="C234" s="574">
        <v>2021</v>
      </c>
      <c r="D234" s="573" t="s">
        <v>67</v>
      </c>
      <c r="E234" s="572" t="s">
        <v>70</v>
      </c>
      <c r="F234" s="571" t="s">
        <v>71</v>
      </c>
      <c r="G234" s="570" t="s">
        <v>154</v>
      </c>
      <c r="H234" s="570" t="s">
        <v>105</v>
      </c>
      <c r="I234" s="570" t="s">
        <v>155</v>
      </c>
      <c r="J234" s="569">
        <v>0</v>
      </c>
      <c r="K234" s="568" t="s">
        <v>94</v>
      </c>
      <c r="L234" s="752"/>
      <c r="M234" s="567" t="s">
        <v>94</v>
      </c>
      <c r="N234" s="562" t="str">
        <f t="shared" si="7"/>
        <v>NA</v>
      </c>
      <c r="O234" s="567" t="s">
        <v>94</v>
      </c>
      <c r="P234" s="567" t="s">
        <v>94</v>
      </c>
      <c r="Q234" s="567" t="s">
        <v>94</v>
      </c>
    </row>
    <row r="235" spans="1:17" s="268" customFormat="1" ht="13" x14ac:dyDescent="0.25">
      <c r="A235" s="273" t="s">
        <v>17</v>
      </c>
      <c r="B235" s="571" t="s">
        <v>152</v>
      </c>
      <c r="C235" s="574">
        <v>2021</v>
      </c>
      <c r="D235" s="573" t="s">
        <v>67</v>
      </c>
      <c r="E235" s="572" t="s">
        <v>70</v>
      </c>
      <c r="F235" s="571" t="s">
        <v>71</v>
      </c>
      <c r="G235" s="570" t="s">
        <v>154</v>
      </c>
      <c r="H235" s="570" t="s">
        <v>106</v>
      </c>
      <c r="I235" s="570" t="s">
        <v>155</v>
      </c>
      <c r="J235" s="569">
        <v>0</v>
      </c>
      <c r="K235" s="568" t="s">
        <v>94</v>
      </c>
      <c r="L235" s="752"/>
      <c r="M235" s="567" t="s">
        <v>94</v>
      </c>
      <c r="N235" s="562" t="str">
        <f t="shared" si="7"/>
        <v>NA</v>
      </c>
      <c r="O235" s="567" t="s">
        <v>94</v>
      </c>
      <c r="P235" s="567" t="s">
        <v>94</v>
      </c>
      <c r="Q235" s="567" t="s">
        <v>94</v>
      </c>
    </row>
    <row r="236" spans="1:17" s="268" customFormat="1" ht="13" x14ac:dyDescent="0.25">
      <c r="A236" s="273" t="s">
        <v>17</v>
      </c>
      <c r="B236" s="570" t="s">
        <v>157</v>
      </c>
      <c r="C236" s="574">
        <v>2021</v>
      </c>
      <c r="D236" s="573" t="s">
        <v>89</v>
      </c>
      <c r="E236" s="572" t="s">
        <v>70</v>
      </c>
      <c r="F236" s="571" t="s">
        <v>90</v>
      </c>
      <c r="G236" s="570" t="s">
        <v>158</v>
      </c>
      <c r="H236" s="570" t="s">
        <v>102</v>
      </c>
      <c r="I236" s="570" t="s">
        <v>155</v>
      </c>
      <c r="J236" s="569">
        <v>0</v>
      </c>
      <c r="K236" s="568" t="s">
        <v>94</v>
      </c>
      <c r="L236" s="746" t="s">
        <v>159</v>
      </c>
      <c r="M236" s="567" t="s">
        <v>94</v>
      </c>
      <c r="N236" s="562" t="str">
        <f t="shared" si="7"/>
        <v>NA</v>
      </c>
      <c r="O236" s="567" t="s">
        <v>94</v>
      </c>
      <c r="P236" s="567" t="s">
        <v>94</v>
      </c>
      <c r="Q236" s="567" t="s">
        <v>94</v>
      </c>
    </row>
    <row r="237" spans="1:17" s="268" customFormat="1" ht="13" x14ac:dyDescent="0.25">
      <c r="A237" s="273" t="s">
        <v>17</v>
      </c>
      <c r="B237" s="570" t="s">
        <v>157</v>
      </c>
      <c r="C237" s="574">
        <v>2021</v>
      </c>
      <c r="D237" s="573" t="s">
        <v>89</v>
      </c>
      <c r="E237" s="572" t="s">
        <v>70</v>
      </c>
      <c r="F237" s="571" t="s">
        <v>90</v>
      </c>
      <c r="G237" s="570" t="s">
        <v>158</v>
      </c>
      <c r="H237" s="570" t="s">
        <v>104</v>
      </c>
      <c r="I237" s="570" t="s">
        <v>155</v>
      </c>
      <c r="J237" s="569">
        <v>0</v>
      </c>
      <c r="K237" s="568" t="s">
        <v>94</v>
      </c>
      <c r="L237" s="747"/>
      <c r="M237" s="567" t="s">
        <v>94</v>
      </c>
      <c r="N237" s="562" t="str">
        <f t="shared" si="7"/>
        <v>NA</v>
      </c>
      <c r="O237" s="567" t="s">
        <v>94</v>
      </c>
      <c r="P237" s="567" t="s">
        <v>94</v>
      </c>
      <c r="Q237" s="567" t="s">
        <v>94</v>
      </c>
    </row>
    <row r="238" spans="1:17" s="268" customFormat="1" ht="13" x14ac:dyDescent="0.25">
      <c r="A238" s="273" t="s">
        <v>17</v>
      </c>
      <c r="B238" s="570" t="s">
        <v>157</v>
      </c>
      <c r="C238" s="574">
        <v>2021</v>
      </c>
      <c r="D238" s="573" t="s">
        <v>89</v>
      </c>
      <c r="E238" s="572" t="s">
        <v>70</v>
      </c>
      <c r="F238" s="571" t="s">
        <v>90</v>
      </c>
      <c r="G238" s="570" t="s">
        <v>158</v>
      </c>
      <c r="H238" s="570" t="s">
        <v>105</v>
      </c>
      <c r="I238" s="570" t="s">
        <v>155</v>
      </c>
      <c r="J238" s="569">
        <v>0</v>
      </c>
      <c r="K238" s="568" t="s">
        <v>94</v>
      </c>
      <c r="L238" s="747"/>
      <c r="M238" s="567" t="s">
        <v>94</v>
      </c>
      <c r="N238" s="562" t="str">
        <f t="shared" si="7"/>
        <v>NA</v>
      </c>
      <c r="O238" s="567" t="s">
        <v>94</v>
      </c>
      <c r="P238" s="567" t="s">
        <v>94</v>
      </c>
      <c r="Q238" s="567" t="s">
        <v>94</v>
      </c>
    </row>
    <row r="239" spans="1:17" s="268" customFormat="1" ht="13.5" thickBot="1" x14ac:dyDescent="0.3">
      <c r="A239" s="274" t="s">
        <v>17</v>
      </c>
      <c r="B239" s="275" t="s">
        <v>157</v>
      </c>
      <c r="C239" s="276">
        <v>2021</v>
      </c>
      <c r="D239" s="277" t="s">
        <v>89</v>
      </c>
      <c r="E239" s="278" t="s">
        <v>70</v>
      </c>
      <c r="F239" s="279" t="s">
        <v>90</v>
      </c>
      <c r="G239" s="275" t="s">
        <v>158</v>
      </c>
      <c r="H239" s="275" t="s">
        <v>106</v>
      </c>
      <c r="I239" s="275" t="s">
        <v>155</v>
      </c>
      <c r="J239" s="280">
        <v>0</v>
      </c>
      <c r="K239" s="568" t="s">
        <v>94</v>
      </c>
      <c r="L239" s="753"/>
      <c r="M239" s="567" t="s">
        <v>94</v>
      </c>
      <c r="N239" s="562" t="str">
        <f t="shared" si="7"/>
        <v>NA</v>
      </c>
      <c r="O239" s="567" t="s">
        <v>94</v>
      </c>
      <c r="P239" s="567" t="s">
        <v>94</v>
      </c>
      <c r="Q239" s="567" t="s">
        <v>94</v>
      </c>
    </row>
    <row r="240" spans="1:17" ht="37.5" x14ac:dyDescent="0.25">
      <c r="A240" s="564" t="s">
        <v>17</v>
      </c>
      <c r="B240" s="564" t="s">
        <v>17</v>
      </c>
      <c r="C240" s="564">
        <v>2020</v>
      </c>
      <c r="D240" s="564" t="s">
        <v>40</v>
      </c>
      <c r="E240" s="564" t="s">
        <v>20</v>
      </c>
      <c r="F240" s="564" t="s">
        <v>21</v>
      </c>
      <c r="G240" s="564" t="s">
        <v>22</v>
      </c>
      <c r="H240" s="564" t="s">
        <v>102</v>
      </c>
      <c r="I240" s="564" t="s">
        <v>134</v>
      </c>
      <c r="J240" s="564" t="s">
        <v>135</v>
      </c>
      <c r="K240" s="564" t="s">
        <v>94</v>
      </c>
      <c r="L240" s="563"/>
      <c r="M240" s="561">
        <v>8</v>
      </c>
      <c r="N240" s="562" t="str">
        <f t="shared" si="7"/>
        <v>NA</v>
      </c>
      <c r="O240" s="561" t="s">
        <v>94</v>
      </c>
      <c r="P240" s="749" t="s">
        <v>141</v>
      </c>
      <c r="Q240" s="749" t="s">
        <v>603</v>
      </c>
    </row>
    <row r="241" spans="1:17" ht="37.5" x14ac:dyDescent="0.25">
      <c r="A241" s="564" t="s">
        <v>17</v>
      </c>
      <c r="B241" s="564" t="s">
        <v>17</v>
      </c>
      <c r="C241" s="564">
        <v>2020</v>
      </c>
      <c r="D241" s="564" t="s">
        <v>40</v>
      </c>
      <c r="E241" s="564" t="s">
        <v>20</v>
      </c>
      <c r="F241" s="564" t="s">
        <v>21</v>
      </c>
      <c r="G241" s="564" t="s">
        <v>22</v>
      </c>
      <c r="H241" s="564" t="s">
        <v>104</v>
      </c>
      <c r="I241" s="564" t="s">
        <v>134</v>
      </c>
      <c r="J241" s="564" t="s">
        <v>135</v>
      </c>
      <c r="K241" s="564" t="s">
        <v>94</v>
      </c>
      <c r="L241" s="563"/>
      <c r="M241" s="561">
        <v>8</v>
      </c>
      <c r="N241" s="562" t="str">
        <f t="shared" si="7"/>
        <v>NA</v>
      </c>
      <c r="O241" s="561" t="s">
        <v>94</v>
      </c>
      <c r="P241" s="751"/>
      <c r="Q241" s="751"/>
    </row>
    <row r="242" spans="1:17" ht="37.5" x14ac:dyDescent="0.25">
      <c r="A242" s="564" t="s">
        <v>17</v>
      </c>
      <c r="B242" s="564" t="s">
        <v>17</v>
      </c>
      <c r="C242" s="564">
        <v>2020</v>
      </c>
      <c r="D242" s="564" t="s">
        <v>40</v>
      </c>
      <c r="E242" s="564" t="s">
        <v>20</v>
      </c>
      <c r="F242" s="564" t="s">
        <v>21</v>
      </c>
      <c r="G242" s="564" t="s">
        <v>160</v>
      </c>
      <c r="H242" s="564" t="s">
        <v>105</v>
      </c>
      <c r="I242" s="564" t="s">
        <v>134</v>
      </c>
      <c r="J242" s="564" t="s">
        <v>135</v>
      </c>
      <c r="K242" s="564" t="s">
        <v>94</v>
      </c>
      <c r="L242" s="563"/>
      <c r="M242" s="561">
        <v>4</v>
      </c>
      <c r="N242" s="562" t="str">
        <f t="shared" si="7"/>
        <v>NA</v>
      </c>
      <c r="O242" s="561" t="s">
        <v>94</v>
      </c>
      <c r="P242" s="751"/>
      <c r="Q242" s="751"/>
    </row>
    <row r="243" spans="1:17" ht="37.5" x14ac:dyDescent="0.25">
      <c r="A243" s="564" t="s">
        <v>17</v>
      </c>
      <c r="B243" s="564" t="s">
        <v>17</v>
      </c>
      <c r="C243" s="564">
        <v>2020</v>
      </c>
      <c r="D243" s="564" t="s">
        <v>40</v>
      </c>
      <c r="E243" s="564" t="s">
        <v>20</v>
      </c>
      <c r="F243" s="564" t="s">
        <v>21</v>
      </c>
      <c r="G243" s="564" t="s">
        <v>161</v>
      </c>
      <c r="H243" s="564" t="s">
        <v>106</v>
      </c>
      <c r="I243" s="564" t="s">
        <v>134</v>
      </c>
      <c r="J243" s="564" t="s">
        <v>135</v>
      </c>
      <c r="K243" s="564" t="s">
        <v>94</v>
      </c>
      <c r="L243" s="563"/>
      <c r="M243" s="561">
        <v>3</v>
      </c>
      <c r="N243" s="562" t="str">
        <f t="shared" si="7"/>
        <v>NA</v>
      </c>
      <c r="O243" s="561" t="s">
        <v>94</v>
      </c>
      <c r="P243" s="750"/>
      <c r="Q243" s="750"/>
    </row>
    <row r="244" spans="1:17" ht="37.5" x14ac:dyDescent="0.25">
      <c r="A244" s="564" t="s">
        <v>17</v>
      </c>
      <c r="B244" s="564" t="s">
        <v>17</v>
      </c>
      <c r="C244" s="564">
        <v>2020</v>
      </c>
      <c r="D244" s="564" t="s">
        <v>42</v>
      </c>
      <c r="E244" s="564" t="s">
        <v>20</v>
      </c>
      <c r="F244" s="564" t="s">
        <v>21</v>
      </c>
      <c r="G244" s="564" t="s">
        <v>22</v>
      </c>
      <c r="H244" s="564" t="s">
        <v>102</v>
      </c>
      <c r="I244" s="564" t="s">
        <v>134</v>
      </c>
      <c r="J244" s="564" t="s">
        <v>135</v>
      </c>
      <c r="K244" s="564" t="s">
        <v>94</v>
      </c>
      <c r="L244" s="563"/>
      <c r="M244" s="561">
        <v>4</v>
      </c>
      <c r="N244" s="562" t="str">
        <f t="shared" si="7"/>
        <v>NA</v>
      </c>
      <c r="O244" s="561" t="s">
        <v>94</v>
      </c>
      <c r="P244" s="749" t="s">
        <v>141</v>
      </c>
      <c r="Q244" s="749" t="s">
        <v>603</v>
      </c>
    </row>
    <row r="245" spans="1:17" ht="37.5" x14ac:dyDescent="0.25">
      <c r="A245" s="564" t="s">
        <v>17</v>
      </c>
      <c r="B245" s="564" t="s">
        <v>17</v>
      </c>
      <c r="C245" s="564">
        <v>2020</v>
      </c>
      <c r="D245" s="564" t="s">
        <v>42</v>
      </c>
      <c r="E245" s="564" t="s">
        <v>20</v>
      </c>
      <c r="F245" s="564" t="s">
        <v>21</v>
      </c>
      <c r="G245" s="564" t="s">
        <v>22</v>
      </c>
      <c r="H245" s="564" t="s">
        <v>104</v>
      </c>
      <c r="I245" s="564" t="s">
        <v>134</v>
      </c>
      <c r="J245" s="564" t="s">
        <v>135</v>
      </c>
      <c r="K245" s="564" t="s">
        <v>94</v>
      </c>
      <c r="L245" s="563"/>
      <c r="M245" s="561">
        <v>4</v>
      </c>
      <c r="N245" s="562" t="str">
        <f t="shared" si="7"/>
        <v>NA</v>
      </c>
      <c r="O245" s="561" t="s">
        <v>94</v>
      </c>
      <c r="P245" s="751"/>
      <c r="Q245" s="751"/>
    </row>
    <row r="246" spans="1:17" ht="37.5" x14ac:dyDescent="0.25">
      <c r="A246" s="564" t="s">
        <v>17</v>
      </c>
      <c r="B246" s="564" t="s">
        <v>17</v>
      </c>
      <c r="C246" s="564">
        <v>2020</v>
      </c>
      <c r="D246" s="564" t="s">
        <v>42</v>
      </c>
      <c r="E246" s="564" t="s">
        <v>20</v>
      </c>
      <c r="F246" s="564" t="s">
        <v>21</v>
      </c>
      <c r="G246" s="564" t="s">
        <v>160</v>
      </c>
      <c r="H246" s="564" t="s">
        <v>105</v>
      </c>
      <c r="I246" s="564" t="s">
        <v>134</v>
      </c>
      <c r="J246" s="564" t="s">
        <v>135</v>
      </c>
      <c r="K246" s="564" t="s">
        <v>94</v>
      </c>
      <c r="L246" s="563"/>
      <c r="M246" s="561">
        <v>2</v>
      </c>
      <c r="N246" s="562" t="str">
        <f t="shared" si="7"/>
        <v>NA</v>
      </c>
      <c r="O246" s="561" t="s">
        <v>94</v>
      </c>
      <c r="P246" s="751"/>
      <c r="Q246" s="751"/>
    </row>
    <row r="247" spans="1:17" ht="37.5" x14ac:dyDescent="0.25">
      <c r="A247" s="564" t="s">
        <v>17</v>
      </c>
      <c r="B247" s="564" t="s">
        <v>17</v>
      </c>
      <c r="C247" s="564">
        <v>2020</v>
      </c>
      <c r="D247" s="564" t="s">
        <v>42</v>
      </c>
      <c r="E247" s="564" t="s">
        <v>20</v>
      </c>
      <c r="F247" s="564" t="s">
        <v>21</v>
      </c>
      <c r="G247" s="564" t="s">
        <v>161</v>
      </c>
      <c r="H247" s="564" t="s">
        <v>106</v>
      </c>
      <c r="I247" s="564" t="s">
        <v>134</v>
      </c>
      <c r="J247" s="564" t="s">
        <v>135</v>
      </c>
      <c r="K247" s="564" t="s">
        <v>94</v>
      </c>
      <c r="L247" s="563"/>
      <c r="M247" s="561">
        <v>2</v>
      </c>
      <c r="N247" s="562" t="str">
        <f t="shared" si="7"/>
        <v>NA</v>
      </c>
      <c r="O247" s="561" t="s">
        <v>94</v>
      </c>
      <c r="P247" s="750"/>
      <c r="Q247" s="750"/>
    </row>
    <row r="248" spans="1:17" ht="37.5" x14ac:dyDescent="0.25">
      <c r="A248" s="564" t="s">
        <v>17</v>
      </c>
      <c r="B248" s="564" t="s">
        <v>17</v>
      </c>
      <c r="C248" s="564">
        <v>2020</v>
      </c>
      <c r="D248" s="564" t="s">
        <v>162</v>
      </c>
      <c r="E248" s="564" t="s">
        <v>20</v>
      </c>
      <c r="F248" s="564" t="s">
        <v>21</v>
      </c>
      <c r="G248" s="564" t="s">
        <v>22</v>
      </c>
      <c r="H248" s="564" t="s">
        <v>102</v>
      </c>
      <c r="I248" s="564" t="s">
        <v>134</v>
      </c>
      <c r="J248" s="564" t="s">
        <v>135</v>
      </c>
      <c r="K248" s="564" t="s">
        <v>94</v>
      </c>
      <c r="L248" s="563"/>
      <c r="M248" s="561">
        <v>2978</v>
      </c>
      <c r="N248" s="562" t="str">
        <f t="shared" si="7"/>
        <v>NA</v>
      </c>
      <c r="O248" s="561" t="s">
        <v>94</v>
      </c>
      <c r="P248" s="749" t="s">
        <v>141</v>
      </c>
      <c r="Q248" s="749"/>
    </row>
    <row r="249" spans="1:17" ht="37.5" x14ac:dyDescent="0.25">
      <c r="A249" s="564" t="s">
        <v>17</v>
      </c>
      <c r="B249" s="564" t="s">
        <v>17</v>
      </c>
      <c r="C249" s="564">
        <v>2020</v>
      </c>
      <c r="D249" s="564" t="s">
        <v>162</v>
      </c>
      <c r="E249" s="564" t="s">
        <v>20</v>
      </c>
      <c r="F249" s="564" t="s">
        <v>21</v>
      </c>
      <c r="G249" s="564" t="s">
        <v>22</v>
      </c>
      <c r="H249" s="564" t="s">
        <v>104</v>
      </c>
      <c r="I249" s="564" t="s">
        <v>134</v>
      </c>
      <c r="J249" s="564" t="s">
        <v>135</v>
      </c>
      <c r="K249" s="564" t="s">
        <v>94</v>
      </c>
      <c r="L249" s="563"/>
      <c r="M249" s="561">
        <v>2978</v>
      </c>
      <c r="N249" s="562" t="str">
        <f t="shared" si="7"/>
        <v>NA</v>
      </c>
      <c r="O249" s="561" t="s">
        <v>94</v>
      </c>
      <c r="P249" s="750"/>
      <c r="Q249" s="750"/>
    </row>
    <row r="250" spans="1:17" ht="37.5" x14ac:dyDescent="0.25">
      <c r="A250" s="564" t="s">
        <v>17</v>
      </c>
      <c r="B250" s="564" t="s">
        <v>17</v>
      </c>
      <c r="C250" s="564">
        <v>2020</v>
      </c>
      <c r="D250" s="564" t="s">
        <v>163</v>
      </c>
      <c r="E250" s="564" t="s">
        <v>20</v>
      </c>
      <c r="F250" s="564" t="s">
        <v>21</v>
      </c>
      <c r="G250" s="564" t="s">
        <v>22</v>
      </c>
      <c r="H250" s="564" t="s">
        <v>102</v>
      </c>
      <c r="I250" s="564" t="s">
        <v>134</v>
      </c>
      <c r="J250" s="564" t="s">
        <v>135</v>
      </c>
      <c r="K250" s="564" t="s">
        <v>94</v>
      </c>
      <c r="L250" s="563"/>
      <c r="M250" s="561">
        <v>1088</v>
      </c>
      <c r="N250" s="562" t="str">
        <f t="shared" si="7"/>
        <v>NA</v>
      </c>
      <c r="O250" s="561" t="s">
        <v>94</v>
      </c>
      <c r="P250" s="749" t="s">
        <v>604</v>
      </c>
      <c r="Q250" s="749" t="s">
        <v>604</v>
      </c>
    </row>
    <row r="251" spans="1:17" ht="37.5" x14ac:dyDescent="0.25">
      <c r="A251" s="564" t="s">
        <v>17</v>
      </c>
      <c r="B251" s="564" t="s">
        <v>17</v>
      </c>
      <c r="C251" s="564">
        <v>2020</v>
      </c>
      <c r="D251" s="564" t="s">
        <v>163</v>
      </c>
      <c r="E251" s="564" t="s">
        <v>20</v>
      </c>
      <c r="F251" s="564" t="s">
        <v>21</v>
      </c>
      <c r="G251" s="564" t="s">
        <v>22</v>
      </c>
      <c r="H251" s="564" t="s">
        <v>104</v>
      </c>
      <c r="I251" s="564" t="s">
        <v>134</v>
      </c>
      <c r="J251" s="564" t="s">
        <v>135</v>
      </c>
      <c r="K251" s="564" t="s">
        <v>94</v>
      </c>
      <c r="L251" s="563"/>
      <c r="M251" s="561">
        <v>1088</v>
      </c>
      <c r="N251" s="562" t="str">
        <f t="shared" si="7"/>
        <v>NA</v>
      </c>
      <c r="O251" s="561" t="s">
        <v>94</v>
      </c>
      <c r="P251" s="751"/>
      <c r="Q251" s="751"/>
    </row>
    <row r="252" spans="1:17" ht="37.5" x14ac:dyDescent="0.25">
      <c r="A252" s="564" t="s">
        <v>17</v>
      </c>
      <c r="B252" s="564" t="s">
        <v>17</v>
      </c>
      <c r="C252" s="564">
        <v>2020</v>
      </c>
      <c r="D252" s="564" t="s">
        <v>163</v>
      </c>
      <c r="E252" s="564" t="s">
        <v>20</v>
      </c>
      <c r="F252" s="564" t="s">
        <v>21</v>
      </c>
      <c r="G252" s="564" t="s">
        <v>22</v>
      </c>
      <c r="H252" s="564" t="s">
        <v>105</v>
      </c>
      <c r="I252" s="564" t="s">
        <v>134</v>
      </c>
      <c r="J252" s="564" t="s">
        <v>135</v>
      </c>
      <c r="K252" s="564" t="s">
        <v>94</v>
      </c>
      <c r="L252" s="563"/>
      <c r="M252" s="561">
        <v>623</v>
      </c>
      <c r="N252" s="562" t="str">
        <f t="shared" si="7"/>
        <v>NA</v>
      </c>
      <c r="O252" s="561" t="s">
        <v>94</v>
      </c>
      <c r="P252" s="751"/>
      <c r="Q252" s="751"/>
    </row>
    <row r="253" spans="1:17" ht="37.5" x14ac:dyDescent="0.25">
      <c r="A253" s="564" t="s">
        <v>17</v>
      </c>
      <c r="B253" s="564" t="s">
        <v>17</v>
      </c>
      <c r="C253" s="564">
        <v>2020</v>
      </c>
      <c r="D253" s="564" t="s">
        <v>163</v>
      </c>
      <c r="E253" s="564" t="s">
        <v>20</v>
      </c>
      <c r="F253" s="564" t="s">
        <v>21</v>
      </c>
      <c r="G253" s="564" t="s">
        <v>22</v>
      </c>
      <c r="H253" s="564" t="s">
        <v>106</v>
      </c>
      <c r="I253" s="564" t="s">
        <v>134</v>
      </c>
      <c r="J253" s="564" t="s">
        <v>135</v>
      </c>
      <c r="K253" s="564" t="s">
        <v>94</v>
      </c>
      <c r="L253" s="563"/>
      <c r="M253" s="561">
        <v>578</v>
      </c>
      <c r="N253" s="562" t="str">
        <f t="shared" si="7"/>
        <v>NA</v>
      </c>
      <c r="O253" s="561" t="s">
        <v>94</v>
      </c>
      <c r="P253" s="750"/>
      <c r="Q253" s="750"/>
    </row>
    <row r="254" spans="1:17" ht="37.5" x14ac:dyDescent="0.25">
      <c r="A254" s="564" t="s">
        <v>17</v>
      </c>
      <c r="B254" s="564" t="s">
        <v>17</v>
      </c>
      <c r="C254" s="564">
        <v>2020</v>
      </c>
      <c r="D254" s="564" t="s">
        <v>96</v>
      </c>
      <c r="E254" s="564" t="s">
        <v>20</v>
      </c>
      <c r="F254" s="564" t="s">
        <v>21</v>
      </c>
      <c r="G254" s="564" t="s">
        <v>22</v>
      </c>
      <c r="H254" s="564" t="s">
        <v>102</v>
      </c>
      <c r="I254" s="564" t="s">
        <v>134</v>
      </c>
      <c r="J254" s="564" t="s">
        <v>135</v>
      </c>
      <c r="K254" s="564" t="s">
        <v>94</v>
      </c>
      <c r="L254" s="563"/>
      <c r="M254" s="561">
        <v>1002</v>
      </c>
      <c r="N254" s="562" t="str">
        <f t="shared" si="7"/>
        <v>NA</v>
      </c>
      <c r="O254" s="561" t="s">
        <v>94</v>
      </c>
      <c r="P254" s="749" t="s">
        <v>141</v>
      </c>
      <c r="Q254" s="749" t="s">
        <v>603</v>
      </c>
    </row>
    <row r="255" spans="1:17" ht="37.5" x14ac:dyDescent="0.25">
      <c r="A255" s="564" t="s">
        <v>17</v>
      </c>
      <c r="B255" s="564" t="s">
        <v>17</v>
      </c>
      <c r="C255" s="564">
        <v>2020</v>
      </c>
      <c r="D255" s="564" t="s">
        <v>96</v>
      </c>
      <c r="E255" s="564" t="s">
        <v>20</v>
      </c>
      <c r="F255" s="564" t="s">
        <v>21</v>
      </c>
      <c r="G255" s="564" t="s">
        <v>22</v>
      </c>
      <c r="H255" s="564" t="s">
        <v>104</v>
      </c>
      <c r="I255" s="564" t="s">
        <v>134</v>
      </c>
      <c r="J255" s="564" t="s">
        <v>135</v>
      </c>
      <c r="K255" s="564" t="s">
        <v>94</v>
      </c>
      <c r="L255" s="563"/>
      <c r="M255" s="561">
        <v>1002</v>
      </c>
      <c r="N255" s="562" t="str">
        <f t="shared" si="7"/>
        <v>NA</v>
      </c>
      <c r="O255" s="561" t="s">
        <v>94</v>
      </c>
      <c r="P255" s="751"/>
      <c r="Q255" s="751"/>
    </row>
    <row r="256" spans="1:17" ht="37.5" x14ac:dyDescent="0.25">
      <c r="A256" s="564" t="s">
        <v>17</v>
      </c>
      <c r="B256" s="564" t="s">
        <v>17</v>
      </c>
      <c r="C256" s="564">
        <v>2020</v>
      </c>
      <c r="D256" s="564" t="s">
        <v>96</v>
      </c>
      <c r="E256" s="564" t="s">
        <v>20</v>
      </c>
      <c r="F256" s="564" t="s">
        <v>21</v>
      </c>
      <c r="G256" s="564" t="s">
        <v>22</v>
      </c>
      <c r="H256" s="564" t="s">
        <v>105</v>
      </c>
      <c r="I256" s="564" t="s">
        <v>134</v>
      </c>
      <c r="J256" s="564" t="s">
        <v>135</v>
      </c>
      <c r="K256" s="564" t="s">
        <v>94</v>
      </c>
      <c r="L256" s="563"/>
      <c r="M256" s="561">
        <v>345</v>
      </c>
      <c r="N256" s="562" t="str">
        <f t="shared" ref="N256:N269" si="8">IFERROR(M256/J256,"NA")</f>
        <v>NA</v>
      </c>
      <c r="O256" s="561" t="s">
        <v>94</v>
      </c>
      <c r="P256" s="751"/>
      <c r="Q256" s="751"/>
    </row>
    <row r="257" spans="1:17" ht="37.5" x14ac:dyDescent="0.25">
      <c r="A257" s="564" t="s">
        <v>17</v>
      </c>
      <c r="B257" s="564" t="s">
        <v>17</v>
      </c>
      <c r="C257" s="564">
        <v>2020</v>
      </c>
      <c r="D257" s="564" t="s">
        <v>96</v>
      </c>
      <c r="E257" s="564" t="s">
        <v>20</v>
      </c>
      <c r="F257" s="564" t="s">
        <v>21</v>
      </c>
      <c r="G257" s="564" t="s">
        <v>22</v>
      </c>
      <c r="H257" s="564" t="s">
        <v>106</v>
      </c>
      <c r="I257" s="564" t="s">
        <v>134</v>
      </c>
      <c r="J257" s="564" t="s">
        <v>135</v>
      </c>
      <c r="K257" s="564" t="s">
        <v>94</v>
      </c>
      <c r="L257" s="563"/>
      <c r="M257" s="561">
        <v>345</v>
      </c>
      <c r="N257" s="562" t="str">
        <f t="shared" si="8"/>
        <v>NA</v>
      </c>
      <c r="O257" s="561" t="s">
        <v>94</v>
      </c>
      <c r="P257" s="750"/>
      <c r="Q257" s="750"/>
    </row>
    <row r="258" spans="1:17" ht="37.5" x14ac:dyDescent="0.25">
      <c r="A258" s="564" t="s">
        <v>17</v>
      </c>
      <c r="B258" s="564" t="s">
        <v>17</v>
      </c>
      <c r="C258" s="564">
        <v>2020</v>
      </c>
      <c r="D258" s="564" t="s">
        <v>43</v>
      </c>
      <c r="E258" s="564" t="s">
        <v>20</v>
      </c>
      <c r="F258" s="564" t="s">
        <v>21</v>
      </c>
      <c r="G258" s="564" t="s">
        <v>22</v>
      </c>
      <c r="H258" s="564" t="s">
        <v>105</v>
      </c>
      <c r="I258" s="564" t="s">
        <v>134</v>
      </c>
      <c r="J258" s="564" t="s">
        <v>135</v>
      </c>
      <c r="K258" s="564" t="s">
        <v>94</v>
      </c>
      <c r="L258" s="563"/>
      <c r="M258" s="561">
        <v>22</v>
      </c>
      <c r="N258" s="562" t="str">
        <f t="shared" si="8"/>
        <v>NA</v>
      </c>
      <c r="O258" s="561" t="s">
        <v>94</v>
      </c>
      <c r="P258" s="566" t="s">
        <v>141</v>
      </c>
      <c r="Q258" s="566" t="s">
        <v>603</v>
      </c>
    </row>
    <row r="259" spans="1:17" ht="37.5" x14ac:dyDescent="0.25">
      <c r="A259" s="564" t="s">
        <v>17</v>
      </c>
      <c r="B259" s="564" t="s">
        <v>17</v>
      </c>
      <c r="C259" s="564">
        <v>2020</v>
      </c>
      <c r="D259" s="564" t="s">
        <v>43</v>
      </c>
      <c r="E259" s="564" t="s">
        <v>20</v>
      </c>
      <c r="F259" s="564" t="s">
        <v>21</v>
      </c>
      <c r="G259" s="564" t="s">
        <v>22</v>
      </c>
      <c r="H259" s="564" t="s">
        <v>106</v>
      </c>
      <c r="I259" s="564" t="s">
        <v>134</v>
      </c>
      <c r="J259" s="564" t="s">
        <v>135</v>
      </c>
      <c r="K259" s="564" t="s">
        <v>94</v>
      </c>
      <c r="L259" s="563"/>
      <c r="M259" s="561">
        <v>21</v>
      </c>
      <c r="N259" s="562" t="str">
        <f t="shared" si="8"/>
        <v>NA</v>
      </c>
      <c r="O259" s="561" t="s">
        <v>94</v>
      </c>
      <c r="P259" s="565"/>
      <c r="Q259" s="565"/>
    </row>
    <row r="260" spans="1:17" ht="37.5" x14ac:dyDescent="0.25">
      <c r="A260" s="564" t="s">
        <v>17</v>
      </c>
      <c r="B260" s="564" t="s">
        <v>17</v>
      </c>
      <c r="C260" s="564">
        <v>2020</v>
      </c>
      <c r="D260" s="564" t="s">
        <v>164</v>
      </c>
      <c r="E260" s="564" t="s">
        <v>20</v>
      </c>
      <c r="F260" s="564" t="s">
        <v>21</v>
      </c>
      <c r="G260" s="564" t="s">
        <v>22</v>
      </c>
      <c r="H260" s="564" t="s">
        <v>102</v>
      </c>
      <c r="I260" s="564" t="s">
        <v>134</v>
      </c>
      <c r="J260" s="564" t="s">
        <v>135</v>
      </c>
      <c r="K260" s="564" t="s">
        <v>94</v>
      </c>
      <c r="L260" s="563"/>
      <c r="M260" s="561">
        <v>110</v>
      </c>
      <c r="N260" s="562" t="str">
        <f t="shared" si="8"/>
        <v>NA</v>
      </c>
      <c r="O260" s="561" t="s">
        <v>94</v>
      </c>
      <c r="P260" s="749" t="s">
        <v>165</v>
      </c>
      <c r="Q260" s="749" t="s">
        <v>604</v>
      </c>
    </row>
    <row r="261" spans="1:17" ht="37.5" x14ac:dyDescent="0.25">
      <c r="A261" s="564" t="s">
        <v>17</v>
      </c>
      <c r="B261" s="564" t="s">
        <v>17</v>
      </c>
      <c r="C261" s="564">
        <v>2020</v>
      </c>
      <c r="D261" s="564" t="s">
        <v>164</v>
      </c>
      <c r="E261" s="564" t="s">
        <v>20</v>
      </c>
      <c r="F261" s="564" t="s">
        <v>21</v>
      </c>
      <c r="G261" s="564" t="s">
        <v>22</v>
      </c>
      <c r="H261" s="564" t="s">
        <v>104</v>
      </c>
      <c r="I261" s="564" t="s">
        <v>134</v>
      </c>
      <c r="J261" s="564" t="s">
        <v>135</v>
      </c>
      <c r="K261" s="564" t="s">
        <v>94</v>
      </c>
      <c r="L261" s="563"/>
      <c r="M261" s="561">
        <v>80</v>
      </c>
      <c r="N261" s="562" t="str">
        <f t="shared" si="8"/>
        <v>NA</v>
      </c>
      <c r="O261" s="561" t="s">
        <v>94</v>
      </c>
      <c r="P261" s="751"/>
      <c r="Q261" s="751"/>
    </row>
    <row r="262" spans="1:17" ht="37.5" x14ac:dyDescent="0.25">
      <c r="A262" s="564" t="s">
        <v>17</v>
      </c>
      <c r="B262" s="564" t="s">
        <v>17</v>
      </c>
      <c r="C262" s="564">
        <v>2020</v>
      </c>
      <c r="D262" s="564" t="s">
        <v>164</v>
      </c>
      <c r="E262" s="564" t="s">
        <v>20</v>
      </c>
      <c r="F262" s="564" t="s">
        <v>21</v>
      </c>
      <c r="G262" s="564" t="s">
        <v>22</v>
      </c>
      <c r="H262" s="564" t="s">
        <v>105</v>
      </c>
      <c r="I262" s="564" t="s">
        <v>134</v>
      </c>
      <c r="J262" s="564" t="s">
        <v>135</v>
      </c>
      <c r="K262" s="564" t="s">
        <v>94</v>
      </c>
      <c r="L262" s="563"/>
      <c r="M262" s="561">
        <v>31</v>
      </c>
      <c r="N262" s="562" t="str">
        <f t="shared" si="8"/>
        <v>NA</v>
      </c>
      <c r="O262" s="561" t="s">
        <v>94</v>
      </c>
      <c r="P262" s="751"/>
      <c r="Q262" s="751"/>
    </row>
    <row r="263" spans="1:17" ht="37.5" x14ac:dyDescent="0.25">
      <c r="A263" s="564" t="s">
        <v>17</v>
      </c>
      <c r="B263" s="564" t="s">
        <v>17</v>
      </c>
      <c r="C263" s="564">
        <v>2020</v>
      </c>
      <c r="D263" s="564" t="s">
        <v>164</v>
      </c>
      <c r="E263" s="564" t="s">
        <v>20</v>
      </c>
      <c r="F263" s="564" t="s">
        <v>21</v>
      </c>
      <c r="G263" s="564" t="s">
        <v>22</v>
      </c>
      <c r="H263" s="564" t="s">
        <v>106</v>
      </c>
      <c r="I263" s="564" t="s">
        <v>134</v>
      </c>
      <c r="J263" s="564" t="s">
        <v>135</v>
      </c>
      <c r="K263" s="564" t="s">
        <v>94</v>
      </c>
      <c r="L263" s="563"/>
      <c r="M263" s="561">
        <v>31</v>
      </c>
      <c r="N263" s="562" t="str">
        <f t="shared" si="8"/>
        <v>NA</v>
      </c>
      <c r="O263" s="561" t="s">
        <v>94</v>
      </c>
      <c r="P263" s="751"/>
      <c r="Q263" s="751"/>
    </row>
    <row r="264" spans="1:17" ht="37.5" x14ac:dyDescent="0.25">
      <c r="A264" s="564" t="s">
        <v>17</v>
      </c>
      <c r="B264" s="564" t="s">
        <v>17</v>
      </c>
      <c r="C264" s="564">
        <v>2020</v>
      </c>
      <c r="D264" s="564" t="s">
        <v>164</v>
      </c>
      <c r="E264" s="564" t="s">
        <v>20</v>
      </c>
      <c r="F264" s="564" t="s">
        <v>21</v>
      </c>
      <c r="G264" s="564" t="s">
        <v>160</v>
      </c>
      <c r="H264" s="564" t="s">
        <v>103</v>
      </c>
      <c r="I264" s="564" t="s">
        <v>134</v>
      </c>
      <c r="J264" s="564" t="s">
        <v>135</v>
      </c>
      <c r="K264" s="564" t="s">
        <v>94</v>
      </c>
      <c r="L264" s="563"/>
      <c r="M264" s="561">
        <v>28</v>
      </c>
      <c r="N264" s="562" t="str">
        <f t="shared" si="8"/>
        <v>NA</v>
      </c>
      <c r="O264" s="561" t="s">
        <v>94</v>
      </c>
      <c r="P264" s="750"/>
      <c r="Q264" s="750"/>
    </row>
    <row r="265" spans="1:17" ht="37.5" x14ac:dyDescent="0.25">
      <c r="A265" s="564" t="s">
        <v>17</v>
      </c>
      <c r="B265" s="564" t="s">
        <v>17</v>
      </c>
      <c r="C265" s="564">
        <v>2020</v>
      </c>
      <c r="D265" s="564" t="s">
        <v>166</v>
      </c>
      <c r="E265" s="564" t="s">
        <v>20</v>
      </c>
      <c r="F265" s="564" t="s">
        <v>21</v>
      </c>
      <c r="G265" s="564" t="s">
        <v>22</v>
      </c>
      <c r="H265" s="564" t="s">
        <v>102</v>
      </c>
      <c r="I265" s="564" t="s">
        <v>134</v>
      </c>
      <c r="J265" s="564" t="s">
        <v>135</v>
      </c>
      <c r="K265" s="564" t="s">
        <v>94</v>
      </c>
      <c r="L265" s="563"/>
      <c r="M265" s="561">
        <v>165</v>
      </c>
      <c r="N265" s="562" t="str">
        <f t="shared" si="8"/>
        <v>NA</v>
      </c>
      <c r="O265" s="561" t="s">
        <v>94</v>
      </c>
      <c r="P265" s="749" t="s">
        <v>165</v>
      </c>
      <c r="Q265" s="749" t="s">
        <v>604</v>
      </c>
    </row>
    <row r="266" spans="1:17" ht="37.5" x14ac:dyDescent="0.25">
      <c r="A266" s="564" t="s">
        <v>17</v>
      </c>
      <c r="B266" s="564" t="s">
        <v>17</v>
      </c>
      <c r="C266" s="564">
        <v>2020</v>
      </c>
      <c r="D266" s="564" t="s">
        <v>166</v>
      </c>
      <c r="E266" s="564" t="s">
        <v>20</v>
      </c>
      <c r="F266" s="564" t="s">
        <v>21</v>
      </c>
      <c r="G266" s="564" t="s">
        <v>22</v>
      </c>
      <c r="H266" s="564" t="s">
        <v>104</v>
      </c>
      <c r="I266" s="564" t="s">
        <v>134</v>
      </c>
      <c r="J266" s="564" t="s">
        <v>135</v>
      </c>
      <c r="K266" s="564" t="s">
        <v>94</v>
      </c>
      <c r="L266" s="563"/>
      <c r="M266" s="561">
        <v>105</v>
      </c>
      <c r="N266" s="562" t="str">
        <f t="shared" si="8"/>
        <v>NA</v>
      </c>
      <c r="O266" s="561" t="s">
        <v>94</v>
      </c>
      <c r="P266" s="751"/>
      <c r="Q266" s="751"/>
    </row>
    <row r="267" spans="1:17" ht="37.5" x14ac:dyDescent="0.25">
      <c r="A267" s="564" t="s">
        <v>17</v>
      </c>
      <c r="B267" s="564" t="s">
        <v>17</v>
      </c>
      <c r="C267" s="564">
        <v>2020</v>
      </c>
      <c r="D267" s="564" t="s">
        <v>166</v>
      </c>
      <c r="E267" s="564" t="s">
        <v>20</v>
      </c>
      <c r="F267" s="564" t="s">
        <v>21</v>
      </c>
      <c r="G267" s="564" t="s">
        <v>22</v>
      </c>
      <c r="H267" s="564" t="s">
        <v>105</v>
      </c>
      <c r="I267" s="564" t="s">
        <v>134</v>
      </c>
      <c r="J267" s="564" t="s">
        <v>135</v>
      </c>
      <c r="K267" s="564" t="s">
        <v>94</v>
      </c>
      <c r="L267" s="563"/>
      <c r="M267" s="561">
        <v>25</v>
      </c>
      <c r="N267" s="562" t="str">
        <f t="shared" si="8"/>
        <v>NA</v>
      </c>
      <c r="O267" s="561" t="s">
        <v>94</v>
      </c>
      <c r="P267" s="750"/>
      <c r="Q267" s="750"/>
    </row>
    <row r="268" spans="1:17" ht="37.5" x14ac:dyDescent="0.25">
      <c r="A268" s="564" t="s">
        <v>17</v>
      </c>
      <c r="B268" s="564" t="s">
        <v>17</v>
      </c>
      <c r="C268" s="564">
        <v>2020</v>
      </c>
      <c r="D268" s="564" t="s">
        <v>167</v>
      </c>
      <c r="E268" s="564" t="s">
        <v>20</v>
      </c>
      <c r="F268" s="564" t="s">
        <v>21</v>
      </c>
      <c r="G268" s="564" t="s">
        <v>22</v>
      </c>
      <c r="H268" s="564" t="s">
        <v>102</v>
      </c>
      <c r="I268" s="564" t="s">
        <v>134</v>
      </c>
      <c r="J268" s="564" t="s">
        <v>135</v>
      </c>
      <c r="K268" s="564" t="s">
        <v>94</v>
      </c>
      <c r="L268" s="563"/>
      <c r="M268" s="561">
        <v>107</v>
      </c>
      <c r="N268" s="562" t="str">
        <f t="shared" si="8"/>
        <v>NA</v>
      </c>
      <c r="O268" s="561" t="s">
        <v>94</v>
      </c>
      <c r="P268" s="749" t="s">
        <v>165</v>
      </c>
      <c r="Q268" s="749" t="s">
        <v>604</v>
      </c>
    </row>
    <row r="269" spans="1:17" ht="37.5" x14ac:dyDescent="0.25">
      <c r="A269" s="564" t="s">
        <v>17</v>
      </c>
      <c r="B269" s="564" t="s">
        <v>17</v>
      </c>
      <c r="C269" s="564">
        <v>2020</v>
      </c>
      <c r="D269" s="564" t="s">
        <v>167</v>
      </c>
      <c r="E269" s="564" t="s">
        <v>20</v>
      </c>
      <c r="F269" s="564" t="s">
        <v>21</v>
      </c>
      <c r="G269" s="564" t="s">
        <v>22</v>
      </c>
      <c r="H269" s="564" t="s">
        <v>104</v>
      </c>
      <c r="I269" s="564" t="s">
        <v>134</v>
      </c>
      <c r="J269" s="564" t="s">
        <v>135</v>
      </c>
      <c r="K269" s="564" t="s">
        <v>94</v>
      </c>
      <c r="L269" s="563"/>
      <c r="M269" s="561">
        <v>107</v>
      </c>
      <c r="N269" s="562" t="str">
        <f t="shared" si="8"/>
        <v>NA</v>
      </c>
      <c r="O269" s="561" t="s">
        <v>94</v>
      </c>
      <c r="P269" s="750"/>
      <c r="Q269" s="750"/>
    </row>
  </sheetData>
  <mergeCells count="92">
    <mergeCell ref="P265:P267"/>
    <mergeCell ref="Q265:Q267"/>
    <mergeCell ref="P268:P269"/>
    <mergeCell ref="Q268:Q269"/>
    <mergeCell ref="P250:P253"/>
    <mergeCell ref="Q250:Q253"/>
    <mergeCell ref="P254:P257"/>
    <mergeCell ref="Q254:Q257"/>
    <mergeCell ref="P260:P264"/>
    <mergeCell ref="Q260:Q264"/>
    <mergeCell ref="P248:P249"/>
    <mergeCell ref="Q248:Q249"/>
    <mergeCell ref="L189:L193"/>
    <mergeCell ref="L194:L198"/>
    <mergeCell ref="L199:L200"/>
    <mergeCell ref="L201:L205"/>
    <mergeCell ref="P244:P247"/>
    <mergeCell ref="Q244:Q247"/>
    <mergeCell ref="L211:L216"/>
    <mergeCell ref="L220:L235"/>
    <mergeCell ref="L236:L239"/>
    <mergeCell ref="P240:P243"/>
    <mergeCell ref="Q240:Q243"/>
    <mergeCell ref="L120:L124"/>
    <mergeCell ref="L184:L188"/>
    <mergeCell ref="L130:L134"/>
    <mergeCell ref="L135:L139"/>
    <mergeCell ref="L140:L144"/>
    <mergeCell ref="L145:L149"/>
    <mergeCell ref="L150:L154"/>
    <mergeCell ref="L155:L156"/>
    <mergeCell ref="L162:L166"/>
    <mergeCell ref="L125:L129"/>
    <mergeCell ref="L167:L170"/>
    <mergeCell ref="L171:L176"/>
    <mergeCell ref="L177:L181"/>
    <mergeCell ref="L182:L183"/>
    <mergeCell ref="L94:L96"/>
    <mergeCell ref="L100:L119"/>
    <mergeCell ref="Q81:Q85"/>
    <mergeCell ref="Q86:Q88"/>
    <mergeCell ref="L69:L73"/>
    <mergeCell ref="P69:P73"/>
    <mergeCell ref="Q69:Q73"/>
    <mergeCell ref="L74:L78"/>
    <mergeCell ref="P74:P78"/>
    <mergeCell ref="Q74:Q78"/>
    <mergeCell ref="L79:L80"/>
    <mergeCell ref="P79:P80"/>
    <mergeCell ref="L81:L85"/>
    <mergeCell ref="P81:P85"/>
    <mergeCell ref="L91:L93"/>
    <mergeCell ref="Q100:Q124"/>
    <mergeCell ref="Q54:Q56"/>
    <mergeCell ref="L62:L63"/>
    <mergeCell ref="P62:P63"/>
    <mergeCell ref="Q62:Q63"/>
    <mergeCell ref="L64:L68"/>
    <mergeCell ref="P64:P68"/>
    <mergeCell ref="Q64:Q68"/>
    <mergeCell ref="L35:L36"/>
    <mergeCell ref="P35:P36"/>
    <mergeCell ref="Q35:Q36"/>
    <mergeCell ref="L57:L61"/>
    <mergeCell ref="P57:P61"/>
    <mergeCell ref="P37:P41"/>
    <mergeCell ref="Q39:Q41"/>
    <mergeCell ref="L42:L46"/>
    <mergeCell ref="P42:P46"/>
    <mergeCell ref="L47:L50"/>
    <mergeCell ref="P47:P50"/>
    <mergeCell ref="Q47:Q50"/>
    <mergeCell ref="L51:L56"/>
    <mergeCell ref="P51:P53"/>
    <mergeCell ref="Q51:Q53"/>
    <mergeCell ref="P54:P56"/>
    <mergeCell ref="L20:L24"/>
    <mergeCell ref="P20:P24"/>
    <mergeCell ref="Q20:Q24"/>
    <mergeCell ref="L30:L34"/>
    <mergeCell ref="P30:P34"/>
    <mergeCell ref="Q30:Q34"/>
    <mergeCell ref="L25:L29"/>
    <mergeCell ref="P25:P29"/>
    <mergeCell ref="L15:L19"/>
    <mergeCell ref="P15:P19"/>
    <mergeCell ref="L5:L9"/>
    <mergeCell ref="P5:P9"/>
    <mergeCell ref="Q5:Q9"/>
    <mergeCell ref="L10:L14"/>
    <mergeCell ref="P10:P14"/>
    <mergeCell ref="Q10:Q14"/>
  </mergeCells>
  <pageMargins left="0.7" right="0.7" top="0.75" bottom="0.75" header="0.3" footer="0.3"/>
  <pageSetup paperSize="9" scale="64"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B4D8-0887-41AB-BDD8-EABA48E3A793}">
  <sheetPr>
    <tabColor theme="3" tint="0.39997558519241921"/>
    <pageSetUpPr fitToPage="1"/>
  </sheetPr>
  <dimension ref="A1:Y11"/>
  <sheetViews>
    <sheetView topLeftCell="L1" zoomScaleNormal="100" workbookViewId="0">
      <pane ySplit="4" topLeftCell="A5" activePane="bottomLeft" state="frozen"/>
      <selection pane="bottomLeft" activeCell="N9" sqref="N9"/>
    </sheetView>
  </sheetViews>
  <sheetFormatPr defaultColWidth="8.81640625" defaultRowHeight="12.5" x14ac:dyDescent="0.25"/>
  <cols>
    <col min="1" max="1" width="8.81640625" style="14"/>
    <col min="2" max="2" width="12" style="14" customWidth="1"/>
    <col min="3" max="3" width="15.453125" style="14" customWidth="1"/>
    <col min="4" max="4" width="15.1796875" style="14" customWidth="1"/>
    <col min="5" max="5" width="15" style="14" customWidth="1"/>
    <col min="6" max="6" width="22" style="14" customWidth="1"/>
    <col min="7" max="7" width="18.1796875" style="445" customWidth="1"/>
    <col min="8" max="8" width="18.1796875" style="14" customWidth="1"/>
    <col min="9" max="10" width="16.1796875" style="14" customWidth="1"/>
    <col min="11" max="12" width="19.1796875" style="14" customWidth="1"/>
    <col min="13" max="13" width="20" style="14" customWidth="1"/>
    <col min="14" max="15" width="19.1796875" style="14" customWidth="1"/>
    <col min="16" max="16" width="13.54296875" style="14" customWidth="1"/>
    <col min="17" max="24" width="19.1796875" style="14" customWidth="1"/>
    <col min="25" max="25" width="13.1796875" style="14" customWidth="1"/>
    <col min="26" max="16384" width="8.81640625" style="14"/>
  </cols>
  <sheetData>
    <row r="1" spans="1:25" ht="13.5" thickBot="1" x14ac:dyDescent="0.3">
      <c r="A1" s="480" t="s">
        <v>905</v>
      </c>
    </row>
    <row r="2" spans="1:25" ht="13" thickBot="1" x14ac:dyDescent="0.3">
      <c r="G2" s="14"/>
      <c r="X2" s="479" t="s">
        <v>1</v>
      </c>
      <c r="Y2" s="478" t="s">
        <v>2</v>
      </c>
    </row>
    <row r="3" spans="1:25" ht="13.5" thickBot="1" x14ac:dyDescent="0.3">
      <c r="A3" s="344"/>
      <c r="B3" s="344"/>
      <c r="C3" s="344"/>
      <c r="D3" s="344"/>
      <c r="E3" s="344"/>
      <c r="F3" s="344"/>
      <c r="G3" s="344"/>
      <c r="H3" s="344"/>
      <c r="I3" s="344"/>
      <c r="J3" s="344"/>
      <c r="K3" s="344"/>
      <c r="L3" s="344"/>
      <c r="N3" s="344"/>
      <c r="O3" s="344"/>
      <c r="P3" s="344"/>
      <c r="Q3" s="344"/>
      <c r="R3" s="344"/>
      <c r="S3" s="344"/>
      <c r="T3" s="344"/>
      <c r="U3" s="344"/>
      <c r="V3" s="344"/>
      <c r="X3" s="477" t="s">
        <v>3</v>
      </c>
      <c r="Y3" s="476"/>
    </row>
    <row r="4" spans="1:25" ht="65.5" thickBot="1" x14ac:dyDescent="0.3">
      <c r="A4" s="473" t="s">
        <v>4</v>
      </c>
      <c r="B4" s="473" t="s">
        <v>119</v>
      </c>
      <c r="C4" s="473" t="s">
        <v>904</v>
      </c>
      <c r="D4" s="475" t="s">
        <v>8</v>
      </c>
      <c r="E4" s="473" t="s">
        <v>6</v>
      </c>
      <c r="F4" s="473" t="s">
        <v>903</v>
      </c>
      <c r="G4" s="474" t="s">
        <v>168</v>
      </c>
      <c r="H4" s="473" t="s">
        <v>169</v>
      </c>
      <c r="I4" s="473" t="s">
        <v>902</v>
      </c>
      <c r="J4" s="473" t="s">
        <v>901</v>
      </c>
      <c r="K4" s="473" t="s">
        <v>900</v>
      </c>
      <c r="L4" s="473" t="s">
        <v>899</v>
      </c>
      <c r="M4" s="473" t="s">
        <v>15</v>
      </c>
      <c r="N4" s="472" t="s">
        <v>898</v>
      </c>
      <c r="O4" s="472" t="s">
        <v>897</v>
      </c>
      <c r="P4" s="472" t="s">
        <v>101</v>
      </c>
      <c r="Q4" s="472" t="s">
        <v>896</v>
      </c>
      <c r="R4" s="472" t="s">
        <v>895</v>
      </c>
      <c r="S4" s="472" t="s">
        <v>894</v>
      </c>
      <c r="T4" s="472" t="s">
        <v>893</v>
      </c>
      <c r="U4" s="472" t="s">
        <v>892</v>
      </c>
      <c r="V4" s="472" t="s">
        <v>891</v>
      </c>
      <c r="W4" s="472" t="s">
        <v>890</v>
      </c>
      <c r="X4" s="472" t="s">
        <v>889</v>
      </c>
      <c r="Y4" s="472" t="s">
        <v>170</v>
      </c>
    </row>
    <row r="5" spans="1:25" ht="102.75" customHeight="1" x14ac:dyDescent="0.25">
      <c r="A5" s="453" t="s">
        <v>17</v>
      </c>
      <c r="B5" s="453">
        <v>2020</v>
      </c>
      <c r="C5" s="471" t="s">
        <v>886</v>
      </c>
      <c r="D5" s="470" t="s">
        <v>21</v>
      </c>
      <c r="E5" s="470" t="s">
        <v>33</v>
      </c>
      <c r="F5" s="470" t="s">
        <v>23</v>
      </c>
      <c r="G5" s="470"/>
      <c r="H5" s="470" t="s">
        <v>26</v>
      </c>
      <c r="I5" s="470" t="s">
        <v>23</v>
      </c>
      <c r="J5" s="470" t="s">
        <v>23</v>
      </c>
      <c r="K5" s="469" t="s">
        <v>23</v>
      </c>
      <c r="L5" s="469" t="s">
        <v>880</v>
      </c>
      <c r="M5" s="468" t="s">
        <v>888</v>
      </c>
      <c r="N5" s="467" t="s">
        <v>885</v>
      </c>
      <c r="O5" s="448" t="s">
        <v>878</v>
      </c>
      <c r="P5" s="448" t="s">
        <v>256</v>
      </c>
      <c r="Q5" s="448" t="s">
        <v>26</v>
      </c>
      <c r="R5" s="448" t="s">
        <v>26</v>
      </c>
      <c r="S5" s="448" t="s">
        <v>26</v>
      </c>
      <c r="T5" s="448" t="s">
        <v>26</v>
      </c>
      <c r="U5" s="448" t="s">
        <v>26</v>
      </c>
      <c r="V5" s="448" t="s">
        <v>26</v>
      </c>
      <c r="W5" s="448" t="s">
        <v>26</v>
      </c>
      <c r="X5" s="448" t="s">
        <v>23</v>
      </c>
      <c r="Y5" s="466" t="s">
        <v>887</v>
      </c>
    </row>
    <row r="6" spans="1:25" ht="37.5" x14ac:dyDescent="0.25">
      <c r="A6" s="453" t="s">
        <v>17</v>
      </c>
      <c r="B6" s="453">
        <v>2020</v>
      </c>
      <c r="C6" s="458" t="s">
        <v>886</v>
      </c>
      <c r="D6" s="457" t="s">
        <v>21</v>
      </c>
      <c r="E6" s="457" t="s">
        <v>19</v>
      </c>
      <c r="F6" s="457" t="s">
        <v>23</v>
      </c>
      <c r="G6" s="457"/>
      <c r="H6" s="457" t="s">
        <v>26</v>
      </c>
      <c r="I6" s="457" t="s">
        <v>23</v>
      </c>
      <c r="J6" s="457" t="s">
        <v>23</v>
      </c>
      <c r="K6" s="456" t="s">
        <v>23</v>
      </c>
      <c r="L6" s="456" t="s">
        <v>883</v>
      </c>
      <c r="M6" s="462"/>
      <c r="N6" s="461" t="s">
        <v>885</v>
      </c>
      <c r="O6" s="465" t="s">
        <v>878</v>
      </c>
      <c r="P6" s="464" t="s">
        <v>256</v>
      </c>
      <c r="Q6" s="448" t="s">
        <v>26</v>
      </c>
      <c r="R6" s="463" t="s">
        <v>26</v>
      </c>
      <c r="S6" s="448" t="s">
        <v>26</v>
      </c>
      <c r="T6" s="464" t="s">
        <v>23</v>
      </c>
      <c r="U6" s="448" t="s">
        <v>23</v>
      </c>
      <c r="V6" s="464" t="s">
        <v>26</v>
      </c>
      <c r="W6" s="464" t="s">
        <v>26</v>
      </c>
      <c r="X6" s="463" t="s">
        <v>23</v>
      </c>
      <c r="Y6" s="454"/>
    </row>
    <row r="7" spans="1:25" ht="37.5" x14ac:dyDescent="0.25">
      <c r="A7" s="453" t="s">
        <v>17</v>
      </c>
      <c r="B7" s="453">
        <v>2020</v>
      </c>
      <c r="C7" s="458" t="s">
        <v>886</v>
      </c>
      <c r="D7" s="457" t="s">
        <v>21</v>
      </c>
      <c r="E7" s="459" t="s">
        <v>882</v>
      </c>
      <c r="F7" s="457" t="s">
        <v>23</v>
      </c>
      <c r="G7" s="457"/>
      <c r="H7" s="457" t="s">
        <v>26</v>
      </c>
      <c r="I7" s="457" t="s">
        <v>23</v>
      </c>
      <c r="J7" s="456" t="s">
        <v>23</v>
      </c>
      <c r="K7" s="456" t="s">
        <v>23</v>
      </c>
      <c r="L7" s="456" t="s">
        <v>880</v>
      </c>
      <c r="M7" s="462"/>
      <c r="N7" s="461" t="s">
        <v>885</v>
      </c>
      <c r="O7" s="460" t="s">
        <v>878</v>
      </c>
      <c r="P7" s="448" t="s">
        <v>256</v>
      </c>
      <c r="Q7" s="448" t="s">
        <v>26</v>
      </c>
      <c r="R7" s="447" t="s">
        <v>26</v>
      </c>
      <c r="S7" s="448" t="s">
        <v>26</v>
      </c>
      <c r="T7" s="448" t="s">
        <v>23</v>
      </c>
      <c r="U7" s="448" t="s">
        <v>23</v>
      </c>
      <c r="V7" s="448" t="s">
        <v>26</v>
      </c>
      <c r="W7" s="448" t="s">
        <v>26</v>
      </c>
      <c r="X7" s="447" t="s">
        <v>23</v>
      </c>
      <c r="Y7" s="454"/>
    </row>
    <row r="8" spans="1:25" ht="37.5" x14ac:dyDescent="0.25">
      <c r="A8" s="453" t="s">
        <v>17</v>
      </c>
      <c r="B8" s="453">
        <v>2020</v>
      </c>
      <c r="C8" s="458" t="s">
        <v>886</v>
      </c>
      <c r="D8" s="457" t="s">
        <v>21</v>
      </c>
      <c r="E8" s="459" t="s">
        <v>42</v>
      </c>
      <c r="F8" s="457" t="s">
        <v>23</v>
      </c>
      <c r="G8" s="457"/>
      <c r="H8" s="457" t="s">
        <v>26</v>
      </c>
      <c r="I8" s="457" t="s">
        <v>23</v>
      </c>
      <c r="J8" s="456" t="s">
        <v>23</v>
      </c>
      <c r="K8" s="456" t="s">
        <v>23</v>
      </c>
      <c r="L8" s="456" t="s">
        <v>880</v>
      </c>
      <c r="M8" s="462"/>
      <c r="N8" s="461" t="s">
        <v>885</v>
      </c>
      <c r="O8" s="460" t="s">
        <v>878</v>
      </c>
      <c r="P8" s="448" t="s">
        <v>256</v>
      </c>
      <c r="Q8" s="448" t="s">
        <v>26</v>
      </c>
      <c r="R8" s="447" t="s">
        <v>26</v>
      </c>
      <c r="S8" s="448" t="s">
        <v>26</v>
      </c>
      <c r="T8" s="448" t="s">
        <v>23</v>
      </c>
      <c r="U8" s="448" t="s">
        <v>23</v>
      </c>
      <c r="V8" s="448" t="s">
        <v>26</v>
      </c>
      <c r="W8" s="448" t="s">
        <v>26</v>
      </c>
      <c r="X8" s="447" t="s">
        <v>23</v>
      </c>
      <c r="Y8" s="454"/>
    </row>
    <row r="9" spans="1:25" ht="50" x14ac:dyDescent="0.25">
      <c r="A9" s="453" t="s">
        <v>17</v>
      </c>
      <c r="B9" s="453">
        <v>2020</v>
      </c>
      <c r="C9" s="458" t="s">
        <v>884</v>
      </c>
      <c r="D9" s="457" t="s">
        <v>21</v>
      </c>
      <c r="E9" s="459" t="s">
        <v>19</v>
      </c>
      <c r="F9" s="457" t="s">
        <v>23</v>
      </c>
      <c r="G9" s="457"/>
      <c r="H9" s="457" t="s">
        <v>26</v>
      </c>
      <c r="I9" s="457" t="s">
        <v>23</v>
      </c>
      <c r="J9" s="457" t="s">
        <v>23</v>
      </c>
      <c r="K9" s="457" t="s">
        <v>23</v>
      </c>
      <c r="L9" s="456" t="s">
        <v>883</v>
      </c>
      <c r="M9" s="455"/>
      <c r="N9" s="448" t="s">
        <v>879</v>
      </c>
      <c r="O9" s="447" t="s">
        <v>878</v>
      </c>
      <c r="P9" s="448" t="s">
        <v>256</v>
      </c>
      <c r="Q9" s="448" t="s">
        <v>26</v>
      </c>
      <c r="R9" s="447" t="s">
        <v>26</v>
      </c>
      <c r="S9" s="448" t="s">
        <v>26</v>
      </c>
      <c r="T9" s="448" t="s">
        <v>23</v>
      </c>
      <c r="U9" s="448" t="s">
        <v>23</v>
      </c>
      <c r="V9" s="448" t="s">
        <v>26</v>
      </c>
      <c r="W9" s="448" t="s">
        <v>26</v>
      </c>
      <c r="X9" s="447" t="s">
        <v>23</v>
      </c>
      <c r="Y9" s="454"/>
    </row>
    <row r="10" spans="1:25" ht="37.5" x14ac:dyDescent="0.25">
      <c r="A10" s="453" t="s">
        <v>17</v>
      </c>
      <c r="B10" s="453">
        <v>2020</v>
      </c>
      <c r="C10" s="458" t="s">
        <v>881</v>
      </c>
      <c r="D10" s="457" t="s">
        <v>21</v>
      </c>
      <c r="E10" s="457" t="s">
        <v>882</v>
      </c>
      <c r="F10" s="457" t="s">
        <v>23</v>
      </c>
      <c r="G10" s="457"/>
      <c r="H10" s="457" t="s">
        <v>26</v>
      </c>
      <c r="I10" s="457" t="s">
        <v>23</v>
      </c>
      <c r="J10" s="457" t="s">
        <v>23</v>
      </c>
      <c r="K10" s="457" t="s">
        <v>23</v>
      </c>
      <c r="L10" s="456" t="s">
        <v>880</v>
      </c>
      <c r="M10" s="455"/>
      <c r="N10" s="447" t="s">
        <v>879</v>
      </c>
      <c r="O10" s="447" t="s">
        <v>878</v>
      </c>
      <c r="P10" s="448" t="s">
        <v>256</v>
      </c>
      <c r="Q10" s="448" t="s">
        <v>26</v>
      </c>
      <c r="R10" s="447" t="s">
        <v>26</v>
      </c>
      <c r="S10" s="448" t="s">
        <v>26</v>
      </c>
      <c r="T10" s="448" t="s">
        <v>23</v>
      </c>
      <c r="U10" s="448" t="s">
        <v>23</v>
      </c>
      <c r="V10" s="448" t="s">
        <v>26</v>
      </c>
      <c r="W10" s="448" t="s">
        <v>26</v>
      </c>
      <c r="X10" s="447" t="s">
        <v>23</v>
      </c>
      <c r="Y10" s="454"/>
    </row>
    <row r="11" spans="1:25" ht="38" thickBot="1" x14ac:dyDescent="0.3">
      <c r="A11" s="453" t="s">
        <v>17</v>
      </c>
      <c r="B11" s="453">
        <v>2020</v>
      </c>
      <c r="C11" s="452" t="s">
        <v>881</v>
      </c>
      <c r="D11" s="451" t="s">
        <v>21</v>
      </c>
      <c r="E11" s="451" t="s">
        <v>42</v>
      </c>
      <c r="F11" s="451" t="s">
        <v>23</v>
      </c>
      <c r="G11" s="451"/>
      <c r="H11" s="451" t="s">
        <v>26</v>
      </c>
      <c r="I11" s="451" t="s">
        <v>23</v>
      </c>
      <c r="J11" s="451" t="s">
        <v>23</v>
      </c>
      <c r="K11" s="451" t="s">
        <v>23</v>
      </c>
      <c r="L11" s="450" t="s">
        <v>880</v>
      </c>
      <c r="M11" s="449"/>
      <c r="N11" s="447" t="s">
        <v>879</v>
      </c>
      <c r="O11" s="447" t="s">
        <v>878</v>
      </c>
      <c r="P11" s="448" t="s">
        <v>256</v>
      </c>
      <c r="Q11" s="448" t="s">
        <v>26</v>
      </c>
      <c r="R11" s="447" t="s">
        <v>26</v>
      </c>
      <c r="S11" s="448" t="s">
        <v>26</v>
      </c>
      <c r="T11" s="448" t="s">
        <v>23</v>
      </c>
      <c r="U11" s="448" t="s">
        <v>23</v>
      </c>
      <c r="V11" s="448" t="s">
        <v>26</v>
      </c>
      <c r="W11" s="448" t="s">
        <v>26</v>
      </c>
      <c r="X11" s="447" t="s">
        <v>23</v>
      </c>
      <c r="Y11" s="446"/>
    </row>
  </sheetData>
  <autoFilter ref="A4:Y4" xr:uid="{00000000-0009-0000-0000-000003000000}"/>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3A2E1-CD0D-4737-A658-EADC7FBEBE19}">
  <sheetPr>
    <tabColor rgb="FF00B050"/>
    <pageSetUpPr fitToPage="1"/>
  </sheetPr>
  <dimension ref="A1:U15"/>
  <sheetViews>
    <sheetView topLeftCell="K1" zoomScaleNormal="100" workbookViewId="0">
      <selection activeCell="T15" sqref="T15"/>
    </sheetView>
  </sheetViews>
  <sheetFormatPr defaultColWidth="8.81640625" defaultRowHeight="12.5" x14ac:dyDescent="0.25"/>
  <cols>
    <col min="1" max="1" width="8.453125" style="14" customWidth="1"/>
    <col min="2" max="2" width="12.54296875" style="14" bestFit="1" customWidth="1"/>
    <col min="3" max="3" width="7.6328125" style="14" customWidth="1"/>
    <col min="4" max="4" width="10.453125" style="14" bestFit="1" customWidth="1"/>
    <col min="5" max="5" width="11.1796875" style="14" bestFit="1" customWidth="1"/>
    <col min="6" max="6" width="12" style="14" bestFit="1" customWidth="1"/>
    <col min="7" max="7" width="15.36328125" style="14" bestFit="1" customWidth="1"/>
    <col min="8" max="8" width="21.6328125" style="14" bestFit="1" customWidth="1"/>
    <col min="9" max="9" width="7.6328125" style="14" bestFit="1" customWidth="1"/>
    <col min="10" max="10" width="19.90625" style="14" bestFit="1" customWidth="1"/>
    <col min="11" max="11" width="9.36328125" style="14" bestFit="1" customWidth="1"/>
    <col min="12" max="12" width="15.54296875" style="14" bestFit="1" customWidth="1"/>
    <col min="13" max="13" width="9.54296875" style="14" bestFit="1" customWidth="1"/>
    <col min="14" max="14" width="8.1796875" style="14" bestFit="1" customWidth="1"/>
    <col min="15" max="16" width="14" style="14" bestFit="1" customWidth="1"/>
    <col min="17" max="17" width="13.36328125" style="14" bestFit="1" customWidth="1"/>
    <col min="18" max="18" width="20.1796875" style="14" bestFit="1" customWidth="1"/>
    <col min="19" max="19" width="12.90625" style="14" customWidth="1"/>
    <col min="20" max="20" width="16.08984375" style="14" bestFit="1" customWidth="1"/>
    <col min="21" max="21" width="10.6328125" style="14" bestFit="1" customWidth="1"/>
    <col min="22" max="16384" width="8.81640625" style="14"/>
  </cols>
  <sheetData>
    <row r="1" spans="1:21" ht="13.5" thickBot="1" x14ac:dyDescent="0.35">
      <c r="A1" s="707" t="s">
        <v>171</v>
      </c>
      <c r="B1" s="704"/>
      <c r="C1" s="704"/>
      <c r="D1" s="704"/>
      <c r="E1" s="704"/>
      <c r="F1" s="704"/>
      <c r="G1" s="704"/>
      <c r="H1" s="704"/>
      <c r="I1" s="704"/>
      <c r="J1" s="706"/>
      <c r="K1" s="706"/>
      <c r="L1" s="706"/>
      <c r="M1" s="705"/>
      <c r="N1" s="705"/>
      <c r="O1" s="705"/>
      <c r="P1" s="705"/>
      <c r="Q1" s="705"/>
      <c r="R1" s="705"/>
      <c r="S1" s="705"/>
      <c r="T1" s="705"/>
      <c r="U1" s="704"/>
    </row>
    <row r="2" spans="1:21" ht="13" x14ac:dyDescent="0.25">
      <c r="A2" s="704"/>
      <c r="S2" s="663"/>
      <c r="T2" s="703" t="s">
        <v>1</v>
      </c>
      <c r="U2" s="702" t="s">
        <v>2</v>
      </c>
    </row>
    <row r="3" spans="1:21" ht="13.5" thickBot="1" x14ac:dyDescent="0.3">
      <c r="A3" s="21"/>
      <c r="S3" s="663"/>
      <c r="T3" s="701" t="s">
        <v>3</v>
      </c>
      <c r="U3" s="281">
        <v>2020</v>
      </c>
    </row>
    <row r="4" spans="1:21" s="64" customFormat="1" ht="39.5" thickBot="1" x14ac:dyDescent="0.3">
      <c r="A4" s="700" t="s">
        <v>4</v>
      </c>
      <c r="B4" s="697" t="s">
        <v>172</v>
      </c>
      <c r="C4" s="700" t="s">
        <v>173</v>
      </c>
      <c r="D4" s="697" t="s">
        <v>8</v>
      </c>
      <c r="E4" s="697" t="s">
        <v>6</v>
      </c>
      <c r="F4" s="700" t="s">
        <v>174</v>
      </c>
      <c r="G4" s="700" t="s">
        <v>168</v>
      </c>
      <c r="H4" s="697" t="s">
        <v>175</v>
      </c>
      <c r="I4" s="697" t="s">
        <v>176</v>
      </c>
      <c r="J4" s="699" t="s">
        <v>177</v>
      </c>
      <c r="K4" s="698" t="s">
        <v>178</v>
      </c>
      <c r="L4" s="698" t="s">
        <v>179</v>
      </c>
      <c r="M4" s="698" t="s">
        <v>180</v>
      </c>
      <c r="N4" s="698" t="s">
        <v>101</v>
      </c>
      <c r="O4" s="697" t="s">
        <v>15</v>
      </c>
      <c r="P4" s="696" t="s">
        <v>181</v>
      </c>
      <c r="Q4" s="695" t="s">
        <v>182</v>
      </c>
      <c r="R4" s="694" t="s">
        <v>183</v>
      </c>
      <c r="S4" s="694" t="s">
        <v>184</v>
      </c>
      <c r="T4" s="694" t="s">
        <v>185</v>
      </c>
      <c r="U4" s="693" t="s">
        <v>186</v>
      </c>
    </row>
    <row r="5" spans="1:21" ht="50" x14ac:dyDescent="0.25">
      <c r="A5" s="692" t="s">
        <v>17</v>
      </c>
      <c r="B5" s="691" t="s">
        <v>2</v>
      </c>
      <c r="C5" s="687" t="s">
        <v>187</v>
      </c>
      <c r="D5" s="687" t="s">
        <v>21</v>
      </c>
      <c r="E5" s="687" t="s">
        <v>19</v>
      </c>
      <c r="F5" s="687" t="s">
        <v>26</v>
      </c>
      <c r="G5" s="691" t="s">
        <v>188</v>
      </c>
      <c r="H5" s="691" t="s">
        <v>189</v>
      </c>
      <c r="I5" s="691" t="s">
        <v>190</v>
      </c>
      <c r="J5" s="691" t="s">
        <v>189</v>
      </c>
      <c r="K5" s="691" t="s">
        <v>189</v>
      </c>
      <c r="L5" s="691" t="s">
        <v>189</v>
      </c>
      <c r="M5" s="691" t="s">
        <v>189</v>
      </c>
      <c r="N5" s="691" t="s">
        <v>189</v>
      </c>
      <c r="O5" s="690"/>
      <c r="P5" s="666" t="s">
        <v>94</v>
      </c>
      <c r="Q5" s="668" t="s">
        <v>94</v>
      </c>
      <c r="R5" s="666" t="s">
        <v>94</v>
      </c>
      <c r="S5" s="666" t="s">
        <v>94</v>
      </c>
      <c r="T5" s="666" t="s">
        <v>94</v>
      </c>
      <c r="U5" s="689"/>
    </row>
    <row r="6" spans="1:21" ht="25" x14ac:dyDescent="0.25">
      <c r="A6" s="680" t="s">
        <v>17</v>
      </c>
      <c r="B6" s="679" t="s">
        <v>2</v>
      </c>
      <c r="C6" s="687" t="s">
        <v>187</v>
      </c>
      <c r="D6" s="677" t="s">
        <v>21</v>
      </c>
      <c r="E6" s="684" t="s">
        <v>19</v>
      </c>
      <c r="F6" s="676" t="s">
        <v>23</v>
      </c>
      <c r="G6" s="677"/>
      <c r="H6" s="678" t="s">
        <v>191</v>
      </c>
      <c r="I6" s="678" t="s">
        <v>192</v>
      </c>
      <c r="J6" s="678" t="s">
        <v>193</v>
      </c>
      <c r="K6" s="678" t="s">
        <v>194</v>
      </c>
      <c r="L6" s="677" t="s">
        <v>195</v>
      </c>
      <c r="M6" s="688" t="s">
        <v>196</v>
      </c>
      <c r="N6" s="677" t="s">
        <v>197</v>
      </c>
      <c r="O6" s="686" t="s">
        <v>198</v>
      </c>
      <c r="P6" s="666">
        <v>4</v>
      </c>
      <c r="Q6" s="668">
        <f t="shared" ref="Q6:Q14" si="0">P6*100/M6</f>
        <v>200</v>
      </c>
      <c r="R6" s="666" t="s">
        <v>94</v>
      </c>
      <c r="S6" s="667" t="s">
        <v>618</v>
      </c>
      <c r="T6" s="666" t="s">
        <v>23</v>
      </c>
      <c r="U6" s="665"/>
    </row>
    <row r="7" spans="1:21" ht="50" x14ac:dyDescent="0.25">
      <c r="A7" s="680" t="s">
        <v>17</v>
      </c>
      <c r="B7" s="679" t="s">
        <v>2</v>
      </c>
      <c r="C7" s="687" t="s">
        <v>187</v>
      </c>
      <c r="D7" s="677" t="s">
        <v>21</v>
      </c>
      <c r="E7" s="684" t="s">
        <v>19</v>
      </c>
      <c r="F7" s="676" t="s">
        <v>23</v>
      </c>
      <c r="G7" s="677"/>
      <c r="H7" s="678" t="s">
        <v>199</v>
      </c>
      <c r="I7" s="678" t="s">
        <v>192</v>
      </c>
      <c r="J7" s="678" t="s">
        <v>193</v>
      </c>
      <c r="K7" s="678" t="s">
        <v>200</v>
      </c>
      <c r="L7" s="677" t="s">
        <v>201</v>
      </c>
      <c r="M7" s="677">
        <v>2</v>
      </c>
      <c r="N7" s="677" t="s">
        <v>197</v>
      </c>
      <c r="O7" s="686" t="s">
        <v>202</v>
      </c>
      <c r="P7" s="683">
        <v>2</v>
      </c>
      <c r="Q7" s="668">
        <f t="shared" si="0"/>
        <v>100</v>
      </c>
      <c r="R7" s="666" t="s">
        <v>94</v>
      </c>
      <c r="S7" s="667" t="s">
        <v>619</v>
      </c>
      <c r="T7" s="666" t="s">
        <v>23</v>
      </c>
      <c r="U7" s="665"/>
    </row>
    <row r="8" spans="1:21" ht="25" x14ac:dyDescent="0.25">
      <c r="A8" s="685" t="s">
        <v>17</v>
      </c>
      <c r="B8" s="678" t="s">
        <v>2</v>
      </c>
      <c r="C8" s="687" t="s">
        <v>187</v>
      </c>
      <c r="D8" s="677" t="s">
        <v>21</v>
      </c>
      <c r="E8" s="684" t="s">
        <v>19</v>
      </c>
      <c r="F8" s="677" t="s">
        <v>23</v>
      </c>
      <c r="G8" s="677"/>
      <c r="H8" s="678" t="s">
        <v>203</v>
      </c>
      <c r="I8" s="678" t="s">
        <v>204</v>
      </c>
      <c r="J8" s="678" t="s">
        <v>193</v>
      </c>
      <c r="K8" s="678" t="s">
        <v>194</v>
      </c>
      <c r="L8" s="677" t="s">
        <v>195</v>
      </c>
      <c r="M8" s="688" t="s">
        <v>196</v>
      </c>
      <c r="N8" s="677" t="s">
        <v>197</v>
      </c>
      <c r="O8" s="686" t="s">
        <v>198</v>
      </c>
      <c r="P8" s="683">
        <v>4</v>
      </c>
      <c r="Q8" s="668">
        <f t="shared" si="0"/>
        <v>200</v>
      </c>
      <c r="R8" s="666" t="s">
        <v>94</v>
      </c>
      <c r="S8" s="667" t="s">
        <v>619</v>
      </c>
      <c r="T8" s="666" t="s">
        <v>23</v>
      </c>
      <c r="U8" s="665"/>
    </row>
    <row r="9" spans="1:21" ht="50" x14ac:dyDescent="0.25">
      <c r="A9" s="685" t="s">
        <v>17</v>
      </c>
      <c r="B9" s="678" t="s">
        <v>2</v>
      </c>
      <c r="C9" s="687" t="s">
        <v>187</v>
      </c>
      <c r="D9" s="677" t="s">
        <v>21</v>
      </c>
      <c r="E9" s="684" t="s">
        <v>19</v>
      </c>
      <c r="F9" s="677" t="s">
        <v>23</v>
      </c>
      <c r="G9" s="677"/>
      <c r="H9" s="678" t="s">
        <v>205</v>
      </c>
      <c r="I9" s="678" t="s">
        <v>204</v>
      </c>
      <c r="J9" s="678" t="s">
        <v>193</v>
      </c>
      <c r="K9" s="678" t="s">
        <v>200</v>
      </c>
      <c r="L9" s="677" t="s">
        <v>201</v>
      </c>
      <c r="M9" s="677">
        <v>2</v>
      </c>
      <c r="N9" s="677" t="s">
        <v>197</v>
      </c>
      <c r="O9" s="686" t="s">
        <v>206</v>
      </c>
      <c r="P9" s="666">
        <v>2</v>
      </c>
      <c r="Q9" s="668">
        <f t="shared" si="0"/>
        <v>100</v>
      </c>
      <c r="R9" s="666" t="s">
        <v>94</v>
      </c>
      <c r="S9" s="667" t="s">
        <v>619</v>
      </c>
      <c r="T9" s="666" t="s">
        <v>23</v>
      </c>
      <c r="U9" s="665"/>
    </row>
    <row r="10" spans="1:21" ht="25" x14ac:dyDescent="0.25">
      <c r="A10" s="685" t="s">
        <v>17</v>
      </c>
      <c r="B10" s="678" t="s">
        <v>2</v>
      </c>
      <c r="C10" s="677" t="s">
        <v>207</v>
      </c>
      <c r="D10" s="677" t="s">
        <v>208</v>
      </c>
      <c r="E10" s="677" t="s">
        <v>40</v>
      </c>
      <c r="F10" s="677" t="s">
        <v>23</v>
      </c>
      <c r="G10" s="677"/>
      <c r="H10" s="678" t="s">
        <v>209</v>
      </c>
      <c r="I10" s="678" t="s">
        <v>210</v>
      </c>
      <c r="J10" s="678" t="s">
        <v>211</v>
      </c>
      <c r="K10" s="684" t="s">
        <v>212</v>
      </c>
      <c r="L10" s="677" t="s">
        <v>213</v>
      </c>
      <c r="M10" s="677">
        <v>100</v>
      </c>
      <c r="N10" s="677" t="s">
        <v>197</v>
      </c>
      <c r="O10" s="675"/>
      <c r="P10" s="666">
        <v>100</v>
      </c>
      <c r="Q10" s="668">
        <f t="shared" si="0"/>
        <v>100</v>
      </c>
      <c r="R10" s="666" t="s">
        <v>94</v>
      </c>
      <c r="S10" s="667" t="s">
        <v>620</v>
      </c>
      <c r="T10" s="666" t="s">
        <v>23</v>
      </c>
      <c r="U10" s="665"/>
    </row>
    <row r="11" spans="1:21" ht="25" x14ac:dyDescent="0.25">
      <c r="A11" s="680" t="s">
        <v>17</v>
      </c>
      <c r="B11" s="679" t="s">
        <v>2</v>
      </c>
      <c r="C11" s="677" t="s">
        <v>207</v>
      </c>
      <c r="D11" s="677" t="s">
        <v>208</v>
      </c>
      <c r="E11" s="677" t="s">
        <v>40</v>
      </c>
      <c r="F11" s="676" t="s">
        <v>23</v>
      </c>
      <c r="G11" s="677"/>
      <c r="H11" s="679" t="s">
        <v>214</v>
      </c>
      <c r="I11" s="678" t="s">
        <v>215</v>
      </c>
      <c r="J11" s="678" t="s">
        <v>211</v>
      </c>
      <c r="K11" s="678" t="s">
        <v>216</v>
      </c>
      <c r="L11" s="677" t="s">
        <v>217</v>
      </c>
      <c r="M11" s="677">
        <v>2</v>
      </c>
      <c r="N11" s="677" t="s">
        <v>197</v>
      </c>
      <c r="O11" s="675"/>
      <c r="P11" s="683">
        <v>2</v>
      </c>
      <c r="Q11" s="668">
        <f t="shared" si="0"/>
        <v>100</v>
      </c>
      <c r="R11" s="666" t="s">
        <v>94</v>
      </c>
      <c r="S11" s="667" t="s">
        <v>621</v>
      </c>
      <c r="T11" s="666" t="s">
        <v>23</v>
      </c>
      <c r="U11" s="665"/>
    </row>
    <row r="12" spans="1:21" ht="25" x14ac:dyDescent="0.25">
      <c r="A12" s="680" t="s">
        <v>17</v>
      </c>
      <c r="B12" s="679" t="s">
        <v>2</v>
      </c>
      <c r="C12" s="677" t="s">
        <v>207</v>
      </c>
      <c r="D12" s="677" t="s">
        <v>208</v>
      </c>
      <c r="E12" s="677" t="s">
        <v>40</v>
      </c>
      <c r="F12" s="676" t="s">
        <v>23</v>
      </c>
      <c r="G12" s="676"/>
      <c r="H12" s="679" t="s">
        <v>218</v>
      </c>
      <c r="I12" s="679" t="s">
        <v>219</v>
      </c>
      <c r="J12" s="679" t="s">
        <v>211</v>
      </c>
      <c r="K12" s="678" t="s">
        <v>220</v>
      </c>
      <c r="L12" s="676" t="s">
        <v>221</v>
      </c>
      <c r="M12" s="676">
        <v>2</v>
      </c>
      <c r="N12" s="676" t="s">
        <v>197</v>
      </c>
      <c r="O12" s="681"/>
      <c r="P12" s="683">
        <v>1</v>
      </c>
      <c r="Q12" s="668">
        <f t="shared" si="0"/>
        <v>50</v>
      </c>
      <c r="R12" s="666" t="s">
        <v>94</v>
      </c>
      <c r="S12" s="667" t="s">
        <v>622</v>
      </c>
      <c r="T12" s="666" t="s">
        <v>23</v>
      </c>
      <c r="U12" s="665"/>
    </row>
    <row r="13" spans="1:21" ht="62.5" x14ac:dyDescent="0.25">
      <c r="A13" s="680" t="s">
        <v>17</v>
      </c>
      <c r="B13" s="679" t="s">
        <v>2</v>
      </c>
      <c r="C13" s="676" t="s">
        <v>207</v>
      </c>
      <c r="D13" s="676" t="s">
        <v>208</v>
      </c>
      <c r="E13" s="677" t="s">
        <v>42</v>
      </c>
      <c r="F13" s="676" t="s">
        <v>23</v>
      </c>
      <c r="G13" s="676"/>
      <c r="H13" s="679" t="s">
        <v>222</v>
      </c>
      <c r="I13" s="679" t="s">
        <v>210</v>
      </c>
      <c r="J13" s="679" t="s">
        <v>211</v>
      </c>
      <c r="K13" s="682" t="s">
        <v>212</v>
      </c>
      <c r="L13" s="676" t="s">
        <v>213</v>
      </c>
      <c r="M13" s="676">
        <v>100</v>
      </c>
      <c r="N13" s="676" t="s">
        <v>197</v>
      </c>
      <c r="O13" s="681"/>
      <c r="P13" s="666">
        <v>100</v>
      </c>
      <c r="Q13" s="668">
        <f t="shared" si="0"/>
        <v>100</v>
      </c>
      <c r="R13" s="666" t="s">
        <v>94</v>
      </c>
      <c r="S13" s="667" t="s">
        <v>1038</v>
      </c>
      <c r="T13" s="666" t="s">
        <v>23</v>
      </c>
      <c r="U13" s="665"/>
    </row>
    <row r="14" spans="1:21" ht="25" x14ac:dyDescent="0.25">
      <c r="A14" s="680" t="s">
        <v>17</v>
      </c>
      <c r="B14" s="679" t="s">
        <v>2</v>
      </c>
      <c r="C14" s="677" t="s">
        <v>207</v>
      </c>
      <c r="D14" s="677" t="s">
        <v>208</v>
      </c>
      <c r="E14" s="677" t="s">
        <v>42</v>
      </c>
      <c r="F14" s="676" t="s">
        <v>23</v>
      </c>
      <c r="G14" s="677"/>
      <c r="H14" s="679" t="s">
        <v>214</v>
      </c>
      <c r="I14" s="678" t="s">
        <v>215</v>
      </c>
      <c r="J14" s="678" t="s">
        <v>211</v>
      </c>
      <c r="K14" s="678" t="s">
        <v>216</v>
      </c>
      <c r="L14" s="677" t="s">
        <v>217</v>
      </c>
      <c r="M14" s="677">
        <v>2</v>
      </c>
      <c r="N14" s="676" t="s">
        <v>197</v>
      </c>
      <c r="O14" s="675"/>
      <c r="P14" s="666">
        <v>2</v>
      </c>
      <c r="Q14" s="668">
        <f t="shared" si="0"/>
        <v>100</v>
      </c>
      <c r="R14" s="666" t="s">
        <v>94</v>
      </c>
      <c r="S14" s="667" t="s">
        <v>1037</v>
      </c>
      <c r="T14" s="666" t="s">
        <v>23</v>
      </c>
      <c r="U14" s="665"/>
    </row>
    <row r="15" spans="1:21" ht="25.5" thickBot="1" x14ac:dyDescent="0.3">
      <c r="A15" s="674" t="s">
        <v>17</v>
      </c>
      <c r="B15" s="672" t="s">
        <v>2</v>
      </c>
      <c r="C15" s="673" t="s">
        <v>207</v>
      </c>
      <c r="D15" s="673" t="s">
        <v>208</v>
      </c>
      <c r="E15" s="673" t="s">
        <v>42</v>
      </c>
      <c r="F15" s="670" t="s">
        <v>23</v>
      </c>
      <c r="G15" s="673"/>
      <c r="H15" s="672" t="s">
        <v>218</v>
      </c>
      <c r="I15" s="672" t="s">
        <v>219</v>
      </c>
      <c r="J15" s="672" t="s">
        <v>223</v>
      </c>
      <c r="K15" s="671" t="s">
        <v>220</v>
      </c>
      <c r="L15" s="670" t="s">
        <v>221</v>
      </c>
      <c r="M15" s="670">
        <v>2</v>
      </c>
      <c r="N15" s="670" t="s">
        <v>197</v>
      </c>
      <c r="O15" s="669"/>
      <c r="P15" s="666">
        <v>1</v>
      </c>
      <c r="Q15" s="668" t="s">
        <v>224</v>
      </c>
      <c r="R15" s="666" t="s">
        <v>94</v>
      </c>
      <c r="S15" s="667" t="s">
        <v>1036</v>
      </c>
      <c r="T15" s="666" t="s">
        <v>23</v>
      </c>
      <c r="U15" s="665"/>
    </row>
  </sheetData>
  <pageMargins left="0.7" right="0.7" top="0.75" bottom="0.75" header="0.3" footer="0.3"/>
  <pageSetup paperSize="9"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E57B-8643-4D92-AFBF-ADAA212BA6A7}">
  <sheetPr>
    <tabColor theme="3" tint="0.39997558519241921"/>
    <pageSetUpPr fitToPage="1"/>
  </sheetPr>
  <dimension ref="A1:W97"/>
  <sheetViews>
    <sheetView zoomScale="85" zoomScaleNormal="85" zoomScaleSheetLayoutView="100" workbookViewId="0">
      <pane ySplit="6" topLeftCell="A17" activePane="bottomLeft" state="frozen"/>
      <selection pane="bottomLeft" activeCell="W61" sqref="W61"/>
    </sheetView>
  </sheetViews>
  <sheetFormatPr defaultColWidth="8.81640625" defaultRowHeight="12.5" x14ac:dyDescent="0.25"/>
  <cols>
    <col min="2" max="2" width="26.1796875" style="483" customWidth="1"/>
    <col min="3" max="3" width="18.1796875" style="482" customWidth="1"/>
    <col min="4" max="4" width="10.453125" customWidth="1"/>
    <col min="5" max="5" width="15.54296875" customWidth="1"/>
    <col min="6" max="6" width="13.81640625" customWidth="1"/>
    <col min="7" max="7" width="20.81640625" style="481" customWidth="1"/>
    <col min="8" max="8" width="19.453125" style="481" customWidth="1"/>
    <col min="9" max="9" width="17.54296875" style="481" customWidth="1"/>
    <col min="10" max="10" width="14.81640625" style="481" customWidth="1"/>
    <col min="11" max="11" width="19.81640625" style="481" customWidth="1"/>
    <col min="12" max="12" width="16.54296875" style="481" customWidth="1"/>
    <col min="13" max="13" width="26.453125" style="481" customWidth="1"/>
    <col min="14" max="14" width="33.81640625" style="481" customWidth="1"/>
    <col min="15" max="15" width="23.81640625" style="481" customWidth="1"/>
    <col min="16" max="16" width="13.453125" style="481" customWidth="1"/>
    <col min="17" max="21" width="14.54296875" style="481" customWidth="1"/>
    <col min="22" max="22" width="18.81640625" style="481" customWidth="1"/>
    <col min="23" max="23" width="15.453125" style="481" customWidth="1"/>
    <col min="24" max="24" width="20.81640625" customWidth="1"/>
  </cols>
  <sheetData>
    <row r="1" spans="1:23" ht="16.5" customHeight="1" thickBot="1" x14ac:dyDescent="0.3">
      <c r="A1" s="508" t="s">
        <v>935</v>
      </c>
      <c r="B1" s="507"/>
      <c r="C1" s="481"/>
      <c r="D1" s="481"/>
      <c r="E1" s="481"/>
      <c r="F1" s="481"/>
    </row>
    <row r="2" spans="1:23" s="504" customFormat="1" ht="15.5" x14ac:dyDescent="0.35">
      <c r="V2" s="506" t="s">
        <v>1</v>
      </c>
      <c r="W2" s="505" t="s">
        <v>2</v>
      </c>
    </row>
    <row r="3" spans="1:23" ht="24" customHeight="1" thickBot="1" x14ac:dyDescent="0.4">
      <c r="A3" s="502"/>
      <c r="B3" s="502"/>
      <c r="C3" s="502"/>
      <c r="D3" s="502"/>
      <c r="E3" s="502"/>
      <c r="F3" s="502"/>
      <c r="G3" s="502"/>
      <c r="H3" s="502"/>
      <c r="I3" s="502"/>
      <c r="J3" s="502"/>
      <c r="K3" s="502"/>
      <c r="L3" s="502"/>
      <c r="M3" s="502"/>
      <c r="N3" s="502"/>
      <c r="O3" s="502"/>
      <c r="P3" s="502"/>
      <c r="Q3" s="502"/>
      <c r="R3" s="502"/>
      <c r="S3" s="502"/>
      <c r="T3" s="502"/>
      <c r="U3" s="502"/>
      <c r="V3" s="31" t="s">
        <v>3</v>
      </c>
      <c r="W3" s="501">
        <v>2020</v>
      </c>
    </row>
    <row r="4" spans="1:23" ht="24" customHeight="1" thickBot="1" x14ac:dyDescent="0.4">
      <c r="A4" s="502"/>
      <c r="B4" s="502"/>
      <c r="C4" s="502"/>
      <c r="D4" s="502"/>
      <c r="E4" s="502"/>
      <c r="F4" s="502"/>
      <c r="G4" s="502"/>
      <c r="H4" s="502"/>
      <c r="I4" s="502"/>
      <c r="J4" s="502"/>
      <c r="K4" s="502"/>
      <c r="L4" s="502"/>
      <c r="M4" s="502"/>
      <c r="N4" s="503"/>
      <c r="O4" s="502"/>
      <c r="P4" s="769" t="s">
        <v>934</v>
      </c>
      <c r="Q4" s="770"/>
      <c r="R4" s="770"/>
      <c r="S4" s="770"/>
      <c r="T4" s="771"/>
      <c r="U4" s="501"/>
      <c r="V4" s="501"/>
      <c r="W4" s="501"/>
    </row>
    <row r="5" spans="1:23" ht="51.75" customHeight="1" thickBot="1" x14ac:dyDescent="0.3">
      <c r="A5" s="772" t="s">
        <v>4</v>
      </c>
      <c r="B5" s="774" t="s">
        <v>933</v>
      </c>
      <c r="C5" s="773" t="s">
        <v>7</v>
      </c>
      <c r="D5" s="773" t="s">
        <v>8</v>
      </c>
      <c r="E5" s="778" t="s">
        <v>225</v>
      </c>
      <c r="F5" s="763" t="s">
        <v>226</v>
      </c>
      <c r="G5" s="780" t="s">
        <v>932</v>
      </c>
      <c r="H5" s="763" t="s">
        <v>931</v>
      </c>
      <c r="I5" s="763" t="s">
        <v>930</v>
      </c>
      <c r="J5" s="763" t="s">
        <v>15</v>
      </c>
      <c r="K5" s="765" t="s">
        <v>227</v>
      </c>
      <c r="L5" s="765" t="s">
        <v>228</v>
      </c>
      <c r="M5" s="765" t="s">
        <v>929</v>
      </c>
      <c r="N5" s="765" t="s">
        <v>928</v>
      </c>
      <c r="O5" s="761" t="s">
        <v>927</v>
      </c>
      <c r="P5" s="761" t="s">
        <v>926</v>
      </c>
      <c r="Q5" s="761" t="s">
        <v>925</v>
      </c>
      <c r="R5" s="761" t="s">
        <v>924</v>
      </c>
      <c r="S5" s="761" t="s">
        <v>923</v>
      </c>
      <c r="T5" s="761" t="s">
        <v>922</v>
      </c>
      <c r="U5" s="767" t="s">
        <v>921</v>
      </c>
      <c r="V5" s="767" t="s">
        <v>920</v>
      </c>
      <c r="W5" s="767" t="s">
        <v>186</v>
      </c>
    </row>
    <row r="6" spans="1:23" ht="13.5" customHeight="1" thickBot="1" x14ac:dyDescent="0.3">
      <c r="A6" s="773"/>
      <c r="B6" s="775"/>
      <c r="C6" s="776"/>
      <c r="D6" s="777"/>
      <c r="E6" s="779"/>
      <c r="F6" s="764"/>
      <c r="G6" s="774"/>
      <c r="H6" s="764"/>
      <c r="I6" s="764"/>
      <c r="J6" s="764"/>
      <c r="K6" s="766"/>
      <c r="L6" s="766"/>
      <c r="M6" s="766"/>
      <c r="N6" s="766"/>
      <c r="O6" s="762"/>
      <c r="P6" s="762"/>
      <c r="Q6" s="762"/>
      <c r="R6" s="762"/>
      <c r="S6" s="762"/>
      <c r="T6" s="762"/>
      <c r="U6" s="768"/>
      <c r="V6" s="768"/>
      <c r="W6" s="768"/>
    </row>
    <row r="7" spans="1:23" ht="39.65" customHeight="1" x14ac:dyDescent="0.25">
      <c r="A7" s="492" t="s">
        <v>17</v>
      </c>
      <c r="B7" s="491" t="s">
        <v>2</v>
      </c>
      <c r="C7" s="491" t="s">
        <v>317</v>
      </c>
      <c r="D7" s="491" t="s">
        <v>21</v>
      </c>
      <c r="E7" s="491" t="s">
        <v>318</v>
      </c>
      <c r="F7" s="491" t="s">
        <v>319</v>
      </c>
      <c r="G7" s="491" t="s">
        <v>320</v>
      </c>
      <c r="H7" s="487" t="s">
        <v>914</v>
      </c>
      <c r="I7" s="487" t="s">
        <v>109</v>
      </c>
      <c r="J7" s="754" t="s">
        <v>919</v>
      </c>
      <c r="K7" s="499">
        <v>462</v>
      </c>
      <c r="L7" s="476">
        <v>14</v>
      </c>
      <c r="M7" s="499">
        <v>462</v>
      </c>
      <c r="N7" s="496" t="s">
        <v>23</v>
      </c>
      <c r="O7" s="358" t="s">
        <v>26</v>
      </c>
      <c r="P7" s="494" t="s">
        <v>26</v>
      </c>
      <c r="Q7" s="494" t="s">
        <v>26</v>
      </c>
      <c r="R7" s="358" t="s">
        <v>26</v>
      </c>
      <c r="S7" s="494" t="s">
        <v>94</v>
      </c>
      <c r="T7" s="358" t="s">
        <v>26</v>
      </c>
      <c r="U7" s="358" t="s">
        <v>23</v>
      </c>
      <c r="V7" s="495" t="s">
        <v>26</v>
      </c>
      <c r="W7" s="358"/>
    </row>
    <row r="8" spans="1:23" ht="60" customHeight="1" x14ac:dyDescent="0.25">
      <c r="A8" s="492" t="s">
        <v>17</v>
      </c>
      <c r="B8" s="491" t="s">
        <v>2</v>
      </c>
      <c r="C8" s="491" t="s">
        <v>317</v>
      </c>
      <c r="D8" s="491" t="s">
        <v>21</v>
      </c>
      <c r="E8" s="491" t="s">
        <v>318</v>
      </c>
      <c r="F8" s="491" t="s">
        <v>319</v>
      </c>
      <c r="G8" s="491" t="s">
        <v>320</v>
      </c>
      <c r="H8" s="487" t="s">
        <v>912</v>
      </c>
      <c r="I8" s="487" t="s">
        <v>109</v>
      </c>
      <c r="J8" s="756"/>
      <c r="K8" s="499">
        <v>462</v>
      </c>
      <c r="L8" s="476">
        <v>14</v>
      </c>
      <c r="M8" s="499">
        <v>462</v>
      </c>
      <c r="N8" s="496" t="s">
        <v>23</v>
      </c>
      <c r="O8" s="358" t="s">
        <v>26</v>
      </c>
      <c r="P8" s="494" t="s">
        <v>26</v>
      </c>
      <c r="Q8" s="494" t="s">
        <v>26</v>
      </c>
      <c r="R8" s="358" t="s">
        <v>26</v>
      </c>
      <c r="S8" s="494" t="s">
        <v>94</v>
      </c>
      <c r="T8" s="358" t="s">
        <v>26</v>
      </c>
      <c r="U8" s="358" t="s">
        <v>23</v>
      </c>
      <c r="V8" s="495" t="s">
        <v>26</v>
      </c>
      <c r="W8" s="358"/>
    </row>
    <row r="9" spans="1:23" ht="48.65" customHeight="1" x14ac:dyDescent="0.25">
      <c r="A9" s="492" t="s">
        <v>17</v>
      </c>
      <c r="B9" s="491" t="s">
        <v>2</v>
      </c>
      <c r="C9" s="491" t="s">
        <v>317</v>
      </c>
      <c r="D9" s="491" t="s">
        <v>21</v>
      </c>
      <c r="E9" s="491" t="s">
        <v>318</v>
      </c>
      <c r="F9" s="491" t="s">
        <v>319</v>
      </c>
      <c r="G9" s="491" t="s">
        <v>320</v>
      </c>
      <c r="H9" s="487" t="s">
        <v>911</v>
      </c>
      <c r="I9" s="487"/>
      <c r="J9" s="82" t="s">
        <v>917</v>
      </c>
      <c r="K9" s="499">
        <v>462</v>
      </c>
      <c r="L9" s="476">
        <v>14</v>
      </c>
      <c r="M9" s="499">
        <v>462</v>
      </c>
      <c r="N9" s="496" t="s">
        <v>23</v>
      </c>
      <c r="O9" s="358" t="s">
        <v>26</v>
      </c>
      <c r="P9" s="494" t="s">
        <v>26</v>
      </c>
      <c r="Q9" s="494" t="s">
        <v>26</v>
      </c>
      <c r="R9" s="358" t="s">
        <v>26</v>
      </c>
      <c r="S9" s="494" t="s">
        <v>94</v>
      </c>
      <c r="T9" s="358" t="s">
        <v>26</v>
      </c>
      <c r="U9" s="358" t="s">
        <v>23</v>
      </c>
      <c r="V9" s="495" t="s">
        <v>26</v>
      </c>
      <c r="W9" s="358"/>
    </row>
    <row r="10" spans="1:23" ht="38.5" customHeight="1" x14ac:dyDescent="0.25">
      <c r="A10" s="492" t="s">
        <v>17</v>
      </c>
      <c r="B10" s="491" t="s">
        <v>2</v>
      </c>
      <c r="C10" s="491" t="s">
        <v>317</v>
      </c>
      <c r="D10" s="491" t="s">
        <v>21</v>
      </c>
      <c r="E10" s="491" t="s">
        <v>318</v>
      </c>
      <c r="F10" s="491" t="s">
        <v>319</v>
      </c>
      <c r="G10" s="491" t="s">
        <v>320</v>
      </c>
      <c r="H10" s="487" t="s">
        <v>910</v>
      </c>
      <c r="I10" s="487" t="s">
        <v>109</v>
      </c>
      <c r="J10" s="500"/>
      <c r="K10" s="499">
        <v>462</v>
      </c>
      <c r="L10" s="476">
        <v>14</v>
      </c>
      <c r="M10" s="499">
        <v>462</v>
      </c>
      <c r="N10" s="496" t="s">
        <v>23</v>
      </c>
      <c r="O10" s="358" t="s">
        <v>26</v>
      </c>
      <c r="P10" s="494" t="s">
        <v>26</v>
      </c>
      <c r="Q10" s="494" t="s">
        <v>26</v>
      </c>
      <c r="R10" s="358" t="s">
        <v>26</v>
      </c>
      <c r="S10" s="494" t="s">
        <v>94</v>
      </c>
      <c r="T10" s="358" t="s">
        <v>26</v>
      </c>
      <c r="U10" s="358" t="s">
        <v>23</v>
      </c>
      <c r="V10" s="495" t="s">
        <v>26</v>
      </c>
      <c r="W10" s="358"/>
    </row>
    <row r="11" spans="1:23" ht="37.5" x14ac:dyDescent="0.25">
      <c r="A11" s="492" t="s">
        <v>17</v>
      </c>
      <c r="B11" s="491" t="s">
        <v>2</v>
      </c>
      <c r="C11" s="491" t="s">
        <v>317</v>
      </c>
      <c r="D11" s="491" t="s">
        <v>21</v>
      </c>
      <c r="E11" s="491" t="s">
        <v>318</v>
      </c>
      <c r="F11" s="491" t="s">
        <v>319</v>
      </c>
      <c r="G11" s="491" t="s">
        <v>320</v>
      </c>
      <c r="H11" s="487" t="s">
        <v>909</v>
      </c>
      <c r="I11" s="487"/>
      <c r="J11" s="754" t="s">
        <v>917</v>
      </c>
      <c r="K11" s="499">
        <v>462</v>
      </c>
      <c r="L11" s="476">
        <v>14</v>
      </c>
      <c r="M11" s="499">
        <v>462</v>
      </c>
      <c r="N11" s="496" t="s">
        <v>23</v>
      </c>
      <c r="O11" s="358" t="s">
        <v>26</v>
      </c>
      <c r="P11" s="494" t="s">
        <v>26</v>
      </c>
      <c r="Q11" s="494" t="s">
        <v>26</v>
      </c>
      <c r="R11" s="358" t="s">
        <v>26</v>
      </c>
      <c r="S11" s="494" t="s">
        <v>94</v>
      </c>
      <c r="T11" s="358" t="s">
        <v>26</v>
      </c>
      <c r="U11" s="358" t="s">
        <v>23</v>
      </c>
      <c r="V11" s="495" t="s">
        <v>26</v>
      </c>
      <c r="W11" s="358"/>
    </row>
    <row r="12" spans="1:23" ht="37.5" x14ac:dyDescent="0.25">
      <c r="A12" s="492" t="s">
        <v>17</v>
      </c>
      <c r="B12" s="491" t="s">
        <v>2</v>
      </c>
      <c r="C12" s="491" t="s">
        <v>317</v>
      </c>
      <c r="D12" s="491" t="s">
        <v>21</v>
      </c>
      <c r="E12" s="491" t="s">
        <v>318</v>
      </c>
      <c r="F12" s="491" t="s">
        <v>319</v>
      </c>
      <c r="G12" s="491" t="s">
        <v>320</v>
      </c>
      <c r="H12" s="487" t="s">
        <v>908</v>
      </c>
      <c r="I12" s="487"/>
      <c r="J12" s="755"/>
      <c r="K12" s="499">
        <v>462</v>
      </c>
      <c r="L12" s="476">
        <v>14</v>
      </c>
      <c r="M12" s="499">
        <v>462</v>
      </c>
      <c r="N12" s="496" t="s">
        <v>23</v>
      </c>
      <c r="O12" s="358" t="s">
        <v>26</v>
      </c>
      <c r="P12" s="494" t="s">
        <v>26</v>
      </c>
      <c r="Q12" s="494" t="s">
        <v>26</v>
      </c>
      <c r="R12" s="358" t="s">
        <v>26</v>
      </c>
      <c r="S12" s="494" t="s">
        <v>94</v>
      </c>
      <c r="T12" s="358" t="s">
        <v>26</v>
      </c>
      <c r="U12" s="358" t="s">
        <v>23</v>
      </c>
      <c r="V12" s="495" t="s">
        <v>26</v>
      </c>
      <c r="W12" s="358"/>
    </row>
    <row r="13" spans="1:23" ht="37.5" x14ac:dyDescent="0.25">
      <c r="A13" s="492" t="s">
        <v>17</v>
      </c>
      <c r="B13" s="491" t="s">
        <v>2</v>
      </c>
      <c r="C13" s="491" t="s">
        <v>317</v>
      </c>
      <c r="D13" s="491" t="s">
        <v>21</v>
      </c>
      <c r="E13" s="491" t="s">
        <v>318</v>
      </c>
      <c r="F13" s="491" t="s">
        <v>319</v>
      </c>
      <c r="G13" s="491" t="s">
        <v>320</v>
      </c>
      <c r="H13" s="487" t="s">
        <v>907</v>
      </c>
      <c r="I13" s="487"/>
      <c r="J13" s="756"/>
      <c r="K13" s="499">
        <v>462</v>
      </c>
      <c r="L13" s="476">
        <v>14</v>
      </c>
      <c r="M13" s="499">
        <v>462</v>
      </c>
      <c r="N13" s="496" t="s">
        <v>23</v>
      </c>
      <c r="O13" s="358" t="s">
        <v>26</v>
      </c>
      <c r="P13" s="494" t="s">
        <v>26</v>
      </c>
      <c r="Q13" s="494" t="s">
        <v>26</v>
      </c>
      <c r="R13" s="358" t="s">
        <v>26</v>
      </c>
      <c r="S13" s="494" t="s">
        <v>94</v>
      </c>
      <c r="T13" s="358" t="s">
        <v>26</v>
      </c>
      <c r="U13" s="358" t="s">
        <v>23</v>
      </c>
      <c r="V13" s="495" t="s">
        <v>26</v>
      </c>
      <c r="W13" s="358"/>
    </row>
    <row r="14" spans="1:23" ht="39.65" customHeight="1" x14ac:dyDescent="0.25">
      <c r="A14" s="492" t="s">
        <v>17</v>
      </c>
      <c r="B14" s="491" t="s">
        <v>2</v>
      </c>
      <c r="C14" s="491" t="s">
        <v>317</v>
      </c>
      <c r="D14" s="491" t="s">
        <v>21</v>
      </c>
      <c r="E14" s="491" t="s">
        <v>328</v>
      </c>
      <c r="F14" s="491" t="s">
        <v>319</v>
      </c>
      <c r="G14" s="491" t="s">
        <v>329</v>
      </c>
      <c r="H14" s="487" t="s">
        <v>914</v>
      </c>
      <c r="I14" s="487" t="s">
        <v>109</v>
      </c>
      <c r="J14" s="754" t="s">
        <v>919</v>
      </c>
      <c r="K14" s="486">
        <v>708</v>
      </c>
      <c r="L14" s="358">
        <v>6</v>
      </c>
      <c r="M14" s="486">
        <v>708</v>
      </c>
      <c r="N14" s="496" t="s">
        <v>23</v>
      </c>
      <c r="O14" s="358" t="s">
        <v>26</v>
      </c>
      <c r="P14" s="494" t="s">
        <v>26</v>
      </c>
      <c r="Q14" s="494" t="s">
        <v>26</v>
      </c>
      <c r="R14" s="358" t="s">
        <v>26</v>
      </c>
      <c r="S14" s="494" t="s">
        <v>94</v>
      </c>
      <c r="T14" s="358" t="s">
        <v>26</v>
      </c>
      <c r="U14" s="358" t="s">
        <v>23</v>
      </c>
      <c r="V14" s="495" t="s">
        <v>26</v>
      </c>
      <c r="W14" s="358"/>
    </row>
    <row r="15" spans="1:23" ht="37.5" x14ac:dyDescent="0.25">
      <c r="A15" s="492" t="s">
        <v>17</v>
      </c>
      <c r="B15" s="491" t="s">
        <v>2</v>
      </c>
      <c r="C15" s="491" t="s">
        <v>317</v>
      </c>
      <c r="D15" s="491" t="s">
        <v>21</v>
      </c>
      <c r="E15" s="491" t="s">
        <v>328</v>
      </c>
      <c r="F15" s="491" t="s">
        <v>319</v>
      </c>
      <c r="G15" s="491" t="s">
        <v>329</v>
      </c>
      <c r="H15" s="487" t="s">
        <v>912</v>
      </c>
      <c r="I15" s="487" t="s">
        <v>109</v>
      </c>
      <c r="J15" s="756"/>
      <c r="K15" s="486">
        <v>708</v>
      </c>
      <c r="L15" s="358">
        <v>6</v>
      </c>
      <c r="M15" s="486">
        <v>708</v>
      </c>
      <c r="N15" s="496" t="s">
        <v>23</v>
      </c>
      <c r="O15" s="358" t="s">
        <v>26</v>
      </c>
      <c r="P15" s="494" t="s">
        <v>26</v>
      </c>
      <c r="Q15" s="494" t="s">
        <v>26</v>
      </c>
      <c r="R15" s="358" t="s">
        <v>26</v>
      </c>
      <c r="S15" s="494" t="s">
        <v>94</v>
      </c>
      <c r="T15" s="358" t="s">
        <v>26</v>
      </c>
      <c r="U15" s="358" t="s">
        <v>23</v>
      </c>
      <c r="V15" s="495" t="s">
        <v>26</v>
      </c>
      <c r="W15" s="358"/>
    </row>
    <row r="16" spans="1:23" ht="37.5" x14ac:dyDescent="0.25">
      <c r="A16" s="492" t="s">
        <v>17</v>
      </c>
      <c r="B16" s="491" t="s">
        <v>2</v>
      </c>
      <c r="C16" s="491" t="s">
        <v>317</v>
      </c>
      <c r="D16" s="491" t="s">
        <v>21</v>
      </c>
      <c r="E16" s="491" t="s">
        <v>328</v>
      </c>
      <c r="F16" s="491" t="s">
        <v>319</v>
      </c>
      <c r="G16" s="491" t="s">
        <v>329</v>
      </c>
      <c r="H16" s="487" t="s">
        <v>911</v>
      </c>
      <c r="I16" s="487" t="s">
        <v>109</v>
      </c>
      <c r="J16" s="754" t="s">
        <v>918</v>
      </c>
      <c r="K16" s="486">
        <v>708</v>
      </c>
      <c r="L16" s="358">
        <v>6</v>
      </c>
      <c r="M16" s="486">
        <v>708</v>
      </c>
      <c r="N16" s="496" t="s">
        <v>23</v>
      </c>
      <c r="O16" s="358" t="s">
        <v>26</v>
      </c>
      <c r="P16" s="494" t="s">
        <v>26</v>
      </c>
      <c r="Q16" s="494" t="s">
        <v>26</v>
      </c>
      <c r="R16" s="358" t="s">
        <v>26</v>
      </c>
      <c r="S16" s="494" t="s">
        <v>94</v>
      </c>
      <c r="T16" s="358" t="s">
        <v>26</v>
      </c>
      <c r="U16" s="358" t="s">
        <v>23</v>
      </c>
      <c r="V16" s="495" t="s">
        <v>26</v>
      </c>
      <c r="W16" s="358"/>
    </row>
    <row r="17" spans="1:23" ht="37.5" x14ac:dyDescent="0.25">
      <c r="A17" s="492" t="s">
        <v>17</v>
      </c>
      <c r="B17" s="491" t="s">
        <v>2</v>
      </c>
      <c r="C17" s="491" t="s">
        <v>317</v>
      </c>
      <c r="D17" s="491" t="s">
        <v>21</v>
      </c>
      <c r="E17" s="491" t="s">
        <v>328</v>
      </c>
      <c r="F17" s="491" t="s">
        <v>319</v>
      </c>
      <c r="G17" s="491" t="s">
        <v>329</v>
      </c>
      <c r="H17" s="487" t="s">
        <v>910</v>
      </c>
      <c r="I17" s="487" t="s">
        <v>109</v>
      </c>
      <c r="J17" s="756"/>
      <c r="K17" s="486">
        <v>708</v>
      </c>
      <c r="L17" s="358">
        <v>6</v>
      </c>
      <c r="M17" s="486">
        <v>708</v>
      </c>
      <c r="N17" s="496" t="s">
        <v>23</v>
      </c>
      <c r="O17" s="358" t="s">
        <v>26</v>
      </c>
      <c r="P17" s="494" t="s">
        <v>26</v>
      </c>
      <c r="Q17" s="494" t="s">
        <v>26</v>
      </c>
      <c r="R17" s="358" t="s">
        <v>26</v>
      </c>
      <c r="S17" s="494" t="s">
        <v>94</v>
      </c>
      <c r="T17" s="358" t="s">
        <v>26</v>
      </c>
      <c r="U17" s="358" t="s">
        <v>23</v>
      </c>
      <c r="V17" s="495" t="s">
        <v>26</v>
      </c>
      <c r="W17" s="358"/>
    </row>
    <row r="18" spans="1:23" ht="37.5" x14ac:dyDescent="0.25">
      <c r="A18" s="492" t="s">
        <v>17</v>
      </c>
      <c r="B18" s="491" t="s">
        <v>2</v>
      </c>
      <c r="C18" s="491" t="s">
        <v>317</v>
      </c>
      <c r="D18" s="491" t="s">
        <v>21</v>
      </c>
      <c r="E18" s="491" t="s">
        <v>328</v>
      </c>
      <c r="F18" s="491" t="s">
        <v>319</v>
      </c>
      <c r="G18" s="491" t="s">
        <v>329</v>
      </c>
      <c r="H18" s="487" t="s">
        <v>909</v>
      </c>
      <c r="I18" s="487"/>
      <c r="J18" s="754" t="s">
        <v>917</v>
      </c>
      <c r="K18" s="486">
        <v>708</v>
      </c>
      <c r="L18" s="358">
        <v>6</v>
      </c>
      <c r="M18" s="486">
        <v>708</v>
      </c>
      <c r="N18" s="496" t="s">
        <v>23</v>
      </c>
      <c r="O18" s="358" t="s">
        <v>26</v>
      </c>
      <c r="P18" s="494" t="s">
        <v>26</v>
      </c>
      <c r="Q18" s="494" t="s">
        <v>26</v>
      </c>
      <c r="R18" s="358" t="s">
        <v>26</v>
      </c>
      <c r="S18" s="494" t="s">
        <v>94</v>
      </c>
      <c r="T18" s="358" t="s">
        <v>26</v>
      </c>
      <c r="U18" s="358" t="s">
        <v>23</v>
      </c>
      <c r="V18" s="495" t="s">
        <v>26</v>
      </c>
      <c r="W18" s="358"/>
    </row>
    <row r="19" spans="1:23" ht="37.5" x14ac:dyDescent="0.25">
      <c r="A19" s="492" t="s">
        <v>17</v>
      </c>
      <c r="B19" s="491" t="s">
        <v>2</v>
      </c>
      <c r="C19" s="491" t="s">
        <v>317</v>
      </c>
      <c r="D19" s="491" t="s">
        <v>21</v>
      </c>
      <c r="E19" s="491" t="s">
        <v>328</v>
      </c>
      <c r="F19" s="491" t="s">
        <v>319</v>
      </c>
      <c r="G19" s="491" t="s">
        <v>329</v>
      </c>
      <c r="H19" s="487" t="s">
        <v>908</v>
      </c>
      <c r="I19" s="487"/>
      <c r="J19" s="755"/>
      <c r="K19" s="486">
        <v>708</v>
      </c>
      <c r="L19" s="358">
        <v>6</v>
      </c>
      <c r="M19" s="486">
        <v>708</v>
      </c>
      <c r="N19" s="496" t="s">
        <v>23</v>
      </c>
      <c r="O19" s="358" t="s">
        <v>26</v>
      </c>
      <c r="P19" s="494" t="s">
        <v>26</v>
      </c>
      <c r="Q19" s="494" t="s">
        <v>26</v>
      </c>
      <c r="R19" s="358" t="s">
        <v>26</v>
      </c>
      <c r="S19" s="494" t="s">
        <v>94</v>
      </c>
      <c r="T19" s="358" t="s">
        <v>26</v>
      </c>
      <c r="U19" s="358" t="s">
        <v>23</v>
      </c>
      <c r="V19" s="495" t="s">
        <v>26</v>
      </c>
      <c r="W19" s="358"/>
    </row>
    <row r="20" spans="1:23" ht="37.5" x14ac:dyDescent="0.25">
      <c r="A20" s="492" t="s">
        <v>17</v>
      </c>
      <c r="B20" s="491" t="s">
        <v>2</v>
      </c>
      <c r="C20" s="491" t="s">
        <v>317</v>
      </c>
      <c r="D20" s="491" t="s">
        <v>21</v>
      </c>
      <c r="E20" s="491" t="s">
        <v>328</v>
      </c>
      <c r="F20" s="491" t="s">
        <v>319</v>
      </c>
      <c r="G20" s="491" t="s">
        <v>329</v>
      </c>
      <c r="H20" s="487" t="s">
        <v>907</v>
      </c>
      <c r="I20" s="487"/>
      <c r="J20" s="756"/>
      <c r="K20" s="486">
        <v>708</v>
      </c>
      <c r="L20" s="358">
        <v>6</v>
      </c>
      <c r="M20" s="486">
        <v>708</v>
      </c>
      <c r="N20" s="496" t="s">
        <v>23</v>
      </c>
      <c r="O20" s="358" t="s">
        <v>26</v>
      </c>
      <c r="P20" s="494" t="s">
        <v>26</v>
      </c>
      <c r="Q20" s="494" t="s">
        <v>26</v>
      </c>
      <c r="R20" s="358" t="s">
        <v>26</v>
      </c>
      <c r="S20" s="494" t="s">
        <v>94</v>
      </c>
      <c r="T20" s="358" t="s">
        <v>26</v>
      </c>
      <c r="U20" s="358" t="s">
        <v>23</v>
      </c>
      <c r="V20" s="495" t="s">
        <v>26</v>
      </c>
      <c r="W20" s="358"/>
    </row>
    <row r="21" spans="1:23" ht="39.65" customHeight="1" x14ac:dyDescent="0.25">
      <c r="A21" s="492" t="s">
        <v>17</v>
      </c>
      <c r="B21" s="491" t="s">
        <v>2</v>
      </c>
      <c r="C21" s="491" t="s">
        <v>317</v>
      </c>
      <c r="D21" s="491" t="s">
        <v>21</v>
      </c>
      <c r="E21" s="491" t="s">
        <v>328</v>
      </c>
      <c r="F21" s="491" t="s">
        <v>333</v>
      </c>
      <c r="G21" s="491" t="s">
        <v>334</v>
      </c>
      <c r="H21" s="487" t="s">
        <v>914</v>
      </c>
      <c r="I21" s="487" t="s">
        <v>109</v>
      </c>
      <c r="J21" s="754" t="s">
        <v>919</v>
      </c>
      <c r="K21" s="486">
        <v>738</v>
      </c>
      <c r="L21" s="358">
        <v>9</v>
      </c>
      <c r="M21" s="486">
        <v>738</v>
      </c>
      <c r="N21" s="496" t="s">
        <v>23</v>
      </c>
      <c r="O21" s="358" t="s">
        <v>26</v>
      </c>
      <c r="P21" s="494" t="s">
        <v>26</v>
      </c>
      <c r="Q21" s="494" t="s">
        <v>26</v>
      </c>
      <c r="R21" s="358" t="s">
        <v>26</v>
      </c>
      <c r="S21" s="494" t="s">
        <v>94</v>
      </c>
      <c r="T21" s="358" t="s">
        <v>26</v>
      </c>
      <c r="U21" s="358" t="s">
        <v>23</v>
      </c>
      <c r="V21" s="495" t="s">
        <v>26</v>
      </c>
      <c r="W21" s="358"/>
    </row>
    <row r="22" spans="1:23" ht="37.5" x14ac:dyDescent="0.25">
      <c r="A22" s="492" t="s">
        <v>17</v>
      </c>
      <c r="B22" s="491" t="s">
        <v>2</v>
      </c>
      <c r="C22" s="491" t="s">
        <v>317</v>
      </c>
      <c r="D22" s="491" t="s">
        <v>21</v>
      </c>
      <c r="E22" s="491" t="s">
        <v>328</v>
      </c>
      <c r="F22" s="491" t="s">
        <v>333</v>
      </c>
      <c r="G22" s="491" t="s">
        <v>334</v>
      </c>
      <c r="H22" s="487" t="s">
        <v>912</v>
      </c>
      <c r="I22" s="487" t="s">
        <v>109</v>
      </c>
      <c r="J22" s="756"/>
      <c r="K22" s="486">
        <v>738</v>
      </c>
      <c r="L22" s="358">
        <v>9</v>
      </c>
      <c r="M22" s="486">
        <v>738</v>
      </c>
      <c r="N22" s="496" t="s">
        <v>23</v>
      </c>
      <c r="O22" s="358" t="s">
        <v>26</v>
      </c>
      <c r="P22" s="494" t="s">
        <v>26</v>
      </c>
      <c r="Q22" s="494" t="s">
        <v>26</v>
      </c>
      <c r="R22" s="358" t="s">
        <v>26</v>
      </c>
      <c r="S22" s="494" t="s">
        <v>94</v>
      </c>
      <c r="T22" s="358" t="s">
        <v>26</v>
      </c>
      <c r="U22" s="358" t="s">
        <v>23</v>
      </c>
      <c r="V22" s="495" t="s">
        <v>26</v>
      </c>
      <c r="W22" s="358"/>
    </row>
    <row r="23" spans="1:23" ht="37.5" x14ac:dyDescent="0.25">
      <c r="A23" s="492" t="s">
        <v>17</v>
      </c>
      <c r="B23" s="491" t="s">
        <v>2</v>
      </c>
      <c r="C23" s="491" t="s">
        <v>317</v>
      </c>
      <c r="D23" s="491" t="s">
        <v>21</v>
      </c>
      <c r="E23" s="491" t="s">
        <v>328</v>
      </c>
      <c r="F23" s="491" t="s">
        <v>333</v>
      </c>
      <c r="G23" s="491" t="s">
        <v>334</v>
      </c>
      <c r="H23" s="487" t="s">
        <v>911</v>
      </c>
      <c r="I23" s="487" t="s">
        <v>109</v>
      </c>
      <c r="J23" s="754" t="s">
        <v>918</v>
      </c>
      <c r="K23" s="486">
        <v>738</v>
      </c>
      <c r="L23" s="358">
        <v>9</v>
      </c>
      <c r="M23" s="486">
        <v>738</v>
      </c>
      <c r="N23" s="496" t="s">
        <v>23</v>
      </c>
      <c r="O23" s="358" t="s">
        <v>26</v>
      </c>
      <c r="P23" s="494" t="s">
        <v>26</v>
      </c>
      <c r="Q23" s="494" t="s">
        <v>26</v>
      </c>
      <c r="R23" s="358" t="s">
        <v>26</v>
      </c>
      <c r="S23" s="494" t="s">
        <v>94</v>
      </c>
      <c r="T23" s="358" t="s">
        <v>26</v>
      </c>
      <c r="U23" s="358" t="s">
        <v>23</v>
      </c>
      <c r="V23" s="495" t="s">
        <v>26</v>
      </c>
      <c r="W23" s="358"/>
    </row>
    <row r="24" spans="1:23" ht="37.5" x14ac:dyDescent="0.25">
      <c r="A24" s="492" t="s">
        <v>17</v>
      </c>
      <c r="B24" s="491" t="s">
        <v>2</v>
      </c>
      <c r="C24" s="491" t="s">
        <v>317</v>
      </c>
      <c r="D24" s="491" t="s">
        <v>21</v>
      </c>
      <c r="E24" s="491" t="s">
        <v>328</v>
      </c>
      <c r="F24" s="491" t="s">
        <v>333</v>
      </c>
      <c r="G24" s="491" t="s">
        <v>334</v>
      </c>
      <c r="H24" s="487" t="s">
        <v>910</v>
      </c>
      <c r="I24" s="487" t="s">
        <v>109</v>
      </c>
      <c r="J24" s="756"/>
      <c r="K24" s="486">
        <v>738</v>
      </c>
      <c r="L24" s="358">
        <v>9</v>
      </c>
      <c r="M24" s="486">
        <v>738</v>
      </c>
      <c r="N24" s="496" t="s">
        <v>23</v>
      </c>
      <c r="O24" s="358" t="s">
        <v>26</v>
      </c>
      <c r="P24" s="494" t="s">
        <v>26</v>
      </c>
      <c r="Q24" s="494" t="s">
        <v>26</v>
      </c>
      <c r="R24" s="358" t="s">
        <v>26</v>
      </c>
      <c r="S24" s="494" t="s">
        <v>94</v>
      </c>
      <c r="T24" s="358" t="s">
        <v>26</v>
      </c>
      <c r="U24" s="358" t="s">
        <v>23</v>
      </c>
      <c r="V24" s="495" t="s">
        <v>26</v>
      </c>
      <c r="W24" s="358"/>
    </row>
    <row r="25" spans="1:23" ht="37.5" x14ac:dyDescent="0.25">
      <c r="A25" s="492" t="s">
        <v>17</v>
      </c>
      <c r="B25" s="491" t="s">
        <v>2</v>
      </c>
      <c r="C25" s="491" t="s">
        <v>317</v>
      </c>
      <c r="D25" s="491" t="s">
        <v>21</v>
      </c>
      <c r="E25" s="491" t="s">
        <v>328</v>
      </c>
      <c r="F25" s="491" t="s">
        <v>333</v>
      </c>
      <c r="G25" s="491" t="s">
        <v>334</v>
      </c>
      <c r="H25" s="487" t="s">
        <v>909</v>
      </c>
      <c r="I25" s="487"/>
      <c r="J25" s="754" t="s">
        <v>917</v>
      </c>
      <c r="K25" s="486">
        <v>738</v>
      </c>
      <c r="L25" s="358">
        <v>9</v>
      </c>
      <c r="M25" s="486">
        <v>738</v>
      </c>
      <c r="N25" s="496" t="s">
        <v>23</v>
      </c>
      <c r="O25" s="358" t="s">
        <v>26</v>
      </c>
      <c r="P25" s="494" t="s">
        <v>26</v>
      </c>
      <c r="Q25" s="494" t="s">
        <v>26</v>
      </c>
      <c r="R25" s="358" t="s">
        <v>26</v>
      </c>
      <c r="S25" s="494" t="s">
        <v>94</v>
      </c>
      <c r="T25" s="358" t="s">
        <v>26</v>
      </c>
      <c r="U25" s="358" t="s">
        <v>23</v>
      </c>
      <c r="V25" s="495" t="s">
        <v>26</v>
      </c>
      <c r="W25" s="358"/>
    </row>
    <row r="26" spans="1:23" ht="37.5" x14ac:dyDescent="0.25">
      <c r="A26" s="492" t="s">
        <v>17</v>
      </c>
      <c r="B26" s="491" t="s">
        <v>2</v>
      </c>
      <c r="C26" s="491" t="s">
        <v>317</v>
      </c>
      <c r="D26" s="491" t="s">
        <v>21</v>
      </c>
      <c r="E26" s="491" t="s">
        <v>328</v>
      </c>
      <c r="F26" s="491" t="s">
        <v>333</v>
      </c>
      <c r="G26" s="491" t="s">
        <v>334</v>
      </c>
      <c r="H26" s="487" t="s">
        <v>908</v>
      </c>
      <c r="I26" s="487"/>
      <c r="J26" s="755"/>
      <c r="K26" s="486">
        <v>738</v>
      </c>
      <c r="L26" s="358">
        <v>9</v>
      </c>
      <c r="M26" s="486">
        <v>738</v>
      </c>
      <c r="N26" s="496" t="s">
        <v>23</v>
      </c>
      <c r="O26" s="358" t="s">
        <v>26</v>
      </c>
      <c r="P26" s="494" t="s">
        <v>26</v>
      </c>
      <c r="Q26" s="494" t="s">
        <v>26</v>
      </c>
      <c r="R26" s="358" t="s">
        <v>26</v>
      </c>
      <c r="S26" s="494" t="s">
        <v>94</v>
      </c>
      <c r="T26" s="358" t="s">
        <v>26</v>
      </c>
      <c r="U26" s="358" t="s">
        <v>23</v>
      </c>
      <c r="V26" s="495" t="s">
        <v>26</v>
      </c>
      <c r="W26" s="358"/>
    </row>
    <row r="27" spans="1:23" ht="37.5" x14ac:dyDescent="0.25">
      <c r="A27" s="492" t="s">
        <v>17</v>
      </c>
      <c r="B27" s="491" t="s">
        <v>2</v>
      </c>
      <c r="C27" s="491" t="s">
        <v>317</v>
      </c>
      <c r="D27" s="491" t="s">
        <v>21</v>
      </c>
      <c r="E27" s="491" t="s">
        <v>328</v>
      </c>
      <c r="F27" s="491" t="s">
        <v>333</v>
      </c>
      <c r="G27" s="491" t="s">
        <v>334</v>
      </c>
      <c r="H27" s="487" t="s">
        <v>907</v>
      </c>
      <c r="I27" s="487"/>
      <c r="J27" s="756"/>
      <c r="K27" s="486">
        <v>738</v>
      </c>
      <c r="L27" s="358">
        <v>9</v>
      </c>
      <c r="M27" s="486">
        <v>738</v>
      </c>
      <c r="N27" s="496" t="s">
        <v>23</v>
      </c>
      <c r="O27" s="358" t="s">
        <v>26</v>
      </c>
      <c r="P27" s="494" t="s">
        <v>26</v>
      </c>
      <c r="Q27" s="494" t="s">
        <v>26</v>
      </c>
      <c r="R27" s="358" t="s">
        <v>26</v>
      </c>
      <c r="S27" s="494" t="s">
        <v>94</v>
      </c>
      <c r="T27" s="358" t="s">
        <v>26</v>
      </c>
      <c r="U27" s="358" t="s">
        <v>23</v>
      </c>
      <c r="V27" s="495" t="s">
        <v>26</v>
      </c>
      <c r="W27" s="358"/>
    </row>
    <row r="28" spans="1:23" ht="37.5" x14ac:dyDescent="0.25">
      <c r="A28" s="492" t="s">
        <v>17</v>
      </c>
      <c r="B28" s="491" t="s">
        <v>2</v>
      </c>
      <c r="C28" s="491" t="s">
        <v>317</v>
      </c>
      <c r="D28" s="491" t="s">
        <v>21</v>
      </c>
      <c r="E28" s="491" t="s">
        <v>338</v>
      </c>
      <c r="F28" s="489" t="s">
        <v>319</v>
      </c>
      <c r="G28" s="489" t="s">
        <v>339</v>
      </c>
      <c r="H28" s="487" t="s">
        <v>914</v>
      </c>
      <c r="I28" s="487" t="s">
        <v>109</v>
      </c>
      <c r="J28" s="498"/>
      <c r="K28" s="486">
        <v>111</v>
      </c>
      <c r="L28" s="358">
        <v>0</v>
      </c>
      <c r="M28" s="486">
        <v>111</v>
      </c>
      <c r="N28" s="496" t="s">
        <v>23</v>
      </c>
      <c r="O28" s="358" t="s">
        <v>26</v>
      </c>
      <c r="P28" s="494" t="s">
        <v>26</v>
      </c>
      <c r="Q28" s="494" t="s">
        <v>26</v>
      </c>
      <c r="R28" s="358" t="s">
        <v>26</v>
      </c>
      <c r="S28" s="494" t="s">
        <v>94</v>
      </c>
      <c r="T28" s="358" t="s">
        <v>26</v>
      </c>
      <c r="U28" s="358" t="s">
        <v>23</v>
      </c>
      <c r="V28" s="495" t="s">
        <v>26</v>
      </c>
      <c r="W28" s="358"/>
    </row>
    <row r="29" spans="1:23" ht="37.5" x14ac:dyDescent="0.25">
      <c r="A29" s="492" t="s">
        <v>17</v>
      </c>
      <c r="B29" s="491" t="s">
        <v>2</v>
      </c>
      <c r="C29" s="491" t="s">
        <v>317</v>
      </c>
      <c r="D29" s="491" t="s">
        <v>21</v>
      </c>
      <c r="E29" s="491" t="s">
        <v>338</v>
      </c>
      <c r="F29" s="489" t="s">
        <v>319</v>
      </c>
      <c r="G29" s="489" t="s">
        <v>339</v>
      </c>
      <c r="H29" s="487" t="s">
        <v>912</v>
      </c>
      <c r="I29" s="487"/>
      <c r="J29" s="757" t="s">
        <v>917</v>
      </c>
      <c r="K29" s="486">
        <v>111</v>
      </c>
      <c r="L29" s="358">
        <v>0</v>
      </c>
      <c r="M29" s="486">
        <v>111</v>
      </c>
      <c r="N29" s="496" t="s">
        <v>23</v>
      </c>
      <c r="O29" s="358" t="s">
        <v>26</v>
      </c>
      <c r="P29" s="494" t="s">
        <v>26</v>
      </c>
      <c r="Q29" s="494" t="s">
        <v>26</v>
      </c>
      <c r="R29" s="358" t="s">
        <v>26</v>
      </c>
      <c r="S29" s="494" t="s">
        <v>94</v>
      </c>
      <c r="T29" s="358" t="s">
        <v>26</v>
      </c>
      <c r="U29" s="358" t="s">
        <v>23</v>
      </c>
      <c r="V29" s="495" t="s">
        <v>26</v>
      </c>
      <c r="W29" s="358"/>
    </row>
    <row r="30" spans="1:23" ht="37.5" x14ac:dyDescent="0.25">
      <c r="A30" s="492" t="s">
        <v>17</v>
      </c>
      <c r="B30" s="491" t="s">
        <v>2</v>
      </c>
      <c r="C30" s="491" t="s">
        <v>317</v>
      </c>
      <c r="D30" s="491" t="s">
        <v>21</v>
      </c>
      <c r="E30" s="491" t="s">
        <v>338</v>
      </c>
      <c r="F30" s="489" t="s">
        <v>319</v>
      </c>
      <c r="G30" s="489" t="s">
        <v>339</v>
      </c>
      <c r="H30" s="487" t="s">
        <v>911</v>
      </c>
      <c r="I30" s="487"/>
      <c r="J30" s="758"/>
      <c r="K30" s="486">
        <v>111</v>
      </c>
      <c r="L30" s="358">
        <v>0</v>
      </c>
      <c r="M30" s="486">
        <v>111</v>
      </c>
      <c r="N30" s="496" t="s">
        <v>23</v>
      </c>
      <c r="O30" s="358" t="s">
        <v>26</v>
      </c>
      <c r="P30" s="494" t="s">
        <v>26</v>
      </c>
      <c r="Q30" s="494" t="s">
        <v>26</v>
      </c>
      <c r="R30" s="358" t="s">
        <v>26</v>
      </c>
      <c r="S30" s="494" t="s">
        <v>94</v>
      </c>
      <c r="T30" s="358" t="s">
        <v>26</v>
      </c>
      <c r="U30" s="358" t="s">
        <v>23</v>
      </c>
      <c r="V30" s="495" t="s">
        <v>26</v>
      </c>
      <c r="W30" s="358"/>
    </row>
    <row r="31" spans="1:23" ht="37.5" x14ac:dyDescent="0.25">
      <c r="A31" s="492" t="s">
        <v>17</v>
      </c>
      <c r="B31" s="491" t="s">
        <v>2</v>
      </c>
      <c r="C31" s="491" t="s">
        <v>317</v>
      </c>
      <c r="D31" s="491" t="s">
        <v>21</v>
      </c>
      <c r="E31" s="491" t="s">
        <v>338</v>
      </c>
      <c r="F31" s="489" t="s">
        <v>319</v>
      </c>
      <c r="G31" s="489" t="s">
        <v>339</v>
      </c>
      <c r="H31" s="487" t="s">
        <v>910</v>
      </c>
      <c r="I31" s="487"/>
      <c r="J31" s="758"/>
      <c r="K31" s="486">
        <v>111</v>
      </c>
      <c r="L31" s="358">
        <v>0</v>
      </c>
      <c r="M31" s="486">
        <v>111</v>
      </c>
      <c r="N31" s="496" t="s">
        <v>23</v>
      </c>
      <c r="O31" s="358" t="s">
        <v>26</v>
      </c>
      <c r="P31" s="494" t="s">
        <v>26</v>
      </c>
      <c r="Q31" s="494" t="s">
        <v>26</v>
      </c>
      <c r="R31" s="358" t="s">
        <v>26</v>
      </c>
      <c r="S31" s="494" t="s">
        <v>94</v>
      </c>
      <c r="T31" s="358" t="s">
        <v>26</v>
      </c>
      <c r="U31" s="358" t="s">
        <v>23</v>
      </c>
      <c r="V31" s="495" t="s">
        <v>26</v>
      </c>
      <c r="W31" s="358"/>
    </row>
    <row r="32" spans="1:23" ht="37.5" x14ac:dyDescent="0.25">
      <c r="A32" s="492" t="s">
        <v>17</v>
      </c>
      <c r="B32" s="491" t="s">
        <v>2</v>
      </c>
      <c r="C32" s="491" t="s">
        <v>317</v>
      </c>
      <c r="D32" s="491" t="s">
        <v>21</v>
      </c>
      <c r="E32" s="491" t="s">
        <v>338</v>
      </c>
      <c r="F32" s="489" t="s">
        <v>319</v>
      </c>
      <c r="G32" s="489" t="s">
        <v>339</v>
      </c>
      <c r="H32" s="487" t="s">
        <v>909</v>
      </c>
      <c r="I32" s="487"/>
      <c r="J32" s="758"/>
      <c r="K32" s="486">
        <v>111</v>
      </c>
      <c r="L32" s="358">
        <v>0</v>
      </c>
      <c r="M32" s="486">
        <v>111</v>
      </c>
      <c r="N32" s="496" t="s">
        <v>23</v>
      </c>
      <c r="O32" s="358" t="s">
        <v>26</v>
      </c>
      <c r="P32" s="494" t="s">
        <v>26</v>
      </c>
      <c r="Q32" s="494" t="s">
        <v>26</v>
      </c>
      <c r="R32" s="358" t="s">
        <v>26</v>
      </c>
      <c r="S32" s="494" t="s">
        <v>94</v>
      </c>
      <c r="T32" s="358" t="s">
        <v>26</v>
      </c>
      <c r="U32" s="358" t="s">
        <v>23</v>
      </c>
      <c r="V32" s="495" t="s">
        <v>26</v>
      </c>
      <c r="W32" s="358"/>
    </row>
    <row r="33" spans="1:23" ht="37.5" x14ac:dyDescent="0.25">
      <c r="A33" s="492" t="s">
        <v>17</v>
      </c>
      <c r="B33" s="491" t="s">
        <v>2</v>
      </c>
      <c r="C33" s="491" t="s">
        <v>317</v>
      </c>
      <c r="D33" s="491" t="s">
        <v>21</v>
      </c>
      <c r="E33" s="491" t="s">
        <v>338</v>
      </c>
      <c r="F33" s="489" t="s">
        <v>319</v>
      </c>
      <c r="G33" s="489" t="s">
        <v>339</v>
      </c>
      <c r="H33" s="487" t="s">
        <v>908</v>
      </c>
      <c r="I33" s="487"/>
      <c r="J33" s="758"/>
      <c r="K33" s="486">
        <v>111</v>
      </c>
      <c r="L33" s="358">
        <v>0</v>
      </c>
      <c r="M33" s="486">
        <v>111</v>
      </c>
      <c r="N33" s="496" t="s">
        <v>23</v>
      </c>
      <c r="O33" s="358" t="s">
        <v>26</v>
      </c>
      <c r="P33" s="494" t="s">
        <v>26</v>
      </c>
      <c r="Q33" s="494" t="s">
        <v>26</v>
      </c>
      <c r="R33" s="358" t="s">
        <v>26</v>
      </c>
      <c r="S33" s="494" t="s">
        <v>94</v>
      </c>
      <c r="T33" s="358" t="s">
        <v>26</v>
      </c>
      <c r="U33" s="358" t="s">
        <v>23</v>
      </c>
      <c r="V33" s="495" t="s">
        <v>26</v>
      </c>
      <c r="W33" s="358"/>
    </row>
    <row r="34" spans="1:23" ht="37.5" x14ac:dyDescent="0.25">
      <c r="A34" s="492" t="s">
        <v>17</v>
      </c>
      <c r="B34" s="491" t="s">
        <v>2</v>
      </c>
      <c r="C34" s="491" t="s">
        <v>317</v>
      </c>
      <c r="D34" s="491" t="s">
        <v>21</v>
      </c>
      <c r="E34" s="491" t="s">
        <v>338</v>
      </c>
      <c r="F34" s="489" t="s">
        <v>319</v>
      </c>
      <c r="G34" s="489" t="s">
        <v>339</v>
      </c>
      <c r="H34" s="487" t="s">
        <v>907</v>
      </c>
      <c r="I34" s="487"/>
      <c r="J34" s="759"/>
      <c r="K34" s="486">
        <v>111</v>
      </c>
      <c r="L34" s="358">
        <v>0</v>
      </c>
      <c r="M34" s="486">
        <v>111</v>
      </c>
      <c r="N34" s="496" t="s">
        <v>23</v>
      </c>
      <c r="O34" s="358" t="s">
        <v>26</v>
      </c>
      <c r="P34" s="494" t="s">
        <v>26</v>
      </c>
      <c r="Q34" s="494" t="s">
        <v>26</v>
      </c>
      <c r="R34" s="358" t="s">
        <v>26</v>
      </c>
      <c r="S34" s="494" t="s">
        <v>94</v>
      </c>
      <c r="T34" s="358" t="s">
        <v>26</v>
      </c>
      <c r="U34" s="358" t="s">
        <v>23</v>
      </c>
      <c r="V34" s="495" t="s">
        <v>26</v>
      </c>
      <c r="W34" s="358"/>
    </row>
    <row r="35" spans="1:23" ht="37.5" x14ac:dyDescent="0.25">
      <c r="A35" s="492" t="s">
        <v>17</v>
      </c>
      <c r="B35" s="491" t="s">
        <v>2</v>
      </c>
      <c r="C35" s="491" t="s">
        <v>317</v>
      </c>
      <c r="D35" s="491" t="s">
        <v>21</v>
      </c>
      <c r="E35" s="491" t="s">
        <v>338</v>
      </c>
      <c r="F35" s="489" t="s">
        <v>319</v>
      </c>
      <c r="G35" s="489" t="s">
        <v>345</v>
      </c>
      <c r="H35" s="487" t="s">
        <v>914</v>
      </c>
      <c r="I35" s="487" t="s">
        <v>109</v>
      </c>
      <c r="J35" s="498"/>
      <c r="K35" s="486">
        <v>293</v>
      </c>
      <c r="L35" s="358">
        <v>13</v>
      </c>
      <c r="M35" s="486">
        <v>293</v>
      </c>
      <c r="N35" s="496" t="s">
        <v>23</v>
      </c>
      <c r="O35" s="358" t="s">
        <v>26</v>
      </c>
      <c r="P35" s="494" t="s">
        <v>26</v>
      </c>
      <c r="Q35" s="494" t="s">
        <v>26</v>
      </c>
      <c r="R35" s="358" t="s">
        <v>26</v>
      </c>
      <c r="S35" s="494" t="s">
        <v>94</v>
      </c>
      <c r="T35" s="358" t="s">
        <v>26</v>
      </c>
      <c r="U35" s="358" t="s">
        <v>23</v>
      </c>
      <c r="V35" s="495" t="s">
        <v>26</v>
      </c>
      <c r="W35" s="358"/>
    </row>
    <row r="36" spans="1:23" ht="37.5" x14ac:dyDescent="0.25">
      <c r="A36" s="492" t="s">
        <v>17</v>
      </c>
      <c r="B36" s="491" t="s">
        <v>2</v>
      </c>
      <c r="C36" s="491" t="s">
        <v>317</v>
      </c>
      <c r="D36" s="491" t="s">
        <v>21</v>
      </c>
      <c r="E36" s="491" t="s">
        <v>338</v>
      </c>
      <c r="F36" s="489" t="s">
        <v>319</v>
      </c>
      <c r="G36" s="489" t="s">
        <v>345</v>
      </c>
      <c r="H36" s="487" t="s">
        <v>912</v>
      </c>
      <c r="I36" s="487"/>
      <c r="J36" s="757" t="s">
        <v>917</v>
      </c>
      <c r="K36" s="486">
        <v>293</v>
      </c>
      <c r="L36" s="358">
        <v>13</v>
      </c>
      <c r="M36" s="486">
        <v>293</v>
      </c>
      <c r="N36" s="496" t="s">
        <v>23</v>
      </c>
      <c r="O36" s="358" t="s">
        <v>26</v>
      </c>
      <c r="P36" s="494" t="s">
        <v>26</v>
      </c>
      <c r="Q36" s="494" t="s">
        <v>26</v>
      </c>
      <c r="R36" s="358" t="s">
        <v>26</v>
      </c>
      <c r="S36" s="494" t="s">
        <v>94</v>
      </c>
      <c r="T36" s="358" t="s">
        <v>26</v>
      </c>
      <c r="U36" s="358" t="s">
        <v>23</v>
      </c>
      <c r="V36" s="495" t="s">
        <v>26</v>
      </c>
      <c r="W36" s="358"/>
    </row>
    <row r="37" spans="1:23" ht="37.5" x14ac:dyDescent="0.25">
      <c r="A37" s="492" t="s">
        <v>17</v>
      </c>
      <c r="B37" s="491" t="s">
        <v>2</v>
      </c>
      <c r="C37" s="491" t="s">
        <v>317</v>
      </c>
      <c r="D37" s="491" t="s">
        <v>21</v>
      </c>
      <c r="E37" s="491" t="s">
        <v>338</v>
      </c>
      <c r="F37" s="489" t="s">
        <v>319</v>
      </c>
      <c r="G37" s="489" t="s">
        <v>345</v>
      </c>
      <c r="H37" s="487" t="s">
        <v>911</v>
      </c>
      <c r="I37" s="487"/>
      <c r="J37" s="758"/>
      <c r="K37" s="486">
        <v>293</v>
      </c>
      <c r="L37" s="358">
        <v>13</v>
      </c>
      <c r="M37" s="486">
        <v>293</v>
      </c>
      <c r="N37" s="496" t="s">
        <v>23</v>
      </c>
      <c r="O37" s="358" t="s">
        <v>26</v>
      </c>
      <c r="P37" s="494" t="s">
        <v>26</v>
      </c>
      <c r="Q37" s="494" t="s">
        <v>26</v>
      </c>
      <c r="R37" s="358" t="s">
        <v>26</v>
      </c>
      <c r="S37" s="494" t="s">
        <v>94</v>
      </c>
      <c r="T37" s="358" t="s">
        <v>26</v>
      </c>
      <c r="U37" s="358" t="s">
        <v>23</v>
      </c>
      <c r="V37" s="495" t="s">
        <v>26</v>
      </c>
      <c r="W37" s="358"/>
    </row>
    <row r="38" spans="1:23" ht="37.5" x14ac:dyDescent="0.25">
      <c r="A38" s="492" t="s">
        <v>17</v>
      </c>
      <c r="B38" s="491" t="s">
        <v>2</v>
      </c>
      <c r="C38" s="491" t="s">
        <v>317</v>
      </c>
      <c r="D38" s="491" t="s">
        <v>21</v>
      </c>
      <c r="E38" s="491" t="s">
        <v>338</v>
      </c>
      <c r="F38" s="489" t="s">
        <v>319</v>
      </c>
      <c r="G38" s="489" t="s">
        <v>345</v>
      </c>
      <c r="H38" s="487" t="s">
        <v>910</v>
      </c>
      <c r="I38" s="487"/>
      <c r="J38" s="758"/>
      <c r="K38" s="486">
        <v>293</v>
      </c>
      <c r="L38" s="358">
        <v>13</v>
      </c>
      <c r="M38" s="486">
        <v>293</v>
      </c>
      <c r="N38" s="496" t="s">
        <v>23</v>
      </c>
      <c r="O38" s="358" t="s">
        <v>26</v>
      </c>
      <c r="P38" s="494" t="s">
        <v>26</v>
      </c>
      <c r="Q38" s="494" t="s">
        <v>26</v>
      </c>
      <c r="R38" s="358" t="s">
        <v>26</v>
      </c>
      <c r="S38" s="494" t="s">
        <v>94</v>
      </c>
      <c r="T38" s="358" t="s">
        <v>26</v>
      </c>
      <c r="U38" s="358" t="s">
        <v>23</v>
      </c>
      <c r="V38" s="495" t="s">
        <v>26</v>
      </c>
      <c r="W38" s="358"/>
    </row>
    <row r="39" spans="1:23" ht="37.5" x14ac:dyDescent="0.25">
      <c r="A39" s="492" t="s">
        <v>17</v>
      </c>
      <c r="B39" s="491" t="s">
        <v>2</v>
      </c>
      <c r="C39" s="491" t="s">
        <v>317</v>
      </c>
      <c r="D39" s="491" t="s">
        <v>21</v>
      </c>
      <c r="E39" s="491" t="s">
        <v>338</v>
      </c>
      <c r="F39" s="489" t="s">
        <v>319</v>
      </c>
      <c r="G39" s="489" t="s">
        <v>345</v>
      </c>
      <c r="H39" s="487" t="s">
        <v>909</v>
      </c>
      <c r="I39" s="487"/>
      <c r="J39" s="758"/>
      <c r="K39" s="486">
        <v>293</v>
      </c>
      <c r="L39" s="358">
        <v>13</v>
      </c>
      <c r="M39" s="486">
        <v>293</v>
      </c>
      <c r="N39" s="496" t="s">
        <v>23</v>
      </c>
      <c r="O39" s="358" t="s">
        <v>26</v>
      </c>
      <c r="P39" s="494" t="s">
        <v>26</v>
      </c>
      <c r="Q39" s="494" t="s">
        <v>26</v>
      </c>
      <c r="R39" s="358" t="s">
        <v>26</v>
      </c>
      <c r="S39" s="494" t="s">
        <v>94</v>
      </c>
      <c r="T39" s="358" t="s">
        <v>26</v>
      </c>
      <c r="U39" s="358" t="s">
        <v>23</v>
      </c>
      <c r="V39" s="495" t="s">
        <v>26</v>
      </c>
      <c r="W39" s="358"/>
    </row>
    <row r="40" spans="1:23" ht="37.5" x14ac:dyDescent="0.25">
      <c r="A40" s="492" t="s">
        <v>17</v>
      </c>
      <c r="B40" s="491" t="s">
        <v>2</v>
      </c>
      <c r="C40" s="491" t="s">
        <v>317</v>
      </c>
      <c r="D40" s="491" t="s">
        <v>21</v>
      </c>
      <c r="E40" s="491" t="s">
        <v>338</v>
      </c>
      <c r="F40" s="489" t="s">
        <v>319</v>
      </c>
      <c r="G40" s="489" t="s">
        <v>345</v>
      </c>
      <c r="H40" s="487" t="s">
        <v>908</v>
      </c>
      <c r="I40" s="487"/>
      <c r="J40" s="758"/>
      <c r="K40" s="486">
        <v>293</v>
      </c>
      <c r="L40" s="358">
        <v>13</v>
      </c>
      <c r="M40" s="486">
        <v>293</v>
      </c>
      <c r="N40" s="496" t="s">
        <v>23</v>
      </c>
      <c r="O40" s="358" t="s">
        <v>26</v>
      </c>
      <c r="P40" s="494" t="s">
        <v>26</v>
      </c>
      <c r="Q40" s="494" t="s">
        <v>26</v>
      </c>
      <c r="R40" s="358" t="s">
        <v>26</v>
      </c>
      <c r="S40" s="494" t="s">
        <v>94</v>
      </c>
      <c r="T40" s="358" t="s">
        <v>26</v>
      </c>
      <c r="U40" s="358" t="s">
        <v>23</v>
      </c>
      <c r="V40" s="495" t="s">
        <v>26</v>
      </c>
      <c r="W40" s="358"/>
    </row>
    <row r="41" spans="1:23" ht="37.5" x14ac:dyDescent="0.25">
      <c r="A41" s="492" t="s">
        <v>17</v>
      </c>
      <c r="B41" s="491" t="s">
        <v>2</v>
      </c>
      <c r="C41" s="491" t="s">
        <v>317</v>
      </c>
      <c r="D41" s="491" t="s">
        <v>21</v>
      </c>
      <c r="E41" s="491" t="s">
        <v>338</v>
      </c>
      <c r="F41" s="489" t="s">
        <v>319</v>
      </c>
      <c r="G41" s="489" t="s">
        <v>345</v>
      </c>
      <c r="H41" s="487" t="s">
        <v>907</v>
      </c>
      <c r="I41" s="487"/>
      <c r="J41" s="759"/>
      <c r="K41" s="486">
        <v>293</v>
      </c>
      <c r="L41" s="358">
        <v>13</v>
      </c>
      <c r="M41" s="486">
        <v>293</v>
      </c>
      <c r="N41" s="496" t="s">
        <v>23</v>
      </c>
      <c r="O41" s="358" t="s">
        <v>26</v>
      </c>
      <c r="P41" s="494" t="s">
        <v>26</v>
      </c>
      <c r="Q41" s="494" t="s">
        <v>26</v>
      </c>
      <c r="R41" s="358" t="s">
        <v>26</v>
      </c>
      <c r="S41" s="494" t="s">
        <v>94</v>
      </c>
      <c r="T41" s="358" t="s">
        <v>26</v>
      </c>
      <c r="U41" s="358" t="s">
        <v>23</v>
      </c>
      <c r="V41" s="495" t="s">
        <v>26</v>
      </c>
      <c r="W41" s="358"/>
    </row>
    <row r="42" spans="1:23" ht="26.5" customHeight="1" x14ac:dyDescent="0.25">
      <c r="A42" s="492" t="s">
        <v>17</v>
      </c>
      <c r="B42" s="491" t="s">
        <v>2</v>
      </c>
      <c r="C42" s="491" t="s">
        <v>317</v>
      </c>
      <c r="D42" s="491" t="s">
        <v>21</v>
      </c>
      <c r="E42" s="491" t="s">
        <v>338</v>
      </c>
      <c r="F42" s="489" t="s">
        <v>348</v>
      </c>
      <c r="G42" s="489" t="s">
        <v>349</v>
      </c>
      <c r="H42" s="487" t="s">
        <v>914</v>
      </c>
      <c r="I42" s="487" t="s">
        <v>109</v>
      </c>
      <c r="J42" s="760" t="s">
        <v>916</v>
      </c>
      <c r="K42" s="486">
        <v>111</v>
      </c>
      <c r="L42" s="358">
        <v>0</v>
      </c>
      <c r="M42" s="486">
        <v>111</v>
      </c>
      <c r="N42" s="496" t="s">
        <v>23</v>
      </c>
      <c r="O42" s="358" t="s">
        <v>26</v>
      </c>
      <c r="P42" s="494" t="s">
        <v>26</v>
      </c>
      <c r="Q42" s="494" t="s">
        <v>26</v>
      </c>
      <c r="R42" s="358" t="s">
        <v>26</v>
      </c>
      <c r="S42" s="494" t="s">
        <v>94</v>
      </c>
      <c r="T42" s="358" t="s">
        <v>26</v>
      </c>
      <c r="U42" s="358" t="s">
        <v>23</v>
      </c>
      <c r="V42" s="495" t="s">
        <v>26</v>
      </c>
      <c r="W42" s="358"/>
    </row>
    <row r="43" spans="1:23" ht="25" x14ac:dyDescent="0.25">
      <c r="A43" s="492" t="s">
        <v>17</v>
      </c>
      <c r="B43" s="491" t="s">
        <v>2</v>
      </c>
      <c r="C43" s="491" t="s">
        <v>317</v>
      </c>
      <c r="D43" s="491" t="s">
        <v>21</v>
      </c>
      <c r="E43" s="491" t="s">
        <v>338</v>
      </c>
      <c r="F43" s="489" t="s">
        <v>348</v>
      </c>
      <c r="G43" s="489" t="s">
        <v>349</v>
      </c>
      <c r="H43" s="487" t="s">
        <v>912</v>
      </c>
      <c r="I43" s="487" t="s">
        <v>109</v>
      </c>
      <c r="J43" s="760"/>
      <c r="K43" s="486">
        <v>111</v>
      </c>
      <c r="L43" s="358">
        <v>0</v>
      </c>
      <c r="M43" s="486">
        <v>111</v>
      </c>
      <c r="N43" s="496" t="s">
        <v>23</v>
      </c>
      <c r="O43" s="358" t="s">
        <v>26</v>
      </c>
      <c r="P43" s="494" t="s">
        <v>26</v>
      </c>
      <c r="Q43" s="494" t="s">
        <v>26</v>
      </c>
      <c r="R43" s="358" t="s">
        <v>26</v>
      </c>
      <c r="S43" s="494" t="s">
        <v>94</v>
      </c>
      <c r="T43" s="358" t="s">
        <v>26</v>
      </c>
      <c r="U43" s="358" t="s">
        <v>23</v>
      </c>
      <c r="V43" s="495" t="s">
        <v>26</v>
      </c>
      <c r="W43" s="358"/>
    </row>
    <row r="44" spans="1:23" ht="25" x14ac:dyDescent="0.25">
      <c r="A44" s="492" t="s">
        <v>17</v>
      </c>
      <c r="B44" s="491" t="s">
        <v>2</v>
      </c>
      <c r="C44" s="491" t="s">
        <v>317</v>
      </c>
      <c r="D44" s="491" t="s">
        <v>21</v>
      </c>
      <c r="E44" s="491" t="s">
        <v>338</v>
      </c>
      <c r="F44" s="489" t="s">
        <v>348</v>
      </c>
      <c r="G44" s="489" t="s">
        <v>349</v>
      </c>
      <c r="H44" s="487" t="s">
        <v>911</v>
      </c>
      <c r="I44" s="487" t="s">
        <v>109</v>
      </c>
      <c r="J44" s="760"/>
      <c r="K44" s="486">
        <v>111</v>
      </c>
      <c r="L44" s="358">
        <v>0</v>
      </c>
      <c r="M44" s="486">
        <v>111</v>
      </c>
      <c r="N44" s="496" t="s">
        <v>23</v>
      </c>
      <c r="O44" s="358" t="s">
        <v>26</v>
      </c>
      <c r="P44" s="494" t="s">
        <v>26</v>
      </c>
      <c r="Q44" s="494" t="s">
        <v>26</v>
      </c>
      <c r="R44" s="358" t="s">
        <v>26</v>
      </c>
      <c r="S44" s="494" t="s">
        <v>94</v>
      </c>
      <c r="T44" s="358" t="s">
        <v>26</v>
      </c>
      <c r="U44" s="358" t="s">
        <v>23</v>
      </c>
      <c r="V44" s="495" t="s">
        <v>26</v>
      </c>
      <c r="W44" s="358"/>
    </row>
    <row r="45" spans="1:23" ht="25" x14ac:dyDescent="0.25">
      <c r="A45" s="492" t="s">
        <v>17</v>
      </c>
      <c r="B45" s="491" t="s">
        <v>2</v>
      </c>
      <c r="C45" s="491" t="s">
        <v>317</v>
      </c>
      <c r="D45" s="491" t="s">
        <v>21</v>
      </c>
      <c r="E45" s="491" t="s">
        <v>338</v>
      </c>
      <c r="F45" s="489" t="s">
        <v>348</v>
      </c>
      <c r="G45" s="489" t="s">
        <v>349</v>
      </c>
      <c r="H45" s="487" t="s">
        <v>910</v>
      </c>
      <c r="I45" s="487" t="s">
        <v>109</v>
      </c>
      <c r="J45" s="760"/>
      <c r="K45" s="486">
        <v>111</v>
      </c>
      <c r="L45" s="358">
        <v>0</v>
      </c>
      <c r="M45" s="486">
        <v>111</v>
      </c>
      <c r="N45" s="496" t="s">
        <v>23</v>
      </c>
      <c r="O45" s="358" t="s">
        <v>26</v>
      </c>
      <c r="P45" s="494" t="s">
        <v>26</v>
      </c>
      <c r="Q45" s="494" t="s">
        <v>26</v>
      </c>
      <c r="R45" s="358" t="s">
        <v>26</v>
      </c>
      <c r="S45" s="494" t="s">
        <v>94</v>
      </c>
      <c r="T45" s="358" t="s">
        <v>26</v>
      </c>
      <c r="U45" s="358" t="s">
        <v>23</v>
      </c>
      <c r="V45" s="495" t="s">
        <v>26</v>
      </c>
      <c r="W45" s="358"/>
    </row>
    <row r="46" spans="1:23" ht="25" x14ac:dyDescent="0.25">
      <c r="A46" s="492" t="s">
        <v>17</v>
      </c>
      <c r="B46" s="491" t="s">
        <v>2</v>
      </c>
      <c r="C46" s="491" t="s">
        <v>317</v>
      </c>
      <c r="D46" s="491" t="s">
        <v>21</v>
      </c>
      <c r="E46" s="491" t="s">
        <v>338</v>
      </c>
      <c r="F46" s="489" t="s">
        <v>348</v>
      </c>
      <c r="G46" s="489" t="s">
        <v>349</v>
      </c>
      <c r="H46" s="487" t="s">
        <v>909</v>
      </c>
      <c r="I46" s="487"/>
      <c r="J46" s="760"/>
      <c r="K46" s="486">
        <v>111</v>
      </c>
      <c r="L46" s="358">
        <v>0</v>
      </c>
      <c r="M46" s="486">
        <v>111</v>
      </c>
      <c r="N46" s="496" t="s">
        <v>23</v>
      </c>
      <c r="O46" s="358" t="s">
        <v>26</v>
      </c>
      <c r="P46" s="494" t="s">
        <v>26</v>
      </c>
      <c r="Q46" s="494" t="s">
        <v>26</v>
      </c>
      <c r="R46" s="358" t="s">
        <v>26</v>
      </c>
      <c r="S46" s="494" t="s">
        <v>94</v>
      </c>
      <c r="T46" s="358" t="s">
        <v>26</v>
      </c>
      <c r="U46" s="358" t="s">
        <v>23</v>
      </c>
      <c r="V46" s="495" t="s">
        <v>26</v>
      </c>
      <c r="W46" s="358"/>
    </row>
    <row r="47" spans="1:23" ht="25" x14ac:dyDescent="0.25">
      <c r="A47" s="492" t="s">
        <v>17</v>
      </c>
      <c r="B47" s="491" t="s">
        <v>2</v>
      </c>
      <c r="C47" s="491" t="s">
        <v>317</v>
      </c>
      <c r="D47" s="491" t="s">
        <v>21</v>
      </c>
      <c r="E47" s="491" t="s">
        <v>338</v>
      </c>
      <c r="F47" s="489" t="s">
        <v>348</v>
      </c>
      <c r="G47" s="489" t="s">
        <v>349</v>
      </c>
      <c r="H47" s="487" t="s">
        <v>908</v>
      </c>
      <c r="I47" s="487"/>
      <c r="J47" s="760"/>
      <c r="K47" s="486">
        <v>111</v>
      </c>
      <c r="L47" s="358">
        <v>0</v>
      </c>
      <c r="M47" s="486">
        <v>111</v>
      </c>
      <c r="N47" s="496" t="s">
        <v>23</v>
      </c>
      <c r="O47" s="358" t="s">
        <v>26</v>
      </c>
      <c r="P47" s="494" t="s">
        <v>26</v>
      </c>
      <c r="Q47" s="494" t="s">
        <v>26</v>
      </c>
      <c r="R47" s="358" t="s">
        <v>26</v>
      </c>
      <c r="S47" s="494" t="s">
        <v>94</v>
      </c>
      <c r="T47" s="358" t="s">
        <v>26</v>
      </c>
      <c r="U47" s="358" t="s">
        <v>23</v>
      </c>
      <c r="V47" s="495" t="s">
        <v>26</v>
      </c>
      <c r="W47" s="358"/>
    </row>
    <row r="48" spans="1:23" ht="25" x14ac:dyDescent="0.25">
      <c r="A48" s="492" t="s">
        <v>17</v>
      </c>
      <c r="B48" s="491" t="s">
        <v>2</v>
      </c>
      <c r="C48" s="491" t="s">
        <v>317</v>
      </c>
      <c r="D48" s="491" t="s">
        <v>21</v>
      </c>
      <c r="E48" s="491" t="s">
        <v>338</v>
      </c>
      <c r="F48" s="489" t="s">
        <v>348</v>
      </c>
      <c r="G48" s="489" t="s">
        <v>349</v>
      </c>
      <c r="H48" s="487" t="s">
        <v>907</v>
      </c>
      <c r="I48" s="487"/>
      <c r="J48" s="760"/>
      <c r="K48" s="486">
        <v>111</v>
      </c>
      <c r="L48" s="358">
        <v>0</v>
      </c>
      <c r="M48" s="486">
        <v>111</v>
      </c>
      <c r="N48" s="496" t="s">
        <v>23</v>
      </c>
      <c r="O48" s="358" t="s">
        <v>26</v>
      </c>
      <c r="P48" s="494" t="s">
        <v>26</v>
      </c>
      <c r="Q48" s="494" t="s">
        <v>26</v>
      </c>
      <c r="R48" s="358" t="s">
        <v>26</v>
      </c>
      <c r="S48" s="494" t="s">
        <v>94</v>
      </c>
      <c r="T48" s="358" t="s">
        <v>26</v>
      </c>
      <c r="U48" s="358" t="s">
        <v>23</v>
      </c>
      <c r="V48" s="495" t="s">
        <v>26</v>
      </c>
      <c r="W48" s="358"/>
    </row>
    <row r="49" spans="1:23" ht="26.5" customHeight="1" x14ac:dyDescent="0.25">
      <c r="A49" s="492" t="s">
        <v>17</v>
      </c>
      <c r="B49" s="491" t="s">
        <v>2</v>
      </c>
      <c r="C49" s="491" t="s">
        <v>317</v>
      </c>
      <c r="D49" s="491" t="s">
        <v>21</v>
      </c>
      <c r="E49" s="491" t="s">
        <v>338</v>
      </c>
      <c r="F49" s="489" t="s">
        <v>348</v>
      </c>
      <c r="G49" s="489" t="s">
        <v>354</v>
      </c>
      <c r="H49" s="487" t="s">
        <v>914</v>
      </c>
      <c r="I49" s="487" t="s">
        <v>109</v>
      </c>
      <c r="J49" s="760" t="s">
        <v>916</v>
      </c>
      <c r="K49" s="486">
        <v>203</v>
      </c>
      <c r="L49" s="358">
        <v>0</v>
      </c>
      <c r="M49" s="486">
        <v>203</v>
      </c>
      <c r="N49" s="496" t="s">
        <v>23</v>
      </c>
      <c r="O49" s="358" t="s">
        <v>26</v>
      </c>
      <c r="P49" s="494" t="s">
        <v>26</v>
      </c>
      <c r="Q49" s="494" t="s">
        <v>26</v>
      </c>
      <c r="R49" s="358" t="s">
        <v>26</v>
      </c>
      <c r="S49" s="494" t="s">
        <v>94</v>
      </c>
      <c r="T49" s="358" t="s">
        <v>26</v>
      </c>
      <c r="U49" s="358" t="s">
        <v>23</v>
      </c>
      <c r="V49" s="495" t="s">
        <v>26</v>
      </c>
      <c r="W49" s="358"/>
    </row>
    <row r="50" spans="1:23" ht="25" x14ac:dyDescent="0.25">
      <c r="A50" s="492" t="s">
        <v>17</v>
      </c>
      <c r="B50" s="491" t="s">
        <v>2</v>
      </c>
      <c r="C50" s="491" t="s">
        <v>317</v>
      </c>
      <c r="D50" s="491" t="s">
        <v>21</v>
      </c>
      <c r="E50" s="491" t="s">
        <v>338</v>
      </c>
      <c r="F50" s="489" t="s">
        <v>348</v>
      </c>
      <c r="G50" s="489" t="s">
        <v>354</v>
      </c>
      <c r="H50" s="487" t="s">
        <v>912</v>
      </c>
      <c r="I50" s="487" t="s">
        <v>109</v>
      </c>
      <c r="J50" s="760"/>
      <c r="K50" s="486">
        <v>203</v>
      </c>
      <c r="L50" s="358">
        <v>0</v>
      </c>
      <c r="M50" s="486">
        <v>203</v>
      </c>
      <c r="N50" s="496" t="s">
        <v>23</v>
      </c>
      <c r="O50" s="358" t="s">
        <v>26</v>
      </c>
      <c r="P50" s="494" t="s">
        <v>26</v>
      </c>
      <c r="Q50" s="494" t="s">
        <v>26</v>
      </c>
      <c r="R50" s="358" t="s">
        <v>26</v>
      </c>
      <c r="S50" s="494" t="s">
        <v>94</v>
      </c>
      <c r="T50" s="358" t="s">
        <v>26</v>
      </c>
      <c r="U50" s="358" t="s">
        <v>23</v>
      </c>
      <c r="V50" s="495" t="s">
        <v>26</v>
      </c>
      <c r="W50" s="358"/>
    </row>
    <row r="51" spans="1:23" ht="25" x14ac:dyDescent="0.25">
      <c r="A51" s="492" t="s">
        <v>17</v>
      </c>
      <c r="B51" s="491" t="s">
        <v>2</v>
      </c>
      <c r="C51" s="491" t="s">
        <v>317</v>
      </c>
      <c r="D51" s="491" t="s">
        <v>21</v>
      </c>
      <c r="E51" s="491" t="s">
        <v>338</v>
      </c>
      <c r="F51" s="489" t="s">
        <v>348</v>
      </c>
      <c r="G51" s="489" t="s">
        <v>354</v>
      </c>
      <c r="H51" s="487" t="s">
        <v>911</v>
      </c>
      <c r="I51" s="487" t="s">
        <v>109</v>
      </c>
      <c r="J51" s="760"/>
      <c r="K51" s="486">
        <v>203</v>
      </c>
      <c r="L51" s="358">
        <v>0</v>
      </c>
      <c r="M51" s="486">
        <v>203</v>
      </c>
      <c r="N51" s="496" t="s">
        <v>23</v>
      </c>
      <c r="O51" s="358" t="s">
        <v>26</v>
      </c>
      <c r="P51" s="494" t="s">
        <v>26</v>
      </c>
      <c r="Q51" s="494" t="s">
        <v>26</v>
      </c>
      <c r="R51" s="358" t="s">
        <v>26</v>
      </c>
      <c r="S51" s="494" t="s">
        <v>94</v>
      </c>
      <c r="T51" s="358" t="s">
        <v>26</v>
      </c>
      <c r="U51" s="358" t="s">
        <v>23</v>
      </c>
      <c r="V51" s="495" t="s">
        <v>26</v>
      </c>
      <c r="W51" s="358"/>
    </row>
    <row r="52" spans="1:23" ht="25" x14ac:dyDescent="0.25">
      <c r="A52" s="492" t="s">
        <v>17</v>
      </c>
      <c r="B52" s="491" t="s">
        <v>2</v>
      </c>
      <c r="C52" s="491" t="s">
        <v>317</v>
      </c>
      <c r="D52" s="491" t="s">
        <v>21</v>
      </c>
      <c r="E52" s="491" t="s">
        <v>338</v>
      </c>
      <c r="F52" s="489" t="s">
        <v>348</v>
      </c>
      <c r="G52" s="489" t="s">
        <v>354</v>
      </c>
      <c r="H52" s="487" t="s">
        <v>910</v>
      </c>
      <c r="I52" s="487" t="s">
        <v>109</v>
      </c>
      <c r="J52" s="760"/>
      <c r="K52" s="486">
        <v>203</v>
      </c>
      <c r="L52" s="358">
        <v>0</v>
      </c>
      <c r="M52" s="486">
        <v>203</v>
      </c>
      <c r="N52" s="496" t="s">
        <v>23</v>
      </c>
      <c r="O52" s="358" t="s">
        <v>26</v>
      </c>
      <c r="P52" s="494" t="s">
        <v>26</v>
      </c>
      <c r="Q52" s="494" t="s">
        <v>26</v>
      </c>
      <c r="R52" s="358" t="s">
        <v>26</v>
      </c>
      <c r="S52" s="494" t="s">
        <v>94</v>
      </c>
      <c r="T52" s="358" t="s">
        <v>26</v>
      </c>
      <c r="U52" s="358" t="s">
        <v>23</v>
      </c>
      <c r="V52" s="495" t="s">
        <v>26</v>
      </c>
      <c r="W52" s="358"/>
    </row>
    <row r="53" spans="1:23" ht="25" x14ac:dyDescent="0.25">
      <c r="A53" s="492" t="s">
        <v>17</v>
      </c>
      <c r="B53" s="491" t="s">
        <v>2</v>
      </c>
      <c r="C53" s="491" t="s">
        <v>317</v>
      </c>
      <c r="D53" s="491" t="s">
        <v>21</v>
      </c>
      <c r="E53" s="491" t="s">
        <v>338</v>
      </c>
      <c r="F53" s="489" t="s">
        <v>348</v>
      </c>
      <c r="G53" s="489" t="s">
        <v>354</v>
      </c>
      <c r="H53" s="487" t="s">
        <v>909</v>
      </c>
      <c r="I53" s="487"/>
      <c r="J53" s="760"/>
      <c r="K53" s="486">
        <v>203</v>
      </c>
      <c r="L53" s="358">
        <v>0</v>
      </c>
      <c r="M53" s="486">
        <v>203</v>
      </c>
      <c r="N53" s="496" t="s">
        <v>23</v>
      </c>
      <c r="O53" s="358" t="s">
        <v>26</v>
      </c>
      <c r="P53" s="494" t="s">
        <v>26</v>
      </c>
      <c r="Q53" s="494" t="s">
        <v>26</v>
      </c>
      <c r="R53" s="358" t="s">
        <v>26</v>
      </c>
      <c r="S53" s="494" t="s">
        <v>94</v>
      </c>
      <c r="T53" s="358" t="s">
        <v>26</v>
      </c>
      <c r="U53" s="358" t="s">
        <v>23</v>
      </c>
      <c r="V53" s="495" t="s">
        <v>26</v>
      </c>
      <c r="W53" s="358"/>
    </row>
    <row r="54" spans="1:23" ht="25" x14ac:dyDescent="0.25">
      <c r="A54" s="492" t="s">
        <v>17</v>
      </c>
      <c r="B54" s="491" t="s">
        <v>2</v>
      </c>
      <c r="C54" s="491" t="s">
        <v>317</v>
      </c>
      <c r="D54" s="491" t="s">
        <v>21</v>
      </c>
      <c r="E54" s="491" t="s">
        <v>338</v>
      </c>
      <c r="F54" s="489" t="s">
        <v>348</v>
      </c>
      <c r="G54" s="489" t="s">
        <v>354</v>
      </c>
      <c r="H54" s="487" t="s">
        <v>908</v>
      </c>
      <c r="I54" s="487"/>
      <c r="J54" s="760"/>
      <c r="K54" s="486">
        <v>203</v>
      </c>
      <c r="L54" s="358">
        <v>0</v>
      </c>
      <c r="M54" s="486">
        <v>203</v>
      </c>
      <c r="N54" s="496" t="s">
        <v>23</v>
      </c>
      <c r="O54" s="358" t="s">
        <v>26</v>
      </c>
      <c r="P54" s="494" t="s">
        <v>26</v>
      </c>
      <c r="Q54" s="494" t="s">
        <v>26</v>
      </c>
      <c r="R54" s="358" t="s">
        <v>26</v>
      </c>
      <c r="S54" s="494" t="s">
        <v>94</v>
      </c>
      <c r="T54" s="358" t="s">
        <v>26</v>
      </c>
      <c r="U54" s="358" t="s">
        <v>23</v>
      </c>
      <c r="V54" s="495" t="s">
        <v>26</v>
      </c>
      <c r="W54" s="358"/>
    </row>
    <row r="55" spans="1:23" ht="25" x14ac:dyDescent="0.25">
      <c r="A55" s="492" t="s">
        <v>17</v>
      </c>
      <c r="B55" s="491" t="s">
        <v>2</v>
      </c>
      <c r="C55" s="491" t="s">
        <v>317</v>
      </c>
      <c r="D55" s="491" t="s">
        <v>21</v>
      </c>
      <c r="E55" s="491" t="s">
        <v>338</v>
      </c>
      <c r="F55" s="489" t="s">
        <v>348</v>
      </c>
      <c r="G55" s="489" t="s">
        <v>354</v>
      </c>
      <c r="H55" s="487" t="s">
        <v>907</v>
      </c>
      <c r="I55" s="487"/>
      <c r="J55" s="760"/>
      <c r="K55" s="486">
        <v>203</v>
      </c>
      <c r="L55" s="358">
        <v>0</v>
      </c>
      <c r="M55" s="486">
        <v>203</v>
      </c>
      <c r="N55" s="496" t="s">
        <v>23</v>
      </c>
      <c r="O55" s="358" t="s">
        <v>26</v>
      </c>
      <c r="P55" s="494" t="s">
        <v>26</v>
      </c>
      <c r="Q55" s="494" t="s">
        <v>26</v>
      </c>
      <c r="R55" s="358" t="s">
        <v>26</v>
      </c>
      <c r="S55" s="494" t="s">
        <v>94</v>
      </c>
      <c r="T55" s="358" t="s">
        <v>26</v>
      </c>
      <c r="U55" s="358" t="s">
        <v>23</v>
      </c>
      <c r="V55" s="495" t="s">
        <v>26</v>
      </c>
      <c r="W55" s="358"/>
    </row>
    <row r="56" spans="1:23" ht="26.5" customHeight="1" x14ac:dyDescent="0.25">
      <c r="A56" s="492" t="s">
        <v>17</v>
      </c>
      <c r="B56" s="491" t="s">
        <v>2</v>
      </c>
      <c r="C56" s="491" t="s">
        <v>317</v>
      </c>
      <c r="D56" s="491" t="s">
        <v>21</v>
      </c>
      <c r="E56" s="491" t="s">
        <v>338</v>
      </c>
      <c r="F56" s="489" t="s">
        <v>348</v>
      </c>
      <c r="G56" s="489" t="s">
        <v>356</v>
      </c>
      <c r="H56" s="487" t="s">
        <v>914</v>
      </c>
      <c r="I56" s="487" t="s">
        <v>109</v>
      </c>
      <c r="J56" s="760" t="s">
        <v>916</v>
      </c>
      <c r="K56" s="486">
        <v>89</v>
      </c>
      <c r="L56" s="358">
        <v>0</v>
      </c>
      <c r="M56" s="486">
        <v>89</v>
      </c>
      <c r="N56" s="496" t="s">
        <v>23</v>
      </c>
      <c r="O56" s="358" t="s">
        <v>26</v>
      </c>
      <c r="P56" s="494" t="s">
        <v>26</v>
      </c>
      <c r="Q56" s="494" t="s">
        <v>26</v>
      </c>
      <c r="R56" s="358" t="s">
        <v>26</v>
      </c>
      <c r="S56" s="494" t="s">
        <v>94</v>
      </c>
      <c r="T56" s="358" t="s">
        <v>26</v>
      </c>
      <c r="U56" s="358" t="s">
        <v>23</v>
      </c>
      <c r="V56" s="495" t="s">
        <v>26</v>
      </c>
      <c r="W56" s="358"/>
    </row>
    <row r="57" spans="1:23" ht="25" x14ac:dyDescent="0.25">
      <c r="A57" s="492" t="s">
        <v>17</v>
      </c>
      <c r="B57" s="491" t="s">
        <v>2</v>
      </c>
      <c r="C57" s="491" t="s">
        <v>317</v>
      </c>
      <c r="D57" s="491" t="s">
        <v>21</v>
      </c>
      <c r="E57" s="491" t="s">
        <v>338</v>
      </c>
      <c r="F57" s="489" t="s">
        <v>348</v>
      </c>
      <c r="G57" s="489" t="s">
        <v>356</v>
      </c>
      <c r="H57" s="487" t="s">
        <v>912</v>
      </c>
      <c r="I57" s="487" t="s">
        <v>109</v>
      </c>
      <c r="J57" s="760"/>
      <c r="K57" s="486">
        <v>89</v>
      </c>
      <c r="L57" s="358">
        <v>0</v>
      </c>
      <c r="M57" s="486">
        <v>89</v>
      </c>
      <c r="N57" s="496" t="s">
        <v>23</v>
      </c>
      <c r="O57" s="358" t="s">
        <v>26</v>
      </c>
      <c r="P57" s="494" t="s">
        <v>26</v>
      </c>
      <c r="Q57" s="494" t="s">
        <v>26</v>
      </c>
      <c r="R57" s="358" t="s">
        <v>26</v>
      </c>
      <c r="S57" s="494" t="s">
        <v>94</v>
      </c>
      <c r="T57" s="358" t="s">
        <v>26</v>
      </c>
      <c r="U57" s="358" t="s">
        <v>23</v>
      </c>
      <c r="V57" s="495" t="s">
        <v>26</v>
      </c>
      <c r="W57" s="358"/>
    </row>
    <row r="58" spans="1:23" ht="25" x14ac:dyDescent="0.25">
      <c r="A58" s="492" t="s">
        <v>17</v>
      </c>
      <c r="B58" s="491" t="s">
        <v>2</v>
      </c>
      <c r="C58" s="491" t="s">
        <v>317</v>
      </c>
      <c r="D58" s="491" t="s">
        <v>21</v>
      </c>
      <c r="E58" s="491" t="s">
        <v>338</v>
      </c>
      <c r="F58" s="489" t="s">
        <v>348</v>
      </c>
      <c r="G58" s="489" t="s">
        <v>356</v>
      </c>
      <c r="H58" s="487" t="s">
        <v>911</v>
      </c>
      <c r="I58" s="487" t="s">
        <v>109</v>
      </c>
      <c r="J58" s="760"/>
      <c r="K58" s="486">
        <v>89</v>
      </c>
      <c r="L58" s="358">
        <v>0</v>
      </c>
      <c r="M58" s="486">
        <v>89</v>
      </c>
      <c r="N58" s="496" t="s">
        <v>23</v>
      </c>
      <c r="O58" s="358" t="s">
        <v>26</v>
      </c>
      <c r="P58" s="494" t="s">
        <v>26</v>
      </c>
      <c r="Q58" s="494" t="s">
        <v>26</v>
      </c>
      <c r="R58" s="358" t="s">
        <v>26</v>
      </c>
      <c r="S58" s="494" t="s">
        <v>94</v>
      </c>
      <c r="T58" s="358" t="s">
        <v>26</v>
      </c>
      <c r="U58" s="358" t="s">
        <v>23</v>
      </c>
      <c r="V58" s="495" t="s">
        <v>26</v>
      </c>
      <c r="W58" s="358"/>
    </row>
    <row r="59" spans="1:23" ht="25" x14ac:dyDescent="0.25">
      <c r="A59" s="492" t="s">
        <v>17</v>
      </c>
      <c r="B59" s="491" t="s">
        <v>2</v>
      </c>
      <c r="C59" s="491" t="s">
        <v>317</v>
      </c>
      <c r="D59" s="491" t="s">
        <v>21</v>
      </c>
      <c r="E59" s="491" t="s">
        <v>338</v>
      </c>
      <c r="F59" s="489" t="s">
        <v>348</v>
      </c>
      <c r="G59" s="489" t="s">
        <v>356</v>
      </c>
      <c r="H59" s="487" t="s">
        <v>910</v>
      </c>
      <c r="I59" s="487" t="s">
        <v>109</v>
      </c>
      <c r="J59" s="760"/>
      <c r="K59" s="486">
        <v>89</v>
      </c>
      <c r="L59" s="358">
        <v>0</v>
      </c>
      <c r="M59" s="486">
        <v>89</v>
      </c>
      <c r="N59" s="496" t="s">
        <v>23</v>
      </c>
      <c r="O59" s="358" t="s">
        <v>26</v>
      </c>
      <c r="P59" s="494" t="s">
        <v>26</v>
      </c>
      <c r="Q59" s="494" t="s">
        <v>26</v>
      </c>
      <c r="R59" s="358" t="s">
        <v>26</v>
      </c>
      <c r="S59" s="494" t="s">
        <v>94</v>
      </c>
      <c r="T59" s="358" t="s">
        <v>26</v>
      </c>
      <c r="U59" s="358" t="s">
        <v>23</v>
      </c>
      <c r="V59" s="495" t="s">
        <v>26</v>
      </c>
      <c r="W59" s="358"/>
    </row>
    <row r="60" spans="1:23" ht="25" x14ac:dyDescent="0.25">
      <c r="A60" s="492" t="s">
        <v>17</v>
      </c>
      <c r="B60" s="491" t="s">
        <v>2</v>
      </c>
      <c r="C60" s="491" t="s">
        <v>317</v>
      </c>
      <c r="D60" s="491" t="s">
        <v>21</v>
      </c>
      <c r="E60" s="491" t="s">
        <v>338</v>
      </c>
      <c r="F60" s="489" t="s">
        <v>348</v>
      </c>
      <c r="G60" s="489" t="s">
        <v>356</v>
      </c>
      <c r="H60" s="487" t="s">
        <v>909</v>
      </c>
      <c r="I60" s="487"/>
      <c r="J60" s="760"/>
      <c r="K60" s="486">
        <v>89</v>
      </c>
      <c r="L60" s="358">
        <v>0</v>
      </c>
      <c r="M60" s="486">
        <v>89</v>
      </c>
      <c r="N60" s="496" t="s">
        <v>23</v>
      </c>
      <c r="O60" s="358" t="s">
        <v>26</v>
      </c>
      <c r="P60" s="494" t="s">
        <v>26</v>
      </c>
      <c r="Q60" s="494" t="s">
        <v>26</v>
      </c>
      <c r="R60" s="358" t="s">
        <v>26</v>
      </c>
      <c r="S60" s="494" t="s">
        <v>94</v>
      </c>
      <c r="T60" s="358" t="s">
        <v>26</v>
      </c>
      <c r="U60" s="358" t="s">
        <v>23</v>
      </c>
      <c r="V60" s="495" t="s">
        <v>26</v>
      </c>
      <c r="W60" s="358"/>
    </row>
    <row r="61" spans="1:23" ht="25" x14ac:dyDescent="0.25">
      <c r="A61" s="492" t="s">
        <v>17</v>
      </c>
      <c r="B61" s="491" t="s">
        <v>2</v>
      </c>
      <c r="C61" s="491" t="s">
        <v>317</v>
      </c>
      <c r="D61" s="491" t="s">
        <v>21</v>
      </c>
      <c r="E61" s="491" t="s">
        <v>338</v>
      </c>
      <c r="F61" s="489" t="s">
        <v>348</v>
      </c>
      <c r="G61" s="489" t="s">
        <v>356</v>
      </c>
      <c r="H61" s="487" t="s">
        <v>908</v>
      </c>
      <c r="I61" s="487"/>
      <c r="J61" s="760"/>
      <c r="K61" s="486">
        <v>89</v>
      </c>
      <c r="L61" s="358">
        <v>0</v>
      </c>
      <c r="M61" s="486">
        <v>89</v>
      </c>
      <c r="N61" s="496" t="s">
        <v>23</v>
      </c>
      <c r="O61" s="358" t="s">
        <v>26</v>
      </c>
      <c r="P61" s="494" t="s">
        <v>26</v>
      </c>
      <c r="Q61" s="494" t="s">
        <v>26</v>
      </c>
      <c r="R61" s="358" t="s">
        <v>26</v>
      </c>
      <c r="S61" s="494" t="s">
        <v>94</v>
      </c>
      <c r="T61" s="358" t="s">
        <v>26</v>
      </c>
      <c r="U61" s="358" t="s">
        <v>23</v>
      </c>
      <c r="V61" s="495" t="s">
        <v>26</v>
      </c>
      <c r="W61" s="358"/>
    </row>
    <row r="62" spans="1:23" ht="25" x14ac:dyDescent="0.25">
      <c r="A62" s="492" t="s">
        <v>17</v>
      </c>
      <c r="B62" s="491" t="s">
        <v>2</v>
      </c>
      <c r="C62" s="491" t="s">
        <v>317</v>
      </c>
      <c r="D62" s="491" t="s">
        <v>21</v>
      </c>
      <c r="E62" s="491" t="s">
        <v>338</v>
      </c>
      <c r="F62" s="489" t="s">
        <v>348</v>
      </c>
      <c r="G62" s="489" t="s">
        <v>356</v>
      </c>
      <c r="H62" s="487" t="s">
        <v>907</v>
      </c>
      <c r="I62" s="487"/>
      <c r="J62" s="760"/>
      <c r="K62" s="486">
        <v>89</v>
      </c>
      <c r="L62" s="358">
        <v>0</v>
      </c>
      <c r="M62" s="486">
        <v>89</v>
      </c>
      <c r="N62" s="496" t="s">
        <v>23</v>
      </c>
      <c r="O62" s="358" t="s">
        <v>26</v>
      </c>
      <c r="P62" s="494" t="s">
        <v>26</v>
      </c>
      <c r="Q62" s="494" t="s">
        <v>26</v>
      </c>
      <c r="R62" s="358" t="s">
        <v>26</v>
      </c>
      <c r="S62" s="494" t="s">
        <v>94</v>
      </c>
      <c r="T62" s="358" t="s">
        <v>26</v>
      </c>
      <c r="U62" s="358" t="s">
        <v>23</v>
      </c>
      <c r="V62" s="495" t="s">
        <v>26</v>
      </c>
      <c r="W62" s="358"/>
    </row>
    <row r="63" spans="1:23" ht="39.65" customHeight="1" x14ac:dyDescent="0.25">
      <c r="A63" s="492" t="s">
        <v>17</v>
      </c>
      <c r="B63" s="491" t="s">
        <v>2</v>
      </c>
      <c r="C63" s="491" t="s">
        <v>359</v>
      </c>
      <c r="D63" s="491" t="s">
        <v>21</v>
      </c>
      <c r="E63" s="491" t="s">
        <v>47</v>
      </c>
      <c r="F63" s="491" t="s">
        <v>360</v>
      </c>
      <c r="G63" s="491" t="s">
        <v>361</v>
      </c>
      <c r="H63" s="487" t="s">
        <v>914</v>
      </c>
      <c r="I63" s="487" t="s">
        <v>109</v>
      </c>
      <c r="J63" s="760" t="s">
        <v>916</v>
      </c>
      <c r="K63" s="486">
        <v>17</v>
      </c>
      <c r="L63" s="358">
        <v>2</v>
      </c>
      <c r="M63" s="486">
        <v>17</v>
      </c>
      <c r="N63" s="496" t="s">
        <v>23</v>
      </c>
      <c r="O63" s="358" t="s">
        <v>26</v>
      </c>
      <c r="P63" s="494" t="s">
        <v>26</v>
      </c>
      <c r="Q63" s="494" t="s">
        <v>26</v>
      </c>
      <c r="R63" s="358" t="s">
        <v>26</v>
      </c>
      <c r="S63" s="494" t="s">
        <v>94</v>
      </c>
      <c r="T63" s="358" t="s">
        <v>26</v>
      </c>
      <c r="U63" s="358" t="s">
        <v>23</v>
      </c>
      <c r="V63" s="495" t="s">
        <v>26</v>
      </c>
      <c r="W63" s="358"/>
    </row>
    <row r="64" spans="1:23" ht="37.5" x14ac:dyDescent="0.25">
      <c r="A64" s="492" t="s">
        <v>17</v>
      </c>
      <c r="B64" s="491" t="s">
        <v>2</v>
      </c>
      <c r="C64" s="491" t="s">
        <v>359</v>
      </c>
      <c r="D64" s="491" t="s">
        <v>21</v>
      </c>
      <c r="E64" s="491" t="s">
        <v>47</v>
      </c>
      <c r="F64" s="491" t="s">
        <v>360</v>
      </c>
      <c r="G64" s="491" t="s">
        <v>361</v>
      </c>
      <c r="H64" s="487" t="s">
        <v>912</v>
      </c>
      <c r="I64" s="487" t="s">
        <v>109</v>
      </c>
      <c r="J64" s="760"/>
      <c r="K64" s="486">
        <v>17</v>
      </c>
      <c r="L64" s="358">
        <v>2</v>
      </c>
      <c r="M64" s="486">
        <v>17</v>
      </c>
      <c r="N64" s="496" t="s">
        <v>23</v>
      </c>
      <c r="O64" s="358" t="s">
        <v>26</v>
      </c>
      <c r="P64" s="494" t="s">
        <v>26</v>
      </c>
      <c r="Q64" s="494" t="s">
        <v>26</v>
      </c>
      <c r="R64" s="358" t="s">
        <v>26</v>
      </c>
      <c r="S64" s="494" t="s">
        <v>94</v>
      </c>
      <c r="T64" s="358" t="s">
        <v>26</v>
      </c>
      <c r="U64" s="358" t="s">
        <v>23</v>
      </c>
      <c r="V64" s="495" t="s">
        <v>26</v>
      </c>
      <c r="W64" s="358"/>
    </row>
    <row r="65" spans="1:23" ht="37.5" x14ac:dyDescent="0.25">
      <c r="A65" s="492" t="s">
        <v>17</v>
      </c>
      <c r="B65" s="491" t="s">
        <v>2</v>
      </c>
      <c r="C65" s="491" t="s">
        <v>359</v>
      </c>
      <c r="D65" s="491" t="s">
        <v>21</v>
      </c>
      <c r="E65" s="491" t="s">
        <v>47</v>
      </c>
      <c r="F65" s="491" t="s">
        <v>360</v>
      </c>
      <c r="G65" s="491" t="s">
        <v>361</v>
      </c>
      <c r="H65" s="487" t="s">
        <v>911</v>
      </c>
      <c r="I65" s="487" t="s">
        <v>109</v>
      </c>
      <c r="J65" s="760"/>
      <c r="K65" s="486">
        <v>17</v>
      </c>
      <c r="L65" s="358">
        <v>2</v>
      </c>
      <c r="M65" s="486">
        <v>17</v>
      </c>
      <c r="N65" s="496" t="s">
        <v>23</v>
      </c>
      <c r="O65" s="358" t="s">
        <v>26</v>
      </c>
      <c r="P65" s="494" t="s">
        <v>26</v>
      </c>
      <c r="Q65" s="494" t="s">
        <v>26</v>
      </c>
      <c r="R65" s="358" t="s">
        <v>26</v>
      </c>
      <c r="S65" s="494" t="s">
        <v>94</v>
      </c>
      <c r="T65" s="358" t="s">
        <v>26</v>
      </c>
      <c r="U65" s="358" t="s">
        <v>23</v>
      </c>
      <c r="V65" s="495" t="s">
        <v>26</v>
      </c>
      <c r="W65" s="358"/>
    </row>
    <row r="66" spans="1:23" ht="37.5" x14ac:dyDescent="0.25">
      <c r="A66" s="492" t="s">
        <v>17</v>
      </c>
      <c r="B66" s="491" t="s">
        <v>2</v>
      </c>
      <c r="C66" s="491" t="s">
        <v>359</v>
      </c>
      <c r="D66" s="491" t="s">
        <v>21</v>
      </c>
      <c r="E66" s="491" t="s">
        <v>47</v>
      </c>
      <c r="F66" s="491" t="s">
        <v>360</v>
      </c>
      <c r="G66" s="491" t="s">
        <v>361</v>
      </c>
      <c r="H66" s="487" t="s">
        <v>910</v>
      </c>
      <c r="I66" s="487" t="s">
        <v>109</v>
      </c>
      <c r="J66" s="760"/>
      <c r="K66" s="486">
        <v>17</v>
      </c>
      <c r="L66" s="358">
        <v>2</v>
      </c>
      <c r="M66" s="486">
        <v>17</v>
      </c>
      <c r="N66" s="496" t="s">
        <v>23</v>
      </c>
      <c r="O66" s="358" t="s">
        <v>26</v>
      </c>
      <c r="P66" s="494" t="s">
        <v>26</v>
      </c>
      <c r="Q66" s="494" t="s">
        <v>26</v>
      </c>
      <c r="R66" s="358" t="s">
        <v>26</v>
      </c>
      <c r="S66" s="494" t="s">
        <v>94</v>
      </c>
      <c r="T66" s="358" t="s">
        <v>26</v>
      </c>
      <c r="U66" s="358" t="s">
        <v>23</v>
      </c>
      <c r="V66" s="495" t="s">
        <v>26</v>
      </c>
      <c r="W66" s="358"/>
    </row>
    <row r="67" spans="1:23" ht="37.5" x14ac:dyDescent="0.25">
      <c r="A67" s="492" t="s">
        <v>17</v>
      </c>
      <c r="B67" s="491" t="s">
        <v>2</v>
      </c>
      <c r="C67" s="491" t="s">
        <v>359</v>
      </c>
      <c r="D67" s="491" t="s">
        <v>21</v>
      </c>
      <c r="E67" s="491" t="s">
        <v>47</v>
      </c>
      <c r="F67" s="491" t="s">
        <v>360</v>
      </c>
      <c r="G67" s="491" t="s">
        <v>361</v>
      </c>
      <c r="H67" s="487" t="s">
        <v>909</v>
      </c>
      <c r="I67" s="487" t="s">
        <v>109</v>
      </c>
      <c r="J67" s="760"/>
      <c r="K67" s="486">
        <v>17</v>
      </c>
      <c r="L67" s="358">
        <v>2</v>
      </c>
      <c r="M67" s="486">
        <v>17</v>
      </c>
      <c r="N67" s="496" t="s">
        <v>23</v>
      </c>
      <c r="O67" s="358" t="s">
        <v>26</v>
      </c>
      <c r="P67" s="494" t="s">
        <v>26</v>
      </c>
      <c r="Q67" s="494" t="s">
        <v>26</v>
      </c>
      <c r="R67" s="358" t="s">
        <v>26</v>
      </c>
      <c r="S67" s="494" t="s">
        <v>94</v>
      </c>
      <c r="T67" s="358" t="s">
        <v>26</v>
      </c>
      <c r="U67" s="358" t="s">
        <v>23</v>
      </c>
      <c r="V67" s="495" t="s">
        <v>26</v>
      </c>
      <c r="W67" s="358"/>
    </row>
    <row r="68" spans="1:23" ht="37.5" x14ac:dyDescent="0.25">
      <c r="A68" s="492" t="s">
        <v>17</v>
      </c>
      <c r="B68" s="491" t="s">
        <v>2</v>
      </c>
      <c r="C68" s="491" t="s">
        <v>359</v>
      </c>
      <c r="D68" s="491" t="s">
        <v>21</v>
      </c>
      <c r="E68" s="491" t="s">
        <v>47</v>
      </c>
      <c r="F68" s="491" t="s">
        <v>360</v>
      </c>
      <c r="G68" s="491" t="s">
        <v>361</v>
      </c>
      <c r="H68" s="487" t="s">
        <v>908</v>
      </c>
      <c r="I68" s="487" t="s">
        <v>109</v>
      </c>
      <c r="J68" s="760"/>
      <c r="K68" s="486">
        <v>17</v>
      </c>
      <c r="L68" s="358">
        <v>2</v>
      </c>
      <c r="M68" s="486">
        <v>17</v>
      </c>
      <c r="N68" s="496" t="s">
        <v>23</v>
      </c>
      <c r="O68" s="358" t="s">
        <v>26</v>
      </c>
      <c r="P68" s="494" t="s">
        <v>26</v>
      </c>
      <c r="Q68" s="494" t="s">
        <v>26</v>
      </c>
      <c r="R68" s="358" t="s">
        <v>26</v>
      </c>
      <c r="S68" s="494" t="s">
        <v>94</v>
      </c>
      <c r="T68" s="358" t="s">
        <v>26</v>
      </c>
      <c r="U68" s="358" t="s">
        <v>23</v>
      </c>
      <c r="V68" s="495" t="s">
        <v>26</v>
      </c>
      <c r="W68" s="358"/>
    </row>
    <row r="69" spans="1:23" ht="37.5" x14ac:dyDescent="0.25">
      <c r="A69" s="492" t="s">
        <v>17</v>
      </c>
      <c r="B69" s="491" t="s">
        <v>2</v>
      </c>
      <c r="C69" s="491" t="s">
        <v>359</v>
      </c>
      <c r="D69" s="491" t="s">
        <v>21</v>
      </c>
      <c r="E69" s="491" t="s">
        <v>47</v>
      </c>
      <c r="F69" s="491" t="s">
        <v>360</v>
      </c>
      <c r="G69" s="491" t="s">
        <v>361</v>
      </c>
      <c r="H69" s="487" t="s">
        <v>907</v>
      </c>
      <c r="I69" s="487" t="s">
        <v>109</v>
      </c>
      <c r="J69" s="760"/>
      <c r="K69" s="486">
        <v>17</v>
      </c>
      <c r="L69" s="358">
        <v>2</v>
      </c>
      <c r="M69" s="486">
        <v>17</v>
      </c>
      <c r="N69" s="496" t="s">
        <v>23</v>
      </c>
      <c r="O69" s="358" t="s">
        <v>26</v>
      </c>
      <c r="P69" s="494" t="s">
        <v>26</v>
      </c>
      <c r="Q69" s="494" t="s">
        <v>26</v>
      </c>
      <c r="R69" s="358" t="s">
        <v>26</v>
      </c>
      <c r="S69" s="494" t="s">
        <v>94</v>
      </c>
      <c r="T69" s="358" t="s">
        <v>26</v>
      </c>
      <c r="U69" s="358" t="s">
        <v>23</v>
      </c>
      <c r="V69" s="495" t="s">
        <v>26</v>
      </c>
      <c r="W69" s="358"/>
    </row>
    <row r="70" spans="1:23" ht="39.65" customHeight="1" x14ac:dyDescent="0.25">
      <c r="A70" s="492" t="s">
        <v>17</v>
      </c>
      <c r="B70" s="491" t="s">
        <v>2</v>
      </c>
      <c r="C70" s="491" t="s">
        <v>359</v>
      </c>
      <c r="D70" s="491" t="s">
        <v>21</v>
      </c>
      <c r="E70" s="491" t="s">
        <v>47</v>
      </c>
      <c r="F70" s="497" t="s">
        <v>365</v>
      </c>
      <c r="G70" s="491" t="s">
        <v>366</v>
      </c>
      <c r="H70" s="487" t="s">
        <v>914</v>
      </c>
      <c r="I70" s="487" t="s">
        <v>109</v>
      </c>
      <c r="J70" s="760" t="s">
        <v>916</v>
      </c>
      <c r="K70" s="486">
        <v>3</v>
      </c>
      <c r="L70" s="358">
        <v>1</v>
      </c>
      <c r="M70" s="358">
        <v>3</v>
      </c>
      <c r="N70" s="496" t="s">
        <v>23</v>
      </c>
      <c r="O70" s="358" t="s">
        <v>26</v>
      </c>
      <c r="P70" s="494" t="s">
        <v>26</v>
      </c>
      <c r="Q70" s="494" t="s">
        <v>26</v>
      </c>
      <c r="R70" s="358" t="s">
        <v>26</v>
      </c>
      <c r="S70" s="494" t="s">
        <v>94</v>
      </c>
      <c r="T70" s="358" t="s">
        <v>26</v>
      </c>
      <c r="U70" s="358" t="s">
        <v>23</v>
      </c>
      <c r="V70" s="495" t="s">
        <v>26</v>
      </c>
      <c r="W70" s="358"/>
    </row>
    <row r="71" spans="1:23" ht="37.5" x14ac:dyDescent="0.25">
      <c r="A71" s="492" t="s">
        <v>17</v>
      </c>
      <c r="B71" s="491" t="s">
        <v>2</v>
      </c>
      <c r="C71" s="491" t="s">
        <v>359</v>
      </c>
      <c r="D71" s="491" t="s">
        <v>21</v>
      </c>
      <c r="E71" s="491" t="s">
        <v>47</v>
      </c>
      <c r="F71" s="497" t="s">
        <v>365</v>
      </c>
      <c r="G71" s="491" t="s">
        <v>366</v>
      </c>
      <c r="H71" s="487" t="s">
        <v>912</v>
      </c>
      <c r="I71" s="487" t="s">
        <v>109</v>
      </c>
      <c r="J71" s="760"/>
      <c r="K71" s="486">
        <v>3</v>
      </c>
      <c r="L71" s="358">
        <v>1</v>
      </c>
      <c r="M71" s="358">
        <v>3</v>
      </c>
      <c r="N71" s="496" t="s">
        <v>23</v>
      </c>
      <c r="O71" s="358" t="s">
        <v>26</v>
      </c>
      <c r="P71" s="494" t="s">
        <v>26</v>
      </c>
      <c r="Q71" s="494" t="s">
        <v>26</v>
      </c>
      <c r="R71" s="358" t="s">
        <v>26</v>
      </c>
      <c r="S71" s="494" t="s">
        <v>94</v>
      </c>
      <c r="T71" s="358" t="s">
        <v>26</v>
      </c>
      <c r="U71" s="358" t="s">
        <v>23</v>
      </c>
      <c r="V71" s="495" t="s">
        <v>26</v>
      </c>
      <c r="W71" s="358"/>
    </row>
    <row r="72" spans="1:23" ht="37.5" x14ac:dyDescent="0.25">
      <c r="A72" s="492" t="s">
        <v>17</v>
      </c>
      <c r="B72" s="491" t="s">
        <v>2</v>
      </c>
      <c r="C72" s="491" t="s">
        <v>359</v>
      </c>
      <c r="D72" s="491" t="s">
        <v>21</v>
      </c>
      <c r="E72" s="491" t="s">
        <v>47</v>
      </c>
      <c r="F72" s="497" t="s">
        <v>365</v>
      </c>
      <c r="G72" s="491" t="s">
        <v>366</v>
      </c>
      <c r="H72" s="487" t="s">
        <v>911</v>
      </c>
      <c r="I72" s="487" t="s">
        <v>109</v>
      </c>
      <c r="J72" s="760"/>
      <c r="K72" s="486">
        <v>3</v>
      </c>
      <c r="L72" s="358">
        <v>1</v>
      </c>
      <c r="M72" s="358">
        <v>3</v>
      </c>
      <c r="N72" s="496" t="s">
        <v>23</v>
      </c>
      <c r="O72" s="358" t="s">
        <v>26</v>
      </c>
      <c r="P72" s="494" t="s">
        <v>26</v>
      </c>
      <c r="Q72" s="494" t="s">
        <v>26</v>
      </c>
      <c r="R72" s="358" t="s">
        <v>26</v>
      </c>
      <c r="S72" s="494" t="s">
        <v>94</v>
      </c>
      <c r="T72" s="358" t="s">
        <v>26</v>
      </c>
      <c r="U72" s="358" t="s">
        <v>23</v>
      </c>
      <c r="V72" s="495" t="s">
        <v>26</v>
      </c>
      <c r="W72" s="358"/>
    </row>
    <row r="73" spans="1:23" ht="37.5" x14ac:dyDescent="0.25">
      <c r="A73" s="492" t="s">
        <v>17</v>
      </c>
      <c r="B73" s="491" t="s">
        <v>2</v>
      </c>
      <c r="C73" s="491" t="s">
        <v>359</v>
      </c>
      <c r="D73" s="491" t="s">
        <v>21</v>
      </c>
      <c r="E73" s="491" t="s">
        <v>47</v>
      </c>
      <c r="F73" s="497" t="s">
        <v>365</v>
      </c>
      <c r="G73" s="491" t="s">
        <v>366</v>
      </c>
      <c r="H73" s="487" t="s">
        <v>910</v>
      </c>
      <c r="I73" s="487" t="s">
        <v>109</v>
      </c>
      <c r="J73" s="760"/>
      <c r="K73" s="486">
        <v>3</v>
      </c>
      <c r="L73" s="358">
        <v>1</v>
      </c>
      <c r="M73" s="358">
        <v>3</v>
      </c>
      <c r="N73" s="496" t="s">
        <v>23</v>
      </c>
      <c r="O73" s="358" t="s">
        <v>26</v>
      </c>
      <c r="P73" s="494" t="s">
        <v>26</v>
      </c>
      <c r="Q73" s="494" t="s">
        <v>26</v>
      </c>
      <c r="R73" s="358" t="s">
        <v>26</v>
      </c>
      <c r="S73" s="494" t="s">
        <v>94</v>
      </c>
      <c r="T73" s="358" t="s">
        <v>26</v>
      </c>
      <c r="U73" s="358" t="s">
        <v>23</v>
      </c>
      <c r="V73" s="495" t="s">
        <v>26</v>
      </c>
      <c r="W73" s="358"/>
    </row>
    <row r="74" spans="1:23" ht="37.5" x14ac:dyDescent="0.25">
      <c r="A74" s="492" t="s">
        <v>17</v>
      </c>
      <c r="B74" s="491" t="s">
        <v>2</v>
      </c>
      <c r="C74" s="491" t="s">
        <v>359</v>
      </c>
      <c r="D74" s="491" t="s">
        <v>21</v>
      </c>
      <c r="E74" s="491" t="s">
        <v>47</v>
      </c>
      <c r="F74" s="497" t="s">
        <v>365</v>
      </c>
      <c r="G74" s="491" t="s">
        <v>366</v>
      </c>
      <c r="H74" s="487" t="s">
        <v>909</v>
      </c>
      <c r="I74" s="487" t="s">
        <v>109</v>
      </c>
      <c r="J74" s="760"/>
      <c r="K74" s="486">
        <v>3</v>
      </c>
      <c r="L74" s="358">
        <v>1</v>
      </c>
      <c r="M74" s="358">
        <v>3</v>
      </c>
      <c r="N74" s="496" t="s">
        <v>23</v>
      </c>
      <c r="O74" s="358" t="s">
        <v>26</v>
      </c>
      <c r="P74" s="494" t="s">
        <v>26</v>
      </c>
      <c r="Q74" s="494" t="s">
        <v>26</v>
      </c>
      <c r="R74" s="358" t="s">
        <v>26</v>
      </c>
      <c r="S74" s="494" t="s">
        <v>94</v>
      </c>
      <c r="T74" s="358" t="s">
        <v>26</v>
      </c>
      <c r="U74" s="358" t="s">
        <v>23</v>
      </c>
      <c r="V74" s="495" t="s">
        <v>26</v>
      </c>
      <c r="W74" s="358"/>
    </row>
    <row r="75" spans="1:23" ht="37.5" x14ac:dyDescent="0.25">
      <c r="A75" s="492" t="s">
        <v>17</v>
      </c>
      <c r="B75" s="491" t="s">
        <v>2</v>
      </c>
      <c r="C75" s="491" t="s">
        <v>359</v>
      </c>
      <c r="D75" s="491" t="s">
        <v>21</v>
      </c>
      <c r="E75" s="491" t="s">
        <v>47</v>
      </c>
      <c r="F75" s="497" t="s">
        <v>365</v>
      </c>
      <c r="G75" s="491" t="s">
        <v>366</v>
      </c>
      <c r="H75" s="487" t="s">
        <v>908</v>
      </c>
      <c r="I75" s="487" t="s">
        <v>109</v>
      </c>
      <c r="J75" s="760"/>
      <c r="K75" s="486">
        <v>3</v>
      </c>
      <c r="L75" s="358">
        <v>1</v>
      </c>
      <c r="M75" s="358">
        <v>3</v>
      </c>
      <c r="N75" s="496" t="s">
        <v>23</v>
      </c>
      <c r="O75" s="358" t="s">
        <v>26</v>
      </c>
      <c r="P75" s="494" t="s">
        <v>26</v>
      </c>
      <c r="Q75" s="494" t="s">
        <v>26</v>
      </c>
      <c r="R75" s="358" t="s">
        <v>26</v>
      </c>
      <c r="S75" s="494" t="s">
        <v>94</v>
      </c>
      <c r="T75" s="358" t="s">
        <v>26</v>
      </c>
      <c r="U75" s="358" t="s">
        <v>23</v>
      </c>
      <c r="V75" s="495" t="s">
        <v>26</v>
      </c>
      <c r="W75" s="358"/>
    </row>
    <row r="76" spans="1:23" ht="37.5" x14ac:dyDescent="0.25">
      <c r="A76" s="492" t="s">
        <v>17</v>
      </c>
      <c r="B76" s="491" t="s">
        <v>2</v>
      </c>
      <c r="C76" s="491" t="s">
        <v>359</v>
      </c>
      <c r="D76" s="491" t="s">
        <v>21</v>
      </c>
      <c r="E76" s="491" t="s">
        <v>47</v>
      </c>
      <c r="F76" s="497" t="s">
        <v>365</v>
      </c>
      <c r="G76" s="491" t="s">
        <v>366</v>
      </c>
      <c r="H76" s="487" t="s">
        <v>907</v>
      </c>
      <c r="I76" s="487" t="s">
        <v>109</v>
      </c>
      <c r="J76" s="760"/>
      <c r="K76" s="486">
        <v>3</v>
      </c>
      <c r="L76" s="358">
        <v>1</v>
      </c>
      <c r="M76" s="358">
        <v>3</v>
      </c>
      <c r="N76" s="496" t="s">
        <v>23</v>
      </c>
      <c r="O76" s="358" t="s">
        <v>26</v>
      </c>
      <c r="P76" s="494" t="s">
        <v>26</v>
      </c>
      <c r="Q76" s="494" t="s">
        <v>26</v>
      </c>
      <c r="R76" s="358" t="s">
        <v>26</v>
      </c>
      <c r="S76" s="494" t="s">
        <v>94</v>
      </c>
      <c r="T76" s="358" t="s">
        <v>26</v>
      </c>
      <c r="U76" s="358" t="s">
        <v>23</v>
      </c>
      <c r="V76" s="495" t="s">
        <v>26</v>
      </c>
      <c r="W76" s="358"/>
    </row>
    <row r="77" spans="1:23" ht="66" customHeight="1" x14ac:dyDescent="0.25">
      <c r="A77" s="492" t="s">
        <v>17</v>
      </c>
      <c r="B77" s="491" t="s">
        <v>2</v>
      </c>
      <c r="C77" s="491" t="s">
        <v>369</v>
      </c>
      <c r="D77" s="491" t="s">
        <v>21</v>
      </c>
      <c r="E77" s="491" t="s">
        <v>60</v>
      </c>
      <c r="F77" s="491" t="s">
        <v>370</v>
      </c>
      <c r="G77" s="491" t="s">
        <v>371</v>
      </c>
      <c r="H77" s="487" t="s">
        <v>914</v>
      </c>
      <c r="I77" s="487" t="s">
        <v>109</v>
      </c>
      <c r="J77" s="760" t="s">
        <v>916</v>
      </c>
      <c r="K77" s="486">
        <v>6</v>
      </c>
      <c r="L77" s="486">
        <v>1</v>
      </c>
      <c r="M77" s="486">
        <v>6</v>
      </c>
      <c r="N77" s="485" t="s">
        <v>23</v>
      </c>
      <c r="O77" s="358" t="s">
        <v>26</v>
      </c>
      <c r="P77" s="358" t="s">
        <v>26</v>
      </c>
      <c r="Q77" s="358" t="s">
        <v>26</v>
      </c>
      <c r="R77" s="358" t="s">
        <v>26</v>
      </c>
      <c r="S77" s="494" t="s">
        <v>94</v>
      </c>
      <c r="T77" s="358" t="s">
        <v>26</v>
      </c>
      <c r="U77" s="358" t="s">
        <v>23</v>
      </c>
      <c r="V77" s="358" t="s">
        <v>94</v>
      </c>
      <c r="W77" s="358"/>
    </row>
    <row r="78" spans="1:23" ht="62.5" x14ac:dyDescent="0.25">
      <c r="A78" s="492" t="s">
        <v>17</v>
      </c>
      <c r="B78" s="491" t="s">
        <v>2</v>
      </c>
      <c r="C78" s="491" t="s">
        <v>369</v>
      </c>
      <c r="D78" s="491" t="s">
        <v>21</v>
      </c>
      <c r="E78" s="491" t="s">
        <v>60</v>
      </c>
      <c r="F78" s="491" t="s">
        <v>370</v>
      </c>
      <c r="G78" s="491" t="s">
        <v>371</v>
      </c>
      <c r="H78" s="487" t="s">
        <v>912</v>
      </c>
      <c r="I78" s="487" t="s">
        <v>109</v>
      </c>
      <c r="J78" s="760"/>
      <c r="K78" s="486">
        <v>6</v>
      </c>
      <c r="L78" s="486">
        <v>1</v>
      </c>
      <c r="M78" s="486">
        <v>6</v>
      </c>
      <c r="N78" s="485" t="s">
        <v>23</v>
      </c>
      <c r="O78" s="358" t="s">
        <v>26</v>
      </c>
      <c r="P78" s="358" t="s">
        <v>26</v>
      </c>
      <c r="Q78" s="358" t="s">
        <v>26</v>
      </c>
      <c r="R78" s="358" t="s">
        <v>26</v>
      </c>
      <c r="S78" s="494" t="s">
        <v>94</v>
      </c>
      <c r="T78" s="358" t="s">
        <v>26</v>
      </c>
      <c r="U78" s="358" t="s">
        <v>23</v>
      </c>
      <c r="V78" s="358" t="s">
        <v>94</v>
      </c>
      <c r="W78" s="358"/>
    </row>
    <row r="79" spans="1:23" ht="62.5" x14ac:dyDescent="0.25">
      <c r="A79" s="492" t="s">
        <v>17</v>
      </c>
      <c r="B79" s="491" t="s">
        <v>2</v>
      </c>
      <c r="C79" s="491" t="s">
        <v>369</v>
      </c>
      <c r="D79" s="491" t="s">
        <v>21</v>
      </c>
      <c r="E79" s="491" t="s">
        <v>60</v>
      </c>
      <c r="F79" s="491" t="s">
        <v>370</v>
      </c>
      <c r="G79" s="491" t="s">
        <v>371</v>
      </c>
      <c r="H79" s="487" t="s">
        <v>911</v>
      </c>
      <c r="I79" s="487" t="s">
        <v>109</v>
      </c>
      <c r="J79" s="760"/>
      <c r="K79" s="486">
        <v>6</v>
      </c>
      <c r="L79" s="486">
        <v>1</v>
      </c>
      <c r="M79" s="486">
        <v>6</v>
      </c>
      <c r="N79" s="485" t="s">
        <v>23</v>
      </c>
      <c r="O79" s="358" t="s">
        <v>26</v>
      </c>
      <c r="P79" s="358" t="s">
        <v>26</v>
      </c>
      <c r="Q79" s="358" t="s">
        <v>26</v>
      </c>
      <c r="R79" s="358" t="s">
        <v>26</v>
      </c>
      <c r="S79" s="494" t="s">
        <v>94</v>
      </c>
      <c r="T79" s="358" t="s">
        <v>26</v>
      </c>
      <c r="U79" s="358" t="s">
        <v>23</v>
      </c>
      <c r="V79" s="358" t="s">
        <v>94</v>
      </c>
      <c r="W79" s="358"/>
    </row>
    <row r="80" spans="1:23" ht="62.5" x14ac:dyDescent="0.25">
      <c r="A80" s="492" t="s">
        <v>17</v>
      </c>
      <c r="B80" s="491" t="s">
        <v>2</v>
      </c>
      <c r="C80" s="491" t="s">
        <v>369</v>
      </c>
      <c r="D80" s="491" t="s">
        <v>21</v>
      </c>
      <c r="E80" s="491" t="s">
        <v>60</v>
      </c>
      <c r="F80" s="491" t="s">
        <v>370</v>
      </c>
      <c r="G80" s="491" t="s">
        <v>371</v>
      </c>
      <c r="H80" s="487" t="s">
        <v>910</v>
      </c>
      <c r="I80" s="487" t="s">
        <v>109</v>
      </c>
      <c r="J80" s="760"/>
      <c r="K80" s="486">
        <v>6</v>
      </c>
      <c r="L80" s="486">
        <v>1</v>
      </c>
      <c r="M80" s="486">
        <v>6</v>
      </c>
      <c r="N80" s="485" t="s">
        <v>23</v>
      </c>
      <c r="O80" s="358" t="s">
        <v>26</v>
      </c>
      <c r="P80" s="358" t="s">
        <v>26</v>
      </c>
      <c r="Q80" s="358" t="s">
        <v>26</v>
      </c>
      <c r="R80" s="358" t="s">
        <v>26</v>
      </c>
      <c r="S80" s="494" t="s">
        <v>94</v>
      </c>
      <c r="T80" s="358" t="s">
        <v>26</v>
      </c>
      <c r="U80" s="358" t="s">
        <v>23</v>
      </c>
      <c r="V80" s="358" t="s">
        <v>94</v>
      </c>
      <c r="W80" s="358"/>
    </row>
    <row r="81" spans="1:23" ht="62.5" x14ac:dyDescent="0.25">
      <c r="A81" s="492" t="s">
        <v>17</v>
      </c>
      <c r="B81" s="491" t="s">
        <v>2</v>
      </c>
      <c r="C81" s="491" t="s">
        <v>369</v>
      </c>
      <c r="D81" s="491" t="s">
        <v>21</v>
      </c>
      <c r="E81" s="491" t="s">
        <v>60</v>
      </c>
      <c r="F81" s="491" t="s">
        <v>370</v>
      </c>
      <c r="G81" s="491" t="s">
        <v>371</v>
      </c>
      <c r="H81" s="487" t="s">
        <v>909</v>
      </c>
      <c r="I81" s="487" t="s">
        <v>109</v>
      </c>
      <c r="J81" s="760"/>
      <c r="K81" s="486">
        <v>6</v>
      </c>
      <c r="L81" s="486">
        <v>1</v>
      </c>
      <c r="M81" s="486">
        <v>6</v>
      </c>
      <c r="N81" s="485" t="s">
        <v>23</v>
      </c>
      <c r="O81" s="358" t="s">
        <v>26</v>
      </c>
      <c r="P81" s="358" t="s">
        <v>26</v>
      </c>
      <c r="Q81" s="358" t="s">
        <v>26</v>
      </c>
      <c r="R81" s="358" t="s">
        <v>26</v>
      </c>
      <c r="S81" s="494" t="s">
        <v>94</v>
      </c>
      <c r="T81" s="358" t="s">
        <v>26</v>
      </c>
      <c r="U81" s="358" t="s">
        <v>23</v>
      </c>
      <c r="V81" s="358" t="s">
        <v>94</v>
      </c>
      <c r="W81" s="358"/>
    </row>
    <row r="82" spans="1:23" ht="62.5" x14ac:dyDescent="0.25">
      <c r="A82" s="492" t="s">
        <v>17</v>
      </c>
      <c r="B82" s="491" t="s">
        <v>2</v>
      </c>
      <c r="C82" s="491" t="s">
        <v>369</v>
      </c>
      <c r="D82" s="491" t="s">
        <v>21</v>
      </c>
      <c r="E82" s="491" t="s">
        <v>60</v>
      </c>
      <c r="F82" s="491" t="s">
        <v>370</v>
      </c>
      <c r="G82" s="491" t="s">
        <v>371</v>
      </c>
      <c r="H82" s="487" t="s">
        <v>908</v>
      </c>
      <c r="I82" s="487" t="s">
        <v>109</v>
      </c>
      <c r="J82" s="760"/>
      <c r="K82" s="486">
        <v>6</v>
      </c>
      <c r="L82" s="486">
        <v>1</v>
      </c>
      <c r="M82" s="486">
        <v>6</v>
      </c>
      <c r="N82" s="485" t="s">
        <v>23</v>
      </c>
      <c r="O82" s="358" t="s">
        <v>26</v>
      </c>
      <c r="P82" s="358" t="s">
        <v>26</v>
      </c>
      <c r="Q82" s="358" t="s">
        <v>26</v>
      </c>
      <c r="R82" s="358" t="s">
        <v>26</v>
      </c>
      <c r="S82" s="494" t="s">
        <v>94</v>
      </c>
      <c r="T82" s="358" t="s">
        <v>26</v>
      </c>
      <c r="U82" s="358" t="s">
        <v>23</v>
      </c>
      <c r="V82" s="358" t="s">
        <v>94</v>
      </c>
      <c r="W82" s="358"/>
    </row>
    <row r="83" spans="1:23" ht="62.5" x14ac:dyDescent="0.25">
      <c r="A83" s="492" t="s">
        <v>17</v>
      </c>
      <c r="B83" s="491" t="s">
        <v>2</v>
      </c>
      <c r="C83" s="491" t="s">
        <v>369</v>
      </c>
      <c r="D83" s="491" t="s">
        <v>21</v>
      </c>
      <c r="E83" s="491" t="s">
        <v>60</v>
      </c>
      <c r="F83" s="491" t="s">
        <v>370</v>
      </c>
      <c r="G83" s="491" t="s">
        <v>371</v>
      </c>
      <c r="H83" s="487" t="s">
        <v>907</v>
      </c>
      <c r="I83" s="487" t="s">
        <v>109</v>
      </c>
      <c r="J83" s="760"/>
      <c r="K83" s="486">
        <v>6</v>
      </c>
      <c r="L83" s="486">
        <v>1</v>
      </c>
      <c r="M83" s="486">
        <v>6</v>
      </c>
      <c r="N83" s="485" t="s">
        <v>23</v>
      </c>
      <c r="O83" s="358" t="s">
        <v>26</v>
      </c>
      <c r="P83" s="358" t="s">
        <v>26</v>
      </c>
      <c r="Q83" s="358" t="s">
        <v>26</v>
      </c>
      <c r="R83" s="358" t="s">
        <v>26</v>
      </c>
      <c r="S83" s="494" t="s">
        <v>94</v>
      </c>
      <c r="T83" s="358" t="s">
        <v>26</v>
      </c>
      <c r="U83" s="358" t="s">
        <v>23</v>
      </c>
      <c r="V83" s="358" t="s">
        <v>94</v>
      </c>
      <c r="W83" s="358"/>
    </row>
    <row r="84" spans="1:23" ht="100" x14ac:dyDescent="0.25">
      <c r="A84" s="492" t="s">
        <v>17</v>
      </c>
      <c r="B84" s="491" t="s">
        <v>2</v>
      </c>
      <c r="C84" s="489" t="s">
        <v>70</v>
      </c>
      <c r="D84" s="490" t="s">
        <v>71</v>
      </c>
      <c r="E84" s="490" t="s">
        <v>374</v>
      </c>
      <c r="F84" s="489" t="s">
        <v>375</v>
      </c>
      <c r="G84" s="488" t="s">
        <v>376</v>
      </c>
      <c r="H84" s="487" t="s">
        <v>914</v>
      </c>
      <c r="I84" s="487" t="s">
        <v>109</v>
      </c>
      <c r="J84" s="760" t="s">
        <v>913</v>
      </c>
      <c r="K84" s="486">
        <v>25</v>
      </c>
      <c r="L84" s="358">
        <v>2</v>
      </c>
      <c r="M84" s="358">
        <v>0</v>
      </c>
      <c r="N84" s="485" t="s">
        <v>26</v>
      </c>
      <c r="O84" s="358" t="s">
        <v>26</v>
      </c>
      <c r="P84" s="358" t="s">
        <v>94</v>
      </c>
      <c r="Q84" s="358" t="s">
        <v>94</v>
      </c>
      <c r="R84" s="358" t="s">
        <v>94</v>
      </c>
      <c r="S84" s="358" t="s">
        <v>94</v>
      </c>
      <c r="T84" s="358" t="s">
        <v>94</v>
      </c>
      <c r="U84" s="358" t="s">
        <v>94</v>
      </c>
      <c r="V84" s="484" t="s">
        <v>94</v>
      </c>
      <c r="W84" s="493" t="s">
        <v>915</v>
      </c>
    </row>
    <row r="85" spans="1:23" ht="100" x14ac:dyDescent="0.25">
      <c r="A85" s="492" t="s">
        <v>17</v>
      </c>
      <c r="B85" s="491" t="s">
        <v>2</v>
      </c>
      <c r="C85" s="489" t="s">
        <v>70</v>
      </c>
      <c r="D85" s="490" t="s">
        <v>71</v>
      </c>
      <c r="E85" s="490" t="s">
        <v>374</v>
      </c>
      <c r="F85" s="489" t="s">
        <v>375</v>
      </c>
      <c r="G85" s="488" t="s">
        <v>376</v>
      </c>
      <c r="H85" s="487" t="s">
        <v>912</v>
      </c>
      <c r="I85" s="487" t="s">
        <v>109</v>
      </c>
      <c r="J85" s="760"/>
      <c r="K85" s="486">
        <v>25</v>
      </c>
      <c r="L85" s="358">
        <v>2</v>
      </c>
      <c r="M85" s="358">
        <v>0</v>
      </c>
      <c r="N85" s="485" t="s">
        <v>26</v>
      </c>
      <c r="O85" s="358" t="s">
        <v>26</v>
      </c>
      <c r="P85" s="358" t="s">
        <v>94</v>
      </c>
      <c r="Q85" s="358" t="s">
        <v>94</v>
      </c>
      <c r="R85" s="358" t="s">
        <v>94</v>
      </c>
      <c r="S85" s="358" t="s">
        <v>94</v>
      </c>
      <c r="T85" s="358" t="s">
        <v>94</v>
      </c>
      <c r="U85" s="358" t="s">
        <v>94</v>
      </c>
      <c r="V85" s="484" t="s">
        <v>94</v>
      </c>
      <c r="W85" s="493" t="s">
        <v>915</v>
      </c>
    </row>
    <row r="86" spans="1:23" ht="100" x14ac:dyDescent="0.25">
      <c r="A86" s="492" t="s">
        <v>17</v>
      </c>
      <c r="B86" s="491" t="s">
        <v>2</v>
      </c>
      <c r="C86" s="489" t="s">
        <v>70</v>
      </c>
      <c r="D86" s="490" t="s">
        <v>71</v>
      </c>
      <c r="E86" s="490" t="s">
        <v>374</v>
      </c>
      <c r="F86" s="489" t="s">
        <v>375</v>
      </c>
      <c r="G86" s="488" t="s">
        <v>376</v>
      </c>
      <c r="H86" s="487" t="s">
        <v>911</v>
      </c>
      <c r="I86" s="487" t="s">
        <v>109</v>
      </c>
      <c r="J86" s="760"/>
      <c r="K86" s="486">
        <v>25</v>
      </c>
      <c r="L86" s="358">
        <v>2</v>
      </c>
      <c r="M86" s="358">
        <v>0</v>
      </c>
      <c r="N86" s="485" t="s">
        <v>26</v>
      </c>
      <c r="O86" s="358" t="s">
        <v>26</v>
      </c>
      <c r="P86" s="358" t="s">
        <v>94</v>
      </c>
      <c r="Q86" s="358" t="s">
        <v>94</v>
      </c>
      <c r="R86" s="358" t="s">
        <v>94</v>
      </c>
      <c r="S86" s="358" t="s">
        <v>94</v>
      </c>
      <c r="T86" s="358" t="s">
        <v>94</v>
      </c>
      <c r="U86" s="358" t="s">
        <v>94</v>
      </c>
      <c r="V86" s="484" t="s">
        <v>94</v>
      </c>
      <c r="W86" s="493" t="s">
        <v>915</v>
      </c>
    </row>
    <row r="87" spans="1:23" ht="100" x14ac:dyDescent="0.25">
      <c r="A87" s="492" t="s">
        <v>17</v>
      </c>
      <c r="B87" s="491" t="s">
        <v>2</v>
      </c>
      <c r="C87" s="489" t="s">
        <v>70</v>
      </c>
      <c r="D87" s="490" t="s">
        <v>71</v>
      </c>
      <c r="E87" s="490" t="s">
        <v>374</v>
      </c>
      <c r="F87" s="489" t="s">
        <v>375</v>
      </c>
      <c r="G87" s="488" t="s">
        <v>376</v>
      </c>
      <c r="H87" s="487" t="s">
        <v>910</v>
      </c>
      <c r="I87" s="487" t="s">
        <v>109</v>
      </c>
      <c r="J87" s="760"/>
      <c r="K87" s="486">
        <v>25</v>
      </c>
      <c r="L87" s="358">
        <v>2</v>
      </c>
      <c r="M87" s="358">
        <v>0</v>
      </c>
      <c r="N87" s="485" t="s">
        <v>26</v>
      </c>
      <c r="O87" s="358" t="s">
        <v>26</v>
      </c>
      <c r="P87" s="358" t="s">
        <v>94</v>
      </c>
      <c r="Q87" s="358" t="s">
        <v>94</v>
      </c>
      <c r="R87" s="358" t="s">
        <v>94</v>
      </c>
      <c r="S87" s="358" t="s">
        <v>94</v>
      </c>
      <c r="T87" s="358" t="s">
        <v>94</v>
      </c>
      <c r="U87" s="358" t="s">
        <v>94</v>
      </c>
      <c r="V87" s="484" t="s">
        <v>94</v>
      </c>
      <c r="W87" s="493" t="s">
        <v>915</v>
      </c>
    </row>
    <row r="88" spans="1:23" ht="100" x14ac:dyDescent="0.25">
      <c r="A88" s="492" t="s">
        <v>17</v>
      </c>
      <c r="B88" s="491" t="s">
        <v>2</v>
      </c>
      <c r="C88" s="489" t="s">
        <v>70</v>
      </c>
      <c r="D88" s="490" t="s">
        <v>71</v>
      </c>
      <c r="E88" s="490" t="s">
        <v>374</v>
      </c>
      <c r="F88" s="489" t="s">
        <v>375</v>
      </c>
      <c r="G88" s="488" t="s">
        <v>376</v>
      </c>
      <c r="H88" s="487" t="s">
        <v>909</v>
      </c>
      <c r="I88" s="487" t="s">
        <v>109</v>
      </c>
      <c r="J88" s="760"/>
      <c r="K88" s="486">
        <v>25</v>
      </c>
      <c r="L88" s="358">
        <v>2</v>
      </c>
      <c r="M88" s="358">
        <v>0</v>
      </c>
      <c r="N88" s="485" t="s">
        <v>26</v>
      </c>
      <c r="O88" s="358" t="s">
        <v>26</v>
      </c>
      <c r="P88" s="358" t="s">
        <v>94</v>
      </c>
      <c r="Q88" s="358" t="s">
        <v>94</v>
      </c>
      <c r="R88" s="358" t="s">
        <v>94</v>
      </c>
      <c r="S88" s="358" t="s">
        <v>94</v>
      </c>
      <c r="T88" s="358" t="s">
        <v>94</v>
      </c>
      <c r="U88" s="358" t="s">
        <v>94</v>
      </c>
      <c r="V88" s="484" t="s">
        <v>94</v>
      </c>
      <c r="W88" s="493" t="s">
        <v>915</v>
      </c>
    </row>
    <row r="89" spans="1:23" ht="100" x14ac:dyDescent="0.25">
      <c r="A89" s="492" t="s">
        <v>17</v>
      </c>
      <c r="B89" s="491" t="s">
        <v>2</v>
      </c>
      <c r="C89" s="489" t="s">
        <v>70</v>
      </c>
      <c r="D89" s="490" t="s">
        <v>71</v>
      </c>
      <c r="E89" s="490" t="s">
        <v>374</v>
      </c>
      <c r="F89" s="489" t="s">
        <v>375</v>
      </c>
      <c r="G89" s="488" t="s">
        <v>376</v>
      </c>
      <c r="H89" s="487" t="s">
        <v>908</v>
      </c>
      <c r="I89" s="487" t="s">
        <v>109</v>
      </c>
      <c r="J89" s="760"/>
      <c r="K89" s="486">
        <v>25</v>
      </c>
      <c r="L89" s="358">
        <v>2</v>
      </c>
      <c r="M89" s="358">
        <v>0</v>
      </c>
      <c r="N89" s="485" t="s">
        <v>26</v>
      </c>
      <c r="O89" s="358" t="s">
        <v>26</v>
      </c>
      <c r="P89" s="358" t="s">
        <v>94</v>
      </c>
      <c r="Q89" s="358" t="s">
        <v>94</v>
      </c>
      <c r="R89" s="358" t="s">
        <v>94</v>
      </c>
      <c r="S89" s="358" t="s">
        <v>94</v>
      </c>
      <c r="T89" s="358" t="s">
        <v>94</v>
      </c>
      <c r="U89" s="358" t="s">
        <v>94</v>
      </c>
      <c r="V89" s="484" t="s">
        <v>94</v>
      </c>
      <c r="W89" s="493" t="s">
        <v>915</v>
      </c>
    </row>
    <row r="90" spans="1:23" ht="100" x14ac:dyDescent="0.25">
      <c r="A90" s="492" t="s">
        <v>17</v>
      </c>
      <c r="B90" s="491" t="s">
        <v>2</v>
      </c>
      <c r="C90" s="489" t="s">
        <v>70</v>
      </c>
      <c r="D90" s="490" t="s">
        <v>71</v>
      </c>
      <c r="E90" s="490" t="s">
        <v>374</v>
      </c>
      <c r="F90" s="489" t="s">
        <v>375</v>
      </c>
      <c r="G90" s="488" t="s">
        <v>376</v>
      </c>
      <c r="H90" s="487" t="s">
        <v>907</v>
      </c>
      <c r="I90" s="487" t="s">
        <v>109</v>
      </c>
      <c r="J90" s="760"/>
      <c r="K90" s="486">
        <v>25</v>
      </c>
      <c r="L90" s="358">
        <v>2</v>
      </c>
      <c r="M90" s="358">
        <v>0</v>
      </c>
      <c r="N90" s="485" t="s">
        <v>26</v>
      </c>
      <c r="O90" s="358" t="s">
        <v>26</v>
      </c>
      <c r="P90" s="358" t="s">
        <v>94</v>
      </c>
      <c r="Q90" s="358" t="s">
        <v>94</v>
      </c>
      <c r="R90" s="358" t="s">
        <v>94</v>
      </c>
      <c r="S90" s="358" t="s">
        <v>94</v>
      </c>
      <c r="T90" s="358" t="s">
        <v>94</v>
      </c>
      <c r="U90" s="358" t="s">
        <v>94</v>
      </c>
      <c r="V90" s="484" t="s">
        <v>94</v>
      </c>
      <c r="W90" s="493" t="s">
        <v>915</v>
      </c>
    </row>
    <row r="91" spans="1:23" ht="52.75" customHeight="1" x14ac:dyDescent="0.25">
      <c r="A91" s="492" t="s">
        <v>17</v>
      </c>
      <c r="B91" s="491" t="s">
        <v>2</v>
      </c>
      <c r="C91" s="489" t="s">
        <v>70</v>
      </c>
      <c r="D91" s="490" t="s">
        <v>71</v>
      </c>
      <c r="E91" s="490" t="s">
        <v>379</v>
      </c>
      <c r="F91" s="489" t="s">
        <v>380</v>
      </c>
      <c r="G91" s="488" t="s">
        <v>381</v>
      </c>
      <c r="H91" s="487" t="s">
        <v>914</v>
      </c>
      <c r="I91" s="487" t="s">
        <v>109</v>
      </c>
      <c r="J91" s="760" t="s">
        <v>913</v>
      </c>
      <c r="K91" s="486">
        <v>0</v>
      </c>
      <c r="L91" s="358">
        <v>0</v>
      </c>
      <c r="M91" s="358">
        <v>0</v>
      </c>
      <c r="N91" s="485" t="s">
        <v>26</v>
      </c>
      <c r="O91" s="358" t="s">
        <v>26</v>
      </c>
      <c r="P91" s="358" t="s">
        <v>94</v>
      </c>
      <c r="Q91" s="358" t="s">
        <v>94</v>
      </c>
      <c r="R91" s="358" t="s">
        <v>94</v>
      </c>
      <c r="S91" s="358" t="s">
        <v>94</v>
      </c>
      <c r="T91" s="358" t="s">
        <v>94</v>
      </c>
      <c r="U91" s="358" t="s">
        <v>94</v>
      </c>
      <c r="V91" s="484" t="s">
        <v>94</v>
      </c>
      <c r="W91" s="330" t="s">
        <v>906</v>
      </c>
    </row>
    <row r="92" spans="1:23" ht="50" x14ac:dyDescent="0.25">
      <c r="A92" s="492" t="s">
        <v>17</v>
      </c>
      <c r="B92" s="491" t="s">
        <v>2</v>
      </c>
      <c r="C92" s="489" t="s">
        <v>70</v>
      </c>
      <c r="D92" s="490" t="s">
        <v>90</v>
      </c>
      <c r="E92" s="490" t="s">
        <v>379</v>
      </c>
      <c r="F92" s="489" t="s">
        <v>380</v>
      </c>
      <c r="G92" s="488" t="s">
        <v>381</v>
      </c>
      <c r="H92" s="487" t="s">
        <v>912</v>
      </c>
      <c r="I92" s="487" t="s">
        <v>109</v>
      </c>
      <c r="J92" s="760"/>
      <c r="K92" s="486">
        <v>0</v>
      </c>
      <c r="L92" s="358">
        <v>0</v>
      </c>
      <c r="M92" s="358">
        <v>0</v>
      </c>
      <c r="N92" s="485" t="s">
        <v>26</v>
      </c>
      <c r="O92" s="358" t="s">
        <v>26</v>
      </c>
      <c r="P92" s="358" t="s">
        <v>94</v>
      </c>
      <c r="Q92" s="358" t="s">
        <v>94</v>
      </c>
      <c r="R92" s="358" t="s">
        <v>94</v>
      </c>
      <c r="S92" s="358" t="s">
        <v>94</v>
      </c>
      <c r="T92" s="358" t="s">
        <v>94</v>
      </c>
      <c r="U92" s="358" t="s">
        <v>94</v>
      </c>
      <c r="V92" s="484" t="s">
        <v>94</v>
      </c>
      <c r="W92" s="330" t="s">
        <v>906</v>
      </c>
    </row>
    <row r="93" spans="1:23" ht="50" x14ac:dyDescent="0.25">
      <c r="A93" s="492" t="s">
        <v>17</v>
      </c>
      <c r="B93" s="491" t="s">
        <v>2</v>
      </c>
      <c r="C93" s="489" t="s">
        <v>70</v>
      </c>
      <c r="D93" s="490" t="s">
        <v>90</v>
      </c>
      <c r="E93" s="490" t="s">
        <v>379</v>
      </c>
      <c r="F93" s="489" t="s">
        <v>380</v>
      </c>
      <c r="G93" s="488" t="s">
        <v>381</v>
      </c>
      <c r="H93" s="487" t="s">
        <v>911</v>
      </c>
      <c r="I93" s="487" t="s">
        <v>109</v>
      </c>
      <c r="J93" s="760"/>
      <c r="K93" s="486">
        <v>0</v>
      </c>
      <c r="L93" s="358">
        <v>0</v>
      </c>
      <c r="M93" s="358">
        <v>0</v>
      </c>
      <c r="N93" s="485" t="s">
        <v>26</v>
      </c>
      <c r="O93" s="358" t="s">
        <v>26</v>
      </c>
      <c r="P93" s="358" t="s">
        <v>94</v>
      </c>
      <c r="Q93" s="358" t="s">
        <v>94</v>
      </c>
      <c r="R93" s="358" t="s">
        <v>94</v>
      </c>
      <c r="S93" s="358" t="s">
        <v>94</v>
      </c>
      <c r="T93" s="358" t="s">
        <v>94</v>
      </c>
      <c r="U93" s="358" t="s">
        <v>94</v>
      </c>
      <c r="V93" s="484" t="s">
        <v>94</v>
      </c>
      <c r="W93" s="330" t="s">
        <v>906</v>
      </c>
    </row>
    <row r="94" spans="1:23" ht="50" x14ac:dyDescent="0.25">
      <c r="A94" s="492" t="s">
        <v>17</v>
      </c>
      <c r="B94" s="491" t="s">
        <v>2</v>
      </c>
      <c r="C94" s="489" t="s">
        <v>70</v>
      </c>
      <c r="D94" s="490" t="s">
        <v>90</v>
      </c>
      <c r="E94" s="490" t="s">
        <v>379</v>
      </c>
      <c r="F94" s="489" t="s">
        <v>380</v>
      </c>
      <c r="G94" s="488" t="s">
        <v>381</v>
      </c>
      <c r="H94" s="487" t="s">
        <v>910</v>
      </c>
      <c r="I94" s="487" t="s">
        <v>109</v>
      </c>
      <c r="J94" s="760"/>
      <c r="K94" s="486">
        <v>0</v>
      </c>
      <c r="L94" s="358">
        <v>0</v>
      </c>
      <c r="M94" s="358">
        <v>0</v>
      </c>
      <c r="N94" s="485" t="s">
        <v>26</v>
      </c>
      <c r="O94" s="358" t="s">
        <v>26</v>
      </c>
      <c r="P94" s="358" t="s">
        <v>94</v>
      </c>
      <c r="Q94" s="358" t="s">
        <v>94</v>
      </c>
      <c r="R94" s="358" t="s">
        <v>94</v>
      </c>
      <c r="S94" s="358" t="s">
        <v>94</v>
      </c>
      <c r="T94" s="358" t="s">
        <v>94</v>
      </c>
      <c r="U94" s="358" t="s">
        <v>94</v>
      </c>
      <c r="V94" s="484" t="s">
        <v>94</v>
      </c>
      <c r="W94" s="330" t="s">
        <v>906</v>
      </c>
    </row>
    <row r="95" spans="1:23" ht="50" x14ac:dyDescent="0.25">
      <c r="A95" s="492" t="s">
        <v>17</v>
      </c>
      <c r="B95" s="491" t="s">
        <v>2</v>
      </c>
      <c r="C95" s="489" t="s">
        <v>70</v>
      </c>
      <c r="D95" s="490" t="s">
        <v>90</v>
      </c>
      <c r="E95" s="490" t="s">
        <v>379</v>
      </c>
      <c r="F95" s="489" t="s">
        <v>380</v>
      </c>
      <c r="G95" s="488" t="s">
        <v>381</v>
      </c>
      <c r="H95" s="487" t="s">
        <v>909</v>
      </c>
      <c r="I95" s="487" t="s">
        <v>109</v>
      </c>
      <c r="J95" s="760"/>
      <c r="K95" s="486">
        <v>0</v>
      </c>
      <c r="L95" s="358">
        <v>0</v>
      </c>
      <c r="M95" s="358">
        <v>0</v>
      </c>
      <c r="N95" s="485" t="s">
        <v>26</v>
      </c>
      <c r="O95" s="358" t="s">
        <v>26</v>
      </c>
      <c r="P95" s="358" t="s">
        <v>94</v>
      </c>
      <c r="Q95" s="358" t="s">
        <v>94</v>
      </c>
      <c r="R95" s="358" t="s">
        <v>94</v>
      </c>
      <c r="S95" s="358" t="s">
        <v>94</v>
      </c>
      <c r="T95" s="358" t="s">
        <v>94</v>
      </c>
      <c r="U95" s="358" t="s">
        <v>94</v>
      </c>
      <c r="V95" s="484" t="s">
        <v>94</v>
      </c>
      <c r="W95" s="330" t="s">
        <v>906</v>
      </c>
    </row>
    <row r="96" spans="1:23" ht="50" x14ac:dyDescent="0.25">
      <c r="A96" s="492" t="s">
        <v>17</v>
      </c>
      <c r="B96" s="491" t="s">
        <v>2</v>
      </c>
      <c r="C96" s="489" t="s">
        <v>70</v>
      </c>
      <c r="D96" s="490" t="s">
        <v>90</v>
      </c>
      <c r="E96" s="490" t="s">
        <v>379</v>
      </c>
      <c r="F96" s="489" t="s">
        <v>380</v>
      </c>
      <c r="G96" s="488" t="s">
        <v>381</v>
      </c>
      <c r="H96" s="487" t="s">
        <v>908</v>
      </c>
      <c r="I96" s="487" t="s">
        <v>109</v>
      </c>
      <c r="J96" s="760"/>
      <c r="K96" s="486">
        <v>0</v>
      </c>
      <c r="L96" s="358">
        <v>0</v>
      </c>
      <c r="M96" s="358">
        <v>0</v>
      </c>
      <c r="N96" s="485" t="s">
        <v>26</v>
      </c>
      <c r="O96" s="358" t="s">
        <v>26</v>
      </c>
      <c r="P96" s="358" t="s">
        <v>94</v>
      </c>
      <c r="Q96" s="358" t="s">
        <v>94</v>
      </c>
      <c r="R96" s="358" t="s">
        <v>94</v>
      </c>
      <c r="S96" s="358" t="s">
        <v>94</v>
      </c>
      <c r="T96" s="358" t="s">
        <v>94</v>
      </c>
      <c r="U96" s="358" t="s">
        <v>94</v>
      </c>
      <c r="V96" s="484" t="s">
        <v>94</v>
      </c>
      <c r="W96" s="330" t="s">
        <v>906</v>
      </c>
    </row>
    <row r="97" spans="1:23" ht="50" x14ac:dyDescent="0.25">
      <c r="A97" s="492" t="s">
        <v>17</v>
      </c>
      <c r="B97" s="491" t="s">
        <v>2</v>
      </c>
      <c r="C97" s="489" t="s">
        <v>70</v>
      </c>
      <c r="D97" s="490" t="s">
        <v>90</v>
      </c>
      <c r="E97" s="490" t="s">
        <v>379</v>
      </c>
      <c r="F97" s="489" t="s">
        <v>380</v>
      </c>
      <c r="G97" s="488" t="s">
        <v>381</v>
      </c>
      <c r="H97" s="487" t="s">
        <v>907</v>
      </c>
      <c r="I97" s="487" t="s">
        <v>109</v>
      </c>
      <c r="J97" s="760"/>
      <c r="K97" s="486">
        <v>0</v>
      </c>
      <c r="L97" s="358">
        <v>0</v>
      </c>
      <c r="M97" s="358">
        <v>0</v>
      </c>
      <c r="N97" s="485" t="s">
        <v>26</v>
      </c>
      <c r="O97" s="358" t="s">
        <v>26</v>
      </c>
      <c r="P97" s="358" t="s">
        <v>94</v>
      </c>
      <c r="Q97" s="358" t="s">
        <v>94</v>
      </c>
      <c r="R97" s="358" t="s">
        <v>94</v>
      </c>
      <c r="S97" s="358" t="s">
        <v>94</v>
      </c>
      <c r="T97" s="358" t="s">
        <v>94</v>
      </c>
      <c r="U97" s="358" t="s">
        <v>94</v>
      </c>
      <c r="V97" s="484" t="s">
        <v>94</v>
      </c>
      <c r="W97" s="330" t="s">
        <v>906</v>
      </c>
    </row>
  </sheetData>
  <autoFilter ref="A5:W6" xr:uid="{00000000-0009-0000-0000-000005000000}"/>
  <mergeCells count="42">
    <mergeCell ref="P4:T4"/>
    <mergeCell ref="A5:A6"/>
    <mergeCell ref="B5:B6"/>
    <mergeCell ref="C5:C6"/>
    <mergeCell ref="D5:D6"/>
    <mergeCell ref="E5:E6"/>
    <mergeCell ref="F5:F6"/>
    <mergeCell ref="G5:G6"/>
    <mergeCell ref="H5:H6"/>
    <mergeCell ref="I5:I6"/>
    <mergeCell ref="V5:V6"/>
    <mergeCell ref="W5:W6"/>
    <mergeCell ref="J7:J8"/>
    <mergeCell ref="J11:J13"/>
    <mergeCell ref="J14:J15"/>
    <mergeCell ref="M5:M6"/>
    <mergeCell ref="N5:N6"/>
    <mergeCell ref="O5:O6"/>
    <mergeCell ref="T5:T6"/>
    <mergeCell ref="U5:U6"/>
    <mergeCell ref="J23:J24"/>
    <mergeCell ref="P5:P6"/>
    <mergeCell ref="Q5:Q6"/>
    <mergeCell ref="R5:R6"/>
    <mergeCell ref="S5:S6"/>
    <mergeCell ref="J16:J17"/>
    <mergeCell ref="J5:J6"/>
    <mergeCell ref="K5:K6"/>
    <mergeCell ref="L5:L6"/>
    <mergeCell ref="J18:J20"/>
    <mergeCell ref="J21:J22"/>
    <mergeCell ref="J25:J27"/>
    <mergeCell ref="J29:J34"/>
    <mergeCell ref="J84:J90"/>
    <mergeCell ref="J91:J97"/>
    <mergeCell ref="J42:J48"/>
    <mergeCell ref="J49:J55"/>
    <mergeCell ref="J56:J62"/>
    <mergeCell ref="J63:J69"/>
    <mergeCell ref="J70:J76"/>
    <mergeCell ref="J77:J83"/>
    <mergeCell ref="J36:J41"/>
  </mergeCells>
  <pageMargins left="0.11811023622047245" right="0.11811023622047245" top="0.35433070866141736" bottom="0.55118110236220474" header="0.31496062992125984" footer="0.31496062992125984"/>
  <pageSetup paperSize="9" scale="35"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50"/>
    <pageSetUpPr fitToPage="1"/>
  </sheetPr>
  <dimension ref="A1:AM9"/>
  <sheetViews>
    <sheetView zoomScale="90" zoomScaleNormal="90" workbookViewId="0">
      <pane ySplit="4" topLeftCell="A5" activePane="bottomLeft" state="frozen"/>
      <selection pane="bottomLeft" activeCell="AA4" sqref="AA4"/>
    </sheetView>
  </sheetViews>
  <sheetFormatPr defaultColWidth="8.81640625" defaultRowHeight="12.5" x14ac:dyDescent="0.25"/>
  <cols>
    <col min="1" max="1" width="5.54296875" customWidth="1"/>
    <col min="2" max="2" width="16.81640625" customWidth="1"/>
    <col min="3" max="3" width="9.54296875" customWidth="1"/>
    <col min="4" max="4" width="8.1796875" customWidth="1"/>
    <col min="5" max="5" width="7.81640625" customWidth="1"/>
    <col min="6" max="6" width="9.453125" customWidth="1"/>
    <col min="7" max="7" width="15.81640625" customWidth="1"/>
    <col min="8" max="8" width="9.81640625" customWidth="1"/>
    <col min="9" max="9" width="11.1796875" customWidth="1"/>
    <col min="10" max="10" width="11.81640625" customWidth="1"/>
    <col min="12" max="12" width="11.1796875" customWidth="1"/>
    <col min="13" max="13" width="10.453125" customWidth="1"/>
    <col min="14" max="14" width="6.1796875" customWidth="1"/>
    <col min="15" max="15" width="13.81640625" customWidth="1"/>
    <col min="16" max="16" width="11" customWidth="1"/>
    <col min="17" max="17" width="12" customWidth="1"/>
    <col min="18" max="19" width="14.54296875" customWidth="1"/>
    <col min="20" max="21" width="10" customWidth="1"/>
    <col min="22" max="22" width="10.1796875" customWidth="1"/>
    <col min="23" max="23" width="14.54296875" customWidth="1"/>
    <col min="24" max="24" width="15" customWidth="1"/>
    <col min="25" max="25" width="15.1796875" customWidth="1"/>
    <col min="26" max="26" width="16.81640625" customWidth="1"/>
    <col min="27" max="27" width="20.81640625" customWidth="1"/>
    <col min="29" max="29" width="13" customWidth="1"/>
  </cols>
  <sheetData>
    <row r="1" spans="1:39" ht="13.5" thickBot="1" x14ac:dyDescent="0.3">
      <c r="A1" s="4" t="s">
        <v>229</v>
      </c>
      <c r="AD1" s="5"/>
      <c r="AE1" s="5"/>
      <c r="AF1" s="6"/>
      <c r="AG1" s="5"/>
      <c r="AH1" s="5"/>
      <c r="AI1" s="5"/>
      <c r="AL1" s="15"/>
      <c r="AM1" s="15"/>
    </row>
    <row r="2" spans="1:39" ht="13" x14ac:dyDescent="0.25">
      <c r="H2" s="781"/>
      <c r="I2" s="781"/>
      <c r="J2" s="781"/>
      <c r="K2" s="781"/>
      <c r="L2" s="781"/>
      <c r="M2" s="781"/>
      <c r="N2" s="781"/>
      <c r="O2" s="781"/>
      <c r="P2" s="781"/>
      <c r="Q2" s="781"/>
      <c r="R2" s="781"/>
      <c r="S2" s="781"/>
      <c r="T2" s="781"/>
      <c r="U2" s="781"/>
      <c r="V2" s="781"/>
      <c r="W2" s="781"/>
      <c r="X2" s="15"/>
      <c r="Y2" s="15"/>
      <c r="Z2" s="59" t="s">
        <v>1</v>
      </c>
      <c r="AA2" s="161" t="s">
        <v>2</v>
      </c>
      <c r="AD2" s="5"/>
      <c r="AE2" s="5"/>
      <c r="AF2" s="6"/>
      <c r="AG2" s="5"/>
      <c r="AH2" s="5"/>
      <c r="AI2" s="5"/>
      <c r="AL2" s="15"/>
      <c r="AM2" s="4"/>
    </row>
    <row r="3" spans="1:39" ht="13.5" thickBot="1" x14ac:dyDescent="0.3">
      <c r="A3" s="27"/>
      <c r="B3" s="28"/>
      <c r="C3" s="28"/>
      <c r="D3" s="28"/>
      <c r="E3" s="28"/>
      <c r="F3" s="28"/>
      <c r="G3" s="28"/>
      <c r="H3" s="28"/>
      <c r="I3" s="28"/>
      <c r="J3" s="28"/>
      <c r="K3" s="28"/>
      <c r="L3" s="28"/>
      <c r="M3" s="28"/>
      <c r="N3" s="28"/>
      <c r="O3" s="28"/>
      <c r="P3" s="28"/>
      <c r="Q3" s="28"/>
      <c r="R3" s="782"/>
      <c r="S3" s="782"/>
      <c r="T3" s="782"/>
      <c r="U3" s="15"/>
      <c r="Z3" s="60" t="s">
        <v>3</v>
      </c>
      <c r="AA3" s="58">
        <v>2020</v>
      </c>
      <c r="AD3" s="40"/>
      <c r="AE3" s="40"/>
      <c r="AF3" s="40"/>
      <c r="AG3" s="40"/>
      <c r="AH3" s="40"/>
      <c r="AI3" s="40"/>
      <c r="AJ3" s="40"/>
      <c r="AK3" s="40"/>
      <c r="AL3" s="40"/>
      <c r="AM3" s="40"/>
    </row>
    <row r="4" spans="1:39" ht="78.5" thickBot="1" x14ac:dyDescent="0.3">
      <c r="A4" s="41" t="s">
        <v>4</v>
      </c>
      <c r="B4" s="42" t="s">
        <v>230</v>
      </c>
      <c r="C4" s="42" t="s">
        <v>231</v>
      </c>
      <c r="D4" s="42" t="s">
        <v>232</v>
      </c>
      <c r="E4" s="42" t="s">
        <v>169</v>
      </c>
      <c r="F4" s="43" t="s">
        <v>233</v>
      </c>
      <c r="G4" s="32" t="s">
        <v>234</v>
      </c>
      <c r="H4" s="44" t="s">
        <v>235</v>
      </c>
      <c r="I4" s="42" t="s">
        <v>236</v>
      </c>
      <c r="J4" s="45" t="s">
        <v>101</v>
      </c>
      <c r="K4" s="46" t="s">
        <v>237</v>
      </c>
      <c r="L4" s="42" t="s">
        <v>238</v>
      </c>
      <c r="M4" s="42" t="s">
        <v>239</v>
      </c>
      <c r="N4" s="42" t="s">
        <v>240</v>
      </c>
      <c r="O4" s="42" t="s">
        <v>241</v>
      </c>
      <c r="P4" s="42" t="s">
        <v>242</v>
      </c>
      <c r="Q4" s="47" t="s">
        <v>15</v>
      </c>
      <c r="R4" s="54" t="s">
        <v>243</v>
      </c>
      <c r="S4" s="54" t="s">
        <v>244</v>
      </c>
      <c r="T4" s="54" t="s">
        <v>245</v>
      </c>
      <c r="U4" s="55" t="s">
        <v>246</v>
      </c>
      <c r="V4" s="54" t="s">
        <v>247</v>
      </c>
      <c r="W4" s="54" t="s">
        <v>248</v>
      </c>
      <c r="X4" s="56" t="s">
        <v>249</v>
      </c>
      <c r="Y4" s="65" t="s">
        <v>250</v>
      </c>
      <c r="Z4" s="65" t="s">
        <v>251</v>
      </c>
      <c r="AA4" s="57" t="s">
        <v>186</v>
      </c>
      <c r="AB4" s="48"/>
      <c r="AC4" s="49"/>
      <c r="AD4" s="50"/>
      <c r="AE4" s="50"/>
      <c r="AF4" s="48"/>
      <c r="AG4" s="48"/>
      <c r="AH4" s="48"/>
      <c r="AI4" s="48"/>
      <c r="AJ4" s="48"/>
      <c r="AK4" s="48"/>
    </row>
    <row r="5" spans="1:39" s="1" customFormat="1" ht="29.5" customHeight="1" x14ac:dyDescent="0.25">
      <c r="A5" s="162" t="s">
        <v>17</v>
      </c>
      <c r="B5" s="165" t="s">
        <v>252</v>
      </c>
      <c r="C5" s="163" t="s">
        <v>253</v>
      </c>
      <c r="D5" s="163" t="s">
        <v>23</v>
      </c>
      <c r="E5" s="163" t="s">
        <v>26</v>
      </c>
      <c r="F5" s="163" t="s">
        <v>94</v>
      </c>
      <c r="G5" s="163"/>
      <c r="H5" s="164" t="s">
        <v>254</v>
      </c>
      <c r="I5" s="164" t="s">
        <v>255</v>
      </c>
      <c r="J5" s="165" t="s">
        <v>256</v>
      </c>
      <c r="K5" s="166">
        <v>2</v>
      </c>
      <c r="L5" s="166" t="s">
        <v>257</v>
      </c>
      <c r="M5" s="166">
        <v>6</v>
      </c>
      <c r="N5" s="164" t="s">
        <v>258</v>
      </c>
      <c r="O5" s="164" t="s">
        <v>259</v>
      </c>
      <c r="P5" s="166" t="s">
        <v>260</v>
      </c>
      <c r="Q5" s="167"/>
      <c r="R5" s="168" t="s">
        <v>261</v>
      </c>
      <c r="S5" s="168" t="s">
        <v>94</v>
      </c>
      <c r="T5" s="169">
        <v>2</v>
      </c>
      <c r="U5" s="169">
        <v>6</v>
      </c>
      <c r="V5" s="170" t="s">
        <v>23</v>
      </c>
      <c r="W5" s="170" t="s">
        <v>23</v>
      </c>
      <c r="X5" s="170" t="s">
        <v>23</v>
      </c>
      <c r="Y5" s="171"/>
      <c r="Z5" s="172"/>
      <c r="AA5" s="173"/>
      <c r="AB5" s="48"/>
      <c r="AC5" s="49"/>
      <c r="AD5" s="50"/>
      <c r="AE5" s="50"/>
      <c r="AF5" s="48"/>
      <c r="AG5" s="48"/>
      <c r="AH5" s="48"/>
      <c r="AI5" s="48"/>
      <c r="AJ5" s="48"/>
      <c r="AK5" s="48"/>
    </row>
    <row r="6" spans="1:39" s="1" customFormat="1" ht="25" x14ac:dyDescent="0.25">
      <c r="A6" s="108" t="s">
        <v>17</v>
      </c>
      <c r="B6" s="175" t="s">
        <v>252</v>
      </c>
      <c r="C6" s="158" t="s">
        <v>262</v>
      </c>
      <c r="D6" s="158" t="s">
        <v>23</v>
      </c>
      <c r="E6" s="158" t="s">
        <v>26</v>
      </c>
      <c r="F6" s="158" t="s">
        <v>94</v>
      </c>
      <c r="G6" s="158"/>
      <c r="H6" s="174" t="s">
        <v>254</v>
      </c>
      <c r="I6" s="174" t="s">
        <v>263</v>
      </c>
      <c r="J6" s="175" t="s">
        <v>256</v>
      </c>
      <c r="K6" s="176">
        <v>2</v>
      </c>
      <c r="L6" s="176" t="s">
        <v>257</v>
      </c>
      <c r="M6" s="176">
        <v>6</v>
      </c>
      <c r="N6" s="174" t="s">
        <v>264</v>
      </c>
      <c r="O6" s="174" t="s">
        <v>259</v>
      </c>
      <c r="P6" s="176" t="s">
        <v>260</v>
      </c>
      <c r="Q6" s="177"/>
      <c r="R6" s="178" t="s">
        <v>261</v>
      </c>
      <c r="S6" s="178" t="s">
        <v>94</v>
      </c>
      <c r="T6" s="179">
        <v>2</v>
      </c>
      <c r="U6" s="179">
        <v>6</v>
      </c>
      <c r="V6" s="170" t="s">
        <v>23</v>
      </c>
      <c r="W6" s="170" t="s">
        <v>23</v>
      </c>
      <c r="X6" s="170" t="s">
        <v>23</v>
      </c>
      <c r="Y6" s="180"/>
      <c r="Z6" s="181"/>
      <c r="AA6" s="182"/>
      <c r="AB6" s="48"/>
      <c r="AC6" s="49"/>
      <c r="AD6" s="50"/>
      <c r="AE6" s="50"/>
      <c r="AF6" s="48"/>
      <c r="AG6" s="48"/>
      <c r="AH6" s="48"/>
      <c r="AI6" s="48"/>
      <c r="AJ6" s="48"/>
      <c r="AK6" s="48"/>
    </row>
    <row r="7" spans="1:39" s="1" customFormat="1" ht="25" x14ac:dyDescent="0.25">
      <c r="A7" s="108" t="s">
        <v>17</v>
      </c>
      <c r="B7" s="175" t="s">
        <v>265</v>
      </c>
      <c r="C7" s="158" t="s">
        <v>266</v>
      </c>
      <c r="D7" s="158" t="s">
        <v>23</v>
      </c>
      <c r="E7" s="158" t="s">
        <v>26</v>
      </c>
      <c r="F7" s="158" t="s">
        <v>94</v>
      </c>
      <c r="G7" s="158"/>
      <c r="H7" s="174" t="s">
        <v>254</v>
      </c>
      <c r="I7" s="183" t="s">
        <v>267</v>
      </c>
      <c r="J7" s="175" t="s">
        <v>256</v>
      </c>
      <c r="K7" s="176">
        <v>2</v>
      </c>
      <c r="L7" s="176" t="s">
        <v>268</v>
      </c>
      <c r="M7" s="176">
        <v>120</v>
      </c>
      <c r="N7" s="174" t="s">
        <v>269</v>
      </c>
      <c r="O7" s="174" t="s">
        <v>259</v>
      </c>
      <c r="P7" s="176" t="s">
        <v>260</v>
      </c>
      <c r="Q7" s="177"/>
      <c r="R7" s="178" t="s">
        <v>261</v>
      </c>
      <c r="S7" s="178" t="s">
        <v>94</v>
      </c>
      <c r="T7" s="179">
        <v>2</v>
      </c>
      <c r="U7" s="179">
        <v>122</v>
      </c>
      <c r="V7" s="170" t="s">
        <v>23</v>
      </c>
      <c r="W7" s="170" t="s">
        <v>23</v>
      </c>
      <c r="X7" s="170" t="s">
        <v>23</v>
      </c>
      <c r="Y7" s="180"/>
      <c r="Z7" s="181"/>
      <c r="AA7" s="182"/>
      <c r="AB7" s="48"/>
      <c r="AC7" s="49"/>
      <c r="AD7" s="50"/>
      <c r="AE7" s="50"/>
      <c r="AF7" s="48"/>
      <c r="AG7" s="48"/>
      <c r="AH7" s="48"/>
      <c r="AI7" s="48"/>
      <c r="AJ7" s="48"/>
      <c r="AK7" s="48"/>
    </row>
    <row r="8" spans="1:39" ht="37.5" x14ac:dyDescent="0.25">
      <c r="A8" s="108" t="s">
        <v>17</v>
      </c>
      <c r="B8" s="175" t="s">
        <v>270</v>
      </c>
      <c r="C8" s="158" t="s">
        <v>271</v>
      </c>
      <c r="D8" s="158" t="s">
        <v>23</v>
      </c>
      <c r="E8" s="158" t="s">
        <v>26</v>
      </c>
      <c r="F8" s="158" t="s">
        <v>94</v>
      </c>
      <c r="G8" s="158"/>
      <c r="H8" s="174" t="s">
        <v>32</v>
      </c>
      <c r="I8" s="183" t="s">
        <v>272</v>
      </c>
      <c r="J8" s="175" t="s">
        <v>256</v>
      </c>
      <c r="K8" s="176">
        <v>2</v>
      </c>
      <c r="L8" s="175" t="s">
        <v>268</v>
      </c>
      <c r="M8" s="176">
        <v>120</v>
      </c>
      <c r="N8" s="174" t="s">
        <v>273</v>
      </c>
      <c r="O8" s="174" t="s">
        <v>259</v>
      </c>
      <c r="P8" s="176" t="s">
        <v>260</v>
      </c>
      <c r="Q8" s="177"/>
      <c r="R8" s="178" t="s">
        <v>261</v>
      </c>
      <c r="S8" s="178" t="s">
        <v>94</v>
      </c>
      <c r="T8" s="179">
        <v>2</v>
      </c>
      <c r="U8" s="179">
        <v>97</v>
      </c>
      <c r="V8" s="170" t="s">
        <v>23</v>
      </c>
      <c r="W8" s="170" t="s">
        <v>23</v>
      </c>
      <c r="X8" s="170" t="s">
        <v>23</v>
      </c>
      <c r="Y8" s="180"/>
      <c r="Z8" s="181"/>
      <c r="AA8" s="182"/>
    </row>
    <row r="9" spans="1:39" ht="50.5" thickBot="1" x14ac:dyDescent="0.3">
      <c r="A9" s="109" t="s">
        <v>17</v>
      </c>
      <c r="B9" s="75" t="s">
        <v>140</v>
      </c>
      <c r="C9" s="110" t="s">
        <v>274</v>
      </c>
      <c r="D9" s="110" t="s">
        <v>26</v>
      </c>
      <c r="E9" s="110" t="s">
        <v>94</v>
      </c>
      <c r="F9" s="110" t="s">
        <v>94</v>
      </c>
      <c r="G9" s="110" t="s">
        <v>17</v>
      </c>
      <c r="H9" s="111" t="s">
        <v>275</v>
      </c>
      <c r="I9" s="111" t="s">
        <v>276</v>
      </c>
      <c r="J9" s="75" t="s">
        <v>256</v>
      </c>
      <c r="K9" s="110">
        <v>42</v>
      </c>
      <c r="L9" s="112" t="s">
        <v>257</v>
      </c>
      <c r="M9" s="110">
        <v>82</v>
      </c>
      <c r="N9" s="111" t="s">
        <v>277</v>
      </c>
      <c r="O9" s="113"/>
      <c r="P9" s="113"/>
      <c r="Q9" s="177"/>
      <c r="R9" s="178" t="s">
        <v>261</v>
      </c>
      <c r="S9" s="178" t="s">
        <v>94</v>
      </c>
      <c r="T9" s="179">
        <v>44</v>
      </c>
      <c r="U9" s="179">
        <v>92</v>
      </c>
      <c r="V9" s="170" t="s">
        <v>23</v>
      </c>
      <c r="W9" s="170" t="s">
        <v>94</v>
      </c>
      <c r="X9" s="170" t="s">
        <v>94</v>
      </c>
      <c r="Y9" s="180"/>
      <c r="Z9" s="181"/>
      <c r="AA9" s="182"/>
    </row>
  </sheetData>
  <autoFilter ref="A4:AA4" xr:uid="{00000000-0009-0000-0000-000006000000}"/>
  <mergeCells count="8">
    <mergeCell ref="R2:T2"/>
    <mergeCell ref="U2:W2"/>
    <mergeCell ref="R3:T3"/>
    <mergeCell ref="H2:I2"/>
    <mergeCell ref="J2:K2"/>
    <mergeCell ref="L2:M2"/>
    <mergeCell ref="N2:O2"/>
    <mergeCell ref="P2:Q2"/>
  </mergeCells>
  <pageMargins left="0.70866141732283472" right="0.70866141732283472" top="0.74803149606299213" bottom="0.74803149606299213" header="0.31496062992125984" footer="0.31496062992125984"/>
  <pageSetup paperSize="9" scale="4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00B050"/>
    <pageSetUpPr fitToPage="1"/>
  </sheetPr>
  <dimension ref="A1:P17"/>
  <sheetViews>
    <sheetView workbookViewId="0">
      <pane ySplit="4" topLeftCell="A5" activePane="bottomLeft" state="frozen"/>
      <selection pane="bottomLeft" activeCell="O15" sqref="O15"/>
    </sheetView>
  </sheetViews>
  <sheetFormatPr defaultColWidth="8.81640625" defaultRowHeight="12.5" x14ac:dyDescent="0.25"/>
  <cols>
    <col min="2" max="2" width="18.1796875" customWidth="1"/>
    <col min="3" max="3" width="9.81640625" customWidth="1"/>
    <col min="4" max="4" width="25.81640625" customWidth="1"/>
    <col min="5" max="5" width="8.81640625" customWidth="1"/>
    <col min="6" max="6" width="7.81640625" customWidth="1"/>
    <col min="7" max="7" width="11.1796875" customWidth="1"/>
    <col min="8" max="8" width="10.54296875" customWidth="1"/>
    <col min="9" max="9" width="10.81640625" customWidth="1"/>
    <col min="10" max="10" width="12.81640625" customWidth="1"/>
    <col min="11" max="11" width="13.81640625" customWidth="1"/>
    <col min="12" max="12" width="16" customWidth="1"/>
    <col min="13" max="13" width="12.1796875" customWidth="1"/>
    <col min="14" max="14" width="12.81640625" customWidth="1"/>
    <col min="15" max="15" width="17.54296875" customWidth="1"/>
    <col min="16" max="16" width="13.453125" customWidth="1"/>
  </cols>
  <sheetData>
    <row r="1" spans="1:16" ht="13.5" thickBot="1" x14ac:dyDescent="0.3">
      <c r="A1" s="4" t="s">
        <v>278</v>
      </c>
      <c r="B1" s="185"/>
      <c r="C1" s="185"/>
      <c r="D1" s="186"/>
      <c r="E1" s="16"/>
      <c r="F1" s="16"/>
      <c r="G1" s="17"/>
      <c r="H1" s="16"/>
      <c r="I1" s="16"/>
      <c r="J1" s="16"/>
      <c r="K1" s="17"/>
      <c r="L1" s="17"/>
      <c r="M1" s="17"/>
      <c r="N1" s="17"/>
      <c r="O1" s="17"/>
      <c r="P1" s="18"/>
    </row>
    <row r="2" spans="1:16" x14ac:dyDescent="0.25">
      <c r="L2" s="187" t="s">
        <v>1</v>
      </c>
      <c r="M2" s="161" t="s">
        <v>2</v>
      </c>
    </row>
    <row r="3" spans="1:16" ht="13" x14ac:dyDescent="0.25">
      <c r="J3" s="15"/>
      <c r="K3" s="15"/>
      <c r="L3" s="188" t="s">
        <v>3</v>
      </c>
      <c r="M3" s="547">
        <v>2020</v>
      </c>
    </row>
    <row r="4" spans="1:16" ht="84.75" customHeight="1" thickBot="1" x14ac:dyDescent="0.3">
      <c r="A4" s="189" t="s">
        <v>4</v>
      </c>
      <c r="B4" s="190" t="s">
        <v>230</v>
      </c>
      <c r="C4" s="190" t="s">
        <v>231</v>
      </c>
      <c r="D4" s="190" t="s">
        <v>279</v>
      </c>
      <c r="E4" s="190" t="s">
        <v>280</v>
      </c>
      <c r="F4" s="190" t="s">
        <v>281</v>
      </c>
      <c r="G4" s="190" t="s">
        <v>15</v>
      </c>
      <c r="H4" s="191" t="s">
        <v>282</v>
      </c>
      <c r="I4" s="192" t="s">
        <v>283</v>
      </c>
      <c r="J4" s="192" t="s">
        <v>284</v>
      </c>
      <c r="K4" s="192" t="s">
        <v>285</v>
      </c>
      <c r="L4" s="193" t="s">
        <v>286</v>
      </c>
      <c r="M4" s="191" t="s">
        <v>287</v>
      </c>
    </row>
    <row r="5" spans="1:16" ht="37.5" x14ac:dyDescent="0.25">
      <c r="A5" s="162" t="s">
        <v>17</v>
      </c>
      <c r="B5" s="165" t="s">
        <v>252</v>
      </c>
      <c r="C5" s="163" t="s">
        <v>253</v>
      </c>
      <c r="D5" s="165" t="s">
        <v>288</v>
      </c>
      <c r="E5" s="163" t="s">
        <v>289</v>
      </c>
      <c r="F5" s="163" t="s">
        <v>23</v>
      </c>
      <c r="G5" s="117"/>
      <c r="H5" s="184" t="s">
        <v>23</v>
      </c>
      <c r="I5" s="194" t="s">
        <v>260</v>
      </c>
      <c r="J5" s="195" t="s">
        <v>23</v>
      </c>
      <c r="K5" s="195" t="s">
        <v>23</v>
      </c>
      <c r="L5" s="180"/>
      <c r="M5" s="154"/>
    </row>
    <row r="6" spans="1:16" ht="25" x14ac:dyDescent="0.25">
      <c r="A6" s="108" t="s">
        <v>17</v>
      </c>
      <c r="B6" s="175" t="s">
        <v>252</v>
      </c>
      <c r="C6" s="158" t="s">
        <v>253</v>
      </c>
      <c r="D6" s="175" t="s">
        <v>290</v>
      </c>
      <c r="E6" s="158" t="s">
        <v>108</v>
      </c>
      <c r="F6" s="158" t="s">
        <v>26</v>
      </c>
      <c r="G6" s="116"/>
      <c r="H6" s="184" t="s">
        <v>23</v>
      </c>
      <c r="I6" s="194" t="s">
        <v>260</v>
      </c>
      <c r="J6" s="195" t="s">
        <v>23</v>
      </c>
      <c r="K6" s="195" t="s">
        <v>23</v>
      </c>
      <c r="L6" s="180"/>
      <c r="M6" s="154"/>
    </row>
    <row r="7" spans="1:16" ht="25" x14ac:dyDescent="0.25">
      <c r="A7" s="108" t="s">
        <v>17</v>
      </c>
      <c r="B7" s="175" t="s">
        <v>252</v>
      </c>
      <c r="C7" s="158" t="s">
        <v>253</v>
      </c>
      <c r="D7" s="175" t="s">
        <v>291</v>
      </c>
      <c r="E7" s="158" t="s">
        <v>108</v>
      </c>
      <c r="F7" s="158" t="s">
        <v>26</v>
      </c>
      <c r="G7" s="118"/>
      <c r="H7" s="184" t="s">
        <v>23</v>
      </c>
      <c r="I7" s="194" t="s">
        <v>260</v>
      </c>
      <c r="J7" s="195" t="s">
        <v>23</v>
      </c>
      <c r="K7" s="195" t="s">
        <v>23</v>
      </c>
      <c r="L7" s="180"/>
      <c r="M7" s="154"/>
    </row>
    <row r="8" spans="1:16" ht="34.5" customHeight="1" x14ac:dyDescent="0.25">
      <c r="A8" s="108" t="s">
        <v>17</v>
      </c>
      <c r="B8" s="175" t="s">
        <v>252</v>
      </c>
      <c r="C8" s="158" t="s">
        <v>262</v>
      </c>
      <c r="D8" s="175" t="s">
        <v>288</v>
      </c>
      <c r="E8" s="158" t="s">
        <v>289</v>
      </c>
      <c r="F8" s="158" t="s">
        <v>23</v>
      </c>
      <c r="G8" s="116"/>
      <c r="H8" s="184" t="s">
        <v>23</v>
      </c>
      <c r="I8" s="194" t="s">
        <v>260</v>
      </c>
      <c r="J8" s="195" t="s">
        <v>23</v>
      </c>
      <c r="K8" s="195" t="s">
        <v>23</v>
      </c>
      <c r="L8" s="180"/>
      <c r="M8" s="154"/>
    </row>
    <row r="9" spans="1:16" ht="25" x14ac:dyDescent="0.25">
      <c r="A9" s="108" t="s">
        <v>17</v>
      </c>
      <c r="B9" s="175" t="s">
        <v>252</v>
      </c>
      <c r="C9" s="158" t="s">
        <v>262</v>
      </c>
      <c r="D9" s="175" t="s">
        <v>290</v>
      </c>
      <c r="E9" s="158" t="s">
        <v>108</v>
      </c>
      <c r="F9" s="158" t="s">
        <v>26</v>
      </c>
      <c r="G9" s="116"/>
      <c r="H9" s="184" t="s">
        <v>23</v>
      </c>
      <c r="I9" s="194" t="s">
        <v>260</v>
      </c>
      <c r="J9" s="195" t="s">
        <v>23</v>
      </c>
      <c r="K9" s="195" t="s">
        <v>23</v>
      </c>
      <c r="L9" s="180"/>
      <c r="M9" s="154"/>
    </row>
    <row r="10" spans="1:16" ht="25" x14ac:dyDescent="0.25">
      <c r="A10" s="108" t="s">
        <v>17</v>
      </c>
      <c r="B10" s="175" t="s">
        <v>252</v>
      </c>
      <c r="C10" s="158" t="s">
        <v>262</v>
      </c>
      <c r="D10" s="175" t="s">
        <v>291</v>
      </c>
      <c r="E10" s="158" t="s">
        <v>108</v>
      </c>
      <c r="F10" s="158" t="s">
        <v>26</v>
      </c>
      <c r="G10" s="118"/>
      <c r="H10" s="184" t="s">
        <v>23</v>
      </c>
      <c r="I10" s="194" t="s">
        <v>260</v>
      </c>
      <c r="J10" s="195" t="s">
        <v>23</v>
      </c>
      <c r="K10" s="195" t="s">
        <v>23</v>
      </c>
      <c r="L10" s="180"/>
      <c r="M10" s="154"/>
    </row>
    <row r="11" spans="1:16" ht="25" x14ac:dyDescent="0.25">
      <c r="A11" s="108" t="s">
        <v>17</v>
      </c>
      <c r="B11" s="175" t="s">
        <v>265</v>
      </c>
      <c r="C11" s="158" t="s">
        <v>266</v>
      </c>
      <c r="D11" s="175" t="s">
        <v>292</v>
      </c>
      <c r="E11" s="158" t="s">
        <v>289</v>
      </c>
      <c r="F11" s="158" t="s">
        <v>23</v>
      </c>
      <c r="G11" s="116"/>
      <c r="H11" s="184" t="s">
        <v>23</v>
      </c>
      <c r="I11" s="194" t="s">
        <v>293</v>
      </c>
      <c r="J11" s="195" t="s">
        <v>23</v>
      </c>
      <c r="K11" s="195" t="s">
        <v>23</v>
      </c>
      <c r="L11" s="180"/>
      <c r="M11" s="154"/>
    </row>
    <row r="12" spans="1:16" ht="25" x14ac:dyDescent="0.25">
      <c r="A12" s="108" t="s">
        <v>17</v>
      </c>
      <c r="B12" s="175" t="s">
        <v>265</v>
      </c>
      <c r="C12" s="158" t="s">
        <v>266</v>
      </c>
      <c r="D12" s="175" t="s">
        <v>291</v>
      </c>
      <c r="E12" s="158" t="s">
        <v>108</v>
      </c>
      <c r="F12" s="158" t="s">
        <v>26</v>
      </c>
      <c r="G12" s="116"/>
      <c r="H12" s="184" t="s">
        <v>23</v>
      </c>
      <c r="I12" s="194" t="s">
        <v>293</v>
      </c>
      <c r="J12" s="195" t="s">
        <v>23</v>
      </c>
      <c r="K12" s="195" t="s">
        <v>23</v>
      </c>
      <c r="L12" s="180"/>
      <c r="M12" s="154"/>
    </row>
    <row r="13" spans="1:16" ht="37.5" x14ac:dyDescent="0.25">
      <c r="A13" s="108" t="s">
        <v>17</v>
      </c>
      <c r="B13" s="175" t="s">
        <v>270</v>
      </c>
      <c r="C13" s="158" t="s">
        <v>271</v>
      </c>
      <c r="D13" s="175" t="s">
        <v>294</v>
      </c>
      <c r="E13" s="158" t="s">
        <v>289</v>
      </c>
      <c r="F13" s="158" t="s">
        <v>23</v>
      </c>
      <c r="G13" s="116"/>
      <c r="H13" s="184" t="s">
        <v>23</v>
      </c>
      <c r="I13" s="194" t="s">
        <v>293</v>
      </c>
      <c r="J13" s="195" t="s">
        <v>23</v>
      </c>
      <c r="K13" s="195" t="s">
        <v>23</v>
      </c>
      <c r="L13" s="180"/>
      <c r="M13" s="154"/>
    </row>
    <row r="14" spans="1:16" ht="37.5" x14ac:dyDescent="0.25">
      <c r="A14" s="108" t="s">
        <v>17</v>
      </c>
      <c r="B14" s="175" t="s">
        <v>270</v>
      </c>
      <c r="C14" s="158" t="s">
        <v>271</v>
      </c>
      <c r="D14" s="175" t="s">
        <v>291</v>
      </c>
      <c r="E14" s="158" t="s">
        <v>108</v>
      </c>
      <c r="F14" s="158" t="s">
        <v>26</v>
      </c>
      <c r="G14" s="116"/>
      <c r="H14" s="184" t="s">
        <v>23</v>
      </c>
      <c r="I14" s="194" t="s">
        <v>293</v>
      </c>
      <c r="J14" s="195" t="s">
        <v>23</v>
      </c>
      <c r="K14" s="195" t="s">
        <v>23</v>
      </c>
      <c r="L14" s="180"/>
      <c r="M14" s="154"/>
    </row>
    <row r="15" spans="1:16" ht="50" x14ac:dyDescent="0.25">
      <c r="A15" s="108" t="s">
        <v>17</v>
      </c>
      <c r="B15" s="175" t="s">
        <v>140</v>
      </c>
      <c r="C15" s="158" t="s">
        <v>274</v>
      </c>
      <c r="D15" s="175" t="s">
        <v>295</v>
      </c>
      <c r="E15" s="158" t="s">
        <v>289</v>
      </c>
      <c r="F15" s="158" t="s">
        <v>26</v>
      </c>
      <c r="G15" s="118"/>
      <c r="H15" s="184" t="s">
        <v>23</v>
      </c>
      <c r="I15" s="196" t="s">
        <v>296</v>
      </c>
      <c r="J15" s="195" t="s">
        <v>23</v>
      </c>
      <c r="K15" s="195" t="s">
        <v>23</v>
      </c>
      <c r="L15" s="180"/>
      <c r="M15" s="154"/>
    </row>
    <row r="16" spans="1:16" ht="50" x14ac:dyDescent="0.25">
      <c r="A16" s="108" t="s">
        <v>17</v>
      </c>
      <c r="B16" s="175" t="s">
        <v>140</v>
      </c>
      <c r="C16" s="158" t="s">
        <v>274</v>
      </c>
      <c r="D16" s="175" t="s">
        <v>297</v>
      </c>
      <c r="E16" s="158" t="s">
        <v>289</v>
      </c>
      <c r="F16" s="158" t="s">
        <v>26</v>
      </c>
      <c r="G16" s="118"/>
      <c r="H16" s="184" t="s">
        <v>23</v>
      </c>
      <c r="I16" s="196" t="s">
        <v>296</v>
      </c>
      <c r="J16" s="195" t="s">
        <v>23</v>
      </c>
      <c r="K16" s="195" t="s">
        <v>23</v>
      </c>
      <c r="L16" s="180"/>
      <c r="M16" s="154"/>
    </row>
    <row r="17" spans="1:13" ht="50.5" thickBot="1" x14ac:dyDescent="0.3">
      <c r="A17" s="109" t="s">
        <v>17</v>
      </c>
      <c r="B17" s="75" t="s">
        <v>140</v>
      </c>
      <c r="C17" s="110" t="s">
        <v>274</v>
      </c>
      <c r="D17" s="75" t="s">
        <v>298</v>
      </c>
      <c r="E17" s="110" t="s">
        <v>108</v>
      </c>
      <c r="F17" s="110" t="s">
        <v>26</v>
      </c>
      <c r="G17" s="115"/>
      <c r="H17" s="184" t="s">
        <v>23</v>
      </c>
      <c r="I17" s="196" t="s">
        <v>296</v>
      </c>
      <c r="J17" s="195" t="s">
        <v>23</v>
      </c>
      <c r="K17" s="195" t="s">
        <v>23</v>
      </c>
      <c r="L17" s="180"/>
      <c r="M17" s="154"/>
    </row>
  </sheetData>
  <autoFilter ref="A4:M4" xr:uid="{00000000-0009-0000-0000-000007000000}"/>
  <dataConsolidate/>
  <pageMargins left="0.70866141732283472" right="0.70866141732283472" top="0.74803149606299213" bottom="0.74803149606299213" header="0.31496062992125984" footer="0.31496062992125984"/>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3F45F-6C0B-48B9-A819-288C8E49B587}">
  <sheetPr>
    <tabColor theme="3" tint="0.39997558519241921"/>
    <pageSetUpPr fitToPage="1"/>
  </sheetPr>
  <dimension ref="A1:T38"/>
  <sheetViews>
    <sheetView topLeftCell="B1" zoomScale="85" zoomScaleNormal="85" workbookViewId="0">
      <pane ySplit="4" topLeftCell="A5" activePane="bottomLeft" state="frozen"/>
      <selection pane="bottomLeft" activeCell="G12" sqref="G12"/>
    </sheetView>
  </sheetViews>
  <sheetFormatPr defaultColWidth="8.90625" defaultRowHeight="12.5" x14ac:dyDescent="0.25"/>
  <cols>
    <col min="1" max="1" width="5.6328125" style="14" customWidth="1"/>
    <col min="2" max="2" width="22" style="14" customWidth="1"/>
    <col min="3" max="3" width="27.453125" style="14" customWidth="1"/>
    <col min="4" max="4" width="18.08984375" style="14" bestFit="1" customWidth="1"/>
    <col min="5" max="5" width="14" style="14" customWidth="1"/>
    <col min="6" max="6" width="19.36328125" style="14" customWidth="1"/>
    <col min="7" max="8" width="15.90625" style="14" customWidth="1"/>
    <col min="9" max="9" width="17" style="14" bestFit="1" customWidth="1"/>
    <col min="10" max="10" width="31.08984375" style="14" customWidth="1"/>
    <col min="11" max="11" width="30.08984375" style="14" bestFit="1" customWidth="1"/>
    <col min="12" max="12" width="19" style="14" customWidth="1"/>
    <col min="13" max="13" width="26.6328125" style="14" customWidth="1"/>
    <col min="14" max="14" width="15.08984375" style="14" bestFit="1" customWidth="1"/>
    <col min="15" max="15" width="13.90625" style="14" customWidth="1"/>
    <col min="16" max="16" width="21.08984375" style="14" customWidth="1"/>
    <col min="17" max="17" width="21.90625" style="14" customWidth="1"/>
    <col min="18" max="19" width="21.08984375" style="14" customWidth="1"/>
    <col min="20" max="20" width="18.08984375" style="14" customWidth="1"/>
    <col min="21" max="16384" width="8.90625" style="14"/>
  </cols>
  <sheetData>
    <row r="1" spans="1:20" ht="13.5" thickBot="1" x14ac:dyDescent="0.3">
      <c r="A1" s="346" t="s">
        <v>680</v>
      </c>
    </row>
    <row r="2" spans="1:20" x14ac:dyDescent="0.25">
      <c r="S2" s="345" t="s">
        <v>1</v>
      </c>
      <c r="T2" s="152" t="s">
        <v>2</v>
      </c>
    </row>
    <row r="3" spans="1:20" ht="13.5" thickBot="1" x14ac:dyDescent="0.3">
      <c r="A3" s="344"/>
      <c r="B3" s="344"/>
      <c r="C3" s="344"/>
      <c r="D3" s="344"/>
      <c r="E3" s="344"/>
      <c r="F3" s="344"/>
      <c r="G3" s="344"/>
      <c r="H3" s="344"/>
      <c r="I3" s="344"/>
      <c r="J3" s="344"/>
      <c r="S3" s="556" t="s">
        <v>3</v>
      </c>
      <c r="T3" s="51">
        <v>2020</v>
      </c>
    </row>
    <row r="4" spans="1:20" ht="104.5" thickBot="1" x14ac:dyDescent="0.3">
      <c r="A4" s="341" t="s">
        <v>4</v>
      </c>
      <c r="B4" s="341" t="s">
        <v>679</v>
      </c>
      <c r="C4" s="33" t="s">
        <v>7</v>
      </c>
      <c r="D4" s="643" t="s">
        <v>678</v>
      </c>
      <c r="E4" s="643" t="s">
        <v>677</v>
      </c>
      <c r="F4" s="343" t="s">
        <v>676</v>
      </c>
      <c r="G4" s="342" t="s">
        <v>675</v>
      </c>
      <c r="H4" s="341" t="s">
        <v>674</v>
      </c>
      <c r="I4" s="341" t="s">
        <v>673</v>
      </c>
      <c r="J4" s="341" t="s">
        <v>672</v>
      </c>
      <c r="K4" s="341" t="s">
        <v>671</v>
      </c>
      <c r="L4" s="341" t="s">
        <v>670</v>
      </c>
      <c r="M4" s="341" t="s">
        <v>669</v>
      </c>
      <c r="N4" s="341" t="s">
        <v>668</v>
      </c>
      <c r="O4" s="341" t="s">
        <v>15</v>
      </c>
      <c r="P4" s="61" t="s">
        <v>667</v>
      </c>
      <c r="Q4" s="61" t="s">
        <v>666</v>
      </c>
      <c r="R4" s="61" t="s">
        <v>665</v>
      </c>
      <c r="S4" s="61" t="s">
        <v>664</v>
      </c>
      <c r="T4" s="61" t="s">
        <v>287</v>
      </c>
    </row>
    <row r="5" spans="1:20" ht="75" x14ac:dyDescent="0.25">
      <c r="A5" s="336" t="s">
        <v>17</v>
      </c>
      <c r="B5" s="340" t="s">
        <v>640</v>
      </c>
      <c r="C5" s="336" t="s">
        <v>20</v>
      </c>
      <c r="D5" s="642" t="s">
        <v>660</v>
      </c>
      <c r="E5" s="638" t="s">
        <v>636</v>
      </c>
      <c r="F5" s="334" t="s">
        <v>656</v>
      </c>
      <c r="G5" s="339" t="s">
        <v>655</v>
      </c>
      <c r="H5" s="338" t="s">
        <v>626</v>
      </c>
      <c r="I5" s="338" t="s">
        <v>23</v>
      </c>
      <c r="J5" s="338" t="s">
        <v>661</v>
      </c>
      <c r="K5" s="337" t="s">
        <v>624</v>
      </c>
      <c r="L5" s="338" t="s">
        <v>23</v>
      </c>
      <c r="M5" s="337" t="s">
        <v>654</v>
      </c>
      <c r="N5" s="337" t="s">
        <v>624</v>
      </c>
      <c r="O5" s="783" t="s">
        <v>663</v>
      </c>
      <c r="P5" s="323" t="s">
        <v>211</v>
      </c>
      <c r="Q5" s="323" t="s">
        <v>653</v>
      </c>
      <c r="R5" s="323" t="s">
        <v>652</v>
      </c>
      <c r="S5" s="323" t="s">
        <v>652</v>
      </c>
      <c r="T5" s="627" t="s">
        <v>662</v>
      </c>
    </row>
    <row r="6" spans="1:20" ht="75" x14ac:dyDescent="0.25">
      <c r="A6" s="336" t="s">
        <v>17</v>
      </c>
      <c r="B6" s="640" t="s">
        <v>640</v>
      </c>
      <c r="C6" s="335" t="s">
        <v>20</v>
      </c>
      <c r="D6" s="641" t="s">
        <v>660</v>
      </c>
      <c r="E6" s="638" t="s">
        <v>636</v>
      </c>
      <c r="F6" s="630" t="s">
        <v>648</v>
      </c>
      <c r="G6" s="630" t="s">
        <v>650</v>
      </c>
      <c r="H6" s="633" t="s">
        <v>626</v>
      </c>
      <c r="I6" s="633" t="s">
        <v>23</v>
      </c>
      <c r="J6" s="633" t="s">
        <v>661</v>
      </c>
      <c r="K6" s="631" t="s">
        <v>624</v>
      </c>
      <c r="L6" s="631" t="s">
        <v>26</v>
      </c>
      <c r="M6" s="631" t="s">
        <v>645</v>
      </c>
      <c r="N6" s="631" t="s">
        <v>623</v>
      </c>
      <c r="O6" s="784"/>
      <c r="P6" s="323" t="s">
        <v>23</v>
      </c>
      <c r="Q6" s="323" t="s">
        <v>94</v>
      </c>
      <c r="R6" s="323" t="s">
        <v>94</v>
      </c>
      <c r="S6" s="323" t="s">
        <v>94</v>
      </c>
      <c r="T6" s="627"/>
    </row>
    <row r="7" spans="1:20" ht="75" x14ac:dyDescent="0.25">
      <c r="A7" s="336" t="s">
        <v>17</v>
      </c>
      <c r="B7" s="640" t="s">
        <v>640</v>
      </c>
      <c r="C7" s="335" t="s">
        <v>20</v>
      </c>
      <c r="D7" s="641" t="s">
        <v>660</v>
      </c>
      <c r="E7" s="638" t="s">
        <v>636</v>
      </c>
      <c r="F7" s="630" t="s">
        <v>638</v>
      </c>
      <c r="G7" s="630" t="s">
        <v>649</v>
      </c>
      <c r="H7" s="633" t="s">
        <v>626</v>
      </c>
      <c r="I7" s="633" t="s">
        <v>23</v>
      </c>
      <c r="J7" s="633" t="s">
        <v>661</v>
      </c>
      <c r="K7" s="631" t="s">
        <v>624</v>
      </c>
      <c r="L7" s="631" t="s">
        <v>26</v>
      </c>
      <c r="M7" s="631" t="s">
        <v>645</v>
      </c>
      <c r="N7" s="631" t="s">
        <v>623</v>
      </c>
      <c r="O7" s="784"/>
      <c r="P7" s="323" t="s">
        <v>23</v>
      </c>
      <c r="Q7" s="323" t="s">
        <v>94</v>
      </c>
      <c r="R7" s="323" t="s">
        <v>94</v>
      </c>
      <c r="S7" s="323" t="s">
        <v>94</v>
      </c>
      <c r="T7" s="627"/>
    </row>
    <row r="8" spans="1:20" ht="75" x14ac:dyDescent="0.25">
      <c r="A8" s="336" t="s">
        <v>17</v>
      </c>
      <c r="B8" s="640" t="s">
        <v>640</v>
      </c>
      <c r="C8" s="335" t="s">
        <v>20</v>
      </c>
      <c r="D8" s="641" t="s">
        <v>660</v>
      </c>
      <c r="E8" s="638" t="s">
        <v>636</v>
      </c>
      <c r="F8" s="630" t="s">
        <v>638</v>
      </c>
      <c r="G8" s="630" t="s">
        <v>643</v>
      </c>
      <c r="H8" s="633" t="s">
        <v>626</v>
      </c>
      <c r="I8" s="633" t="s">
        <v>23</v>
      </c>
      <c r="J8" s="633" t="s">
        <v>661</v>
      </c>
      <c r="K8" s="631" t="s">
        <v>624</v>
      </c>
      <c r="L8" s="631" t="s">
        <v>26</v>
      </c>
      <c r="M8" s="631" t="s">
        <v>645</v>
      </c>
      <c r="N8" s="631" t="s">
        <v>623</v>
      </c>
      <c r="O8" s="784"/>
      <c r="P8" s="323" t="s">
        <v>23</v>
      </c>
      <c r="Q8" s="323" t="s">
        <v>94</v>
      </c>
      <c r="R8" s="323" t="s">
        <v>94</v>
      </c>
      <c r="S8" s="323" t="s">
        <v>94</v>
      </c>
      <c r="T8" s="627"/>
    </row>
    <row r="9" spans="1:20" ht="75" x14ac:dyDescent="0.25">
      <c r="A9" s="336" t="s">
        <v>17</v>
      </c>
      <c r="B9" s="640" t="s">
        <v>640</v>
      </c>
      <c r="C9" s="335" t="s">
        <v>20</v>
      </c>
      <c r="D9" s="641" t="s">
        <v>660</v>
      </c>
      <c r="E9" s="638" t="s">
        <v>636</v>
      </c>
      <c r="F9" s="630" t="s">
        <v>648</v>
      </c>
      <c r="G9" s="630" t="s">
        <v>643</v>
      </c>
      <c r="H9" s="633" t="s">
        <v>626</v>
      </c>
      <c r="I9" s="633" t="s">
        <v>23</v>
      </c>
      <c r="J9" s="633" t="s">
        <v>661</v>
      </c>
      <c r="K9" s="631" t="s">
        <v>624</v>
      </c>
      <c r="L9" s="631" t="s">
        <v>26</v>
      </c>
      <c r="M9" s="631" t="s">
        <v>645</v>
      </c>
      <c r="N9" s="631" t="s">
        <v>623</v>
      </c>
      <c r="O9" s="784"/>
      <c r="P9" s="323" t="s">
        <v>23</v>
      </c>
      <c r="Q9" s="323" t="s">
        <v>94</v>
      </c>
      <c r="R9" s="323" t="s">
        <v>94</v>
      </c>
      <c r="S9" s="323" t="s">
        <v>94</v>
      </c>
      <c r="T9" s="627"/>
    </row>
    <row r="10" spans="1:20" ht="75" x14ac:dyDescent="0.25">
      <c r="A10" s="336" t="s">
        <v>17</v>
      </c>
      <c r="B10" s="640" t="s">
        <v>640</v>
      </c>
      <c r="C10" s="335" t="s">
        <v>20</v>
      </c>
      <c r="D10" s="641" t="s">
        <v>637</v>
      </c>
      <c r="E10" s="638" t="s">
        <v>636</v>
      </c>
      <c r="F10" s="639" t="s">
        <v>647</v>
      </c>
      <c r="G10" s="639" t="s">
        <v>627</v>
      </c>
      <c r="H10" s="633" t="s">
        <v>626</v>
      </c>
      <c r="I10" s="633" t="s">
        <v>23</v>
      </c>
      <c r="J10" s="633" t="s">
        <v>661</v>
      </c>
      <c r="K10" s="631" t="s">
        <v>624</v>
      </c>
      <c r="L10" s="631" t="s">
        <v>26</v>
      </c>
      <c r="M10" s="631" t="s">
        <v>645</v>
      </c>
      <c r="N10" s="631" t="s">
        <v>623</v>
      </c>
      <c r="O10" s="784"/>
      <c r="P10" s="323" t="s">
        <v>23</v>
      </c>
      <c r="Q10" s="323" t="s">
        <v>94</v>
      </c>
      <c r="R10" s="323" t="s">
        <v>94</v>
      </c>
      <c r="S10" s="323" t="s">
        <v>94</v>
      </c>
      <c r="T10" s="627"/>
    </row>
    <row r="11" spans="1:20" ht="87.5" x14ac:dyDescent="0.25">
      <c r="A11" s="336" t="s">
        <v>17</v>
      </c>
      <c r="B11" s="640" t="s">
        <v>640</v>
      </c>
      <c r="C11" s="335" t="s">
        <v>20</v>
      </c>
      <c r="D11" s="641" t="s">
        <v>660</v>
      </c>
      <c r="E11" s="638" t="s">
        <v>636</v>
      </c>
      <c r="F11" s="630" t="s">
        <v>635</v>
      </c>
      <c r="G11" s="637" t="s">
        <v>516</v>
      </c>
      <c r="H11" s="633" t="s">
        <v>94</v>
      </c>
      <c r="I11" s="633" t="s">
        <v>23</v>
      </c>
      <c r="J11" s="633" t="s">
        <v>659</v>
      </c>
      <c r="K11" s="631" t="s">
        <v>624</v>
      </c>
      <c r="L11" s="633" t="s">
        <v>23</v>
      </c>
      <c r="M11" s="631" t="s">
        <v>654</v>
      </c>
      <c r="N11" s="631" t="s">
        <v>624</v>
      </c>
      <c r="O11" s="784"/>
      <c r="P11" s="323" t="s">
        <v>211</v>
      </c>
      <c r="Q11" s="323" t="s">
        <v>653</v>
      </c>
      <c r="R11" s="323" t="s">
        <v>652</v>
      </c>
      <c r="S11" s="323" t="s">
        <v>652</v>
      </c>
      <c r="T11" s="627" t="s">
        <v>658</v>
      </c>
    </row>
    <row r="12" spans="1:20" ht="150" x14ac:dyDescent="0.25">
      <c r="A12" s="336" t="s">
        <v>17</v>
      </c>
      <c r="B12" s="640" t="s">
        <v>640</v>
      </c>
      <c r="C12" s="335" t="s">
        <v>20</v>
      </c>
      <c r="D12" s="641" t="s">
        <v>631</v>
      </c>
      <c r="E12" s="635" t="s">
        <v>630</v>
      </c>
      <c r="F12" s="630" t="s">
        <v>656</v>
      </c>
      <c r="G12" s="639" t="s">
        <v>655</v>
      </c>
      <c r="H12" s="633" t="s">
        <v>626</v>
      </c>
      <c r="I12" s="633" t="s">
        <v>211</v>
      </c>
      <c r="J12" s="633" t="s">
        <v>646</v>
      </c>
      <c r="K12" s="631" t="s">
        <v>624</v>
      </c>
      <c r="L12" s="631" t="s">
        <v>26</v>
      </c>
      <c r="M12" s="631" t="s">
        <v>654</v>
      </c>
      <c r="N12" s="631" t="s">
        <v>624</v>
      </c>
      <c r="O12" s="784"/>
      <c r="P12" s="323" t="s">
        <v>211</v>
      </c>
      <c r="Q12" s="323" t="s">
        <v>653</v>
      </c>
      <c r="R12" s="323" t="s">
        <v>652</v>
      </c>
      <c r="S12" s="323" t="s">
        <v>652</v>
      </c>
      <c r="T12" s="627" t="s">
        <v>1031</v>
      </c>
    </row>
    <row r="13" spans="1:20" ht="150" x14ac:dyDescent="0.25">
      <c r="A13" s="336" t="s">
        <v>17</v>
      </c>
      <c r="B13" s="640" t="s">
        <v>640</v>
      </c>
      <c r="C13" s="335" t="s">
        <v>20</v>
      </c>
      <c r="D13" s="641" t="s">
        <v>631</v>
      </c>
      <c r="E13" s="635" t="s">
        <v>630</v>
      </c>
      <c r="F13" s="630" t="s">
        <v>648</v>
      </c>
      <c r="G13" s="630" t="s">
        <v>650</v>
      </c>
      <c r="H13" s="633" t="s">
        <v>626</v>
      </c>
      <c r="I13" s="633" t="s">
        <v>23</v>
      </c>
      <c r="J13" s="633" t="s">
        <v>646</v>
      </c>
      <c r="K13" s="631" t="s">
        <v>624</v>
      </c>
      <c r="L13" s="631" t="s">
        <v>26</v>
      </c>
      <c r="M13" s="631" t="s">
        <v>645</v>
      </c>
      <c r="N13" s="631" t="s">
        <v>623</v>
      </c>
      <c r="O13" s="784"/>
      <c r="P13" s="323" t="s">
        <v>23</v>
      </c>
      <c r="Q13" s="323" t="s">
        <v>94</v>
      </c>
      <c r="R13" s="323" t="s">
        <v>94</v>
      </c>
      <c r="S13" s="323" t="s">
        <v>94</v>
      </c>
      <c r="T13" s="627"/>
    </row>
    <row r="14" spans="1:20" ht="150" x14ac:dyDescent="0.25">
      <c r="A14" s="336" t="s">
        <v>17</v>
      </c>
      <c r="B14" s="640" t="s">
        <v>640</v>
      </c>
      <c r="C14" s="335" t="s">
        <v>20</v>
      </c>
      <c r="D14" s="641" t="s">
        <v>631</v>
      </c>
      <c r="E14" s="635" t="s">
        <v>630</v>
      </c>
      <c r="F14" s="630" t="s">
        <v>638</v>
      </c>
      <c r="G14" s="630" t="s">
        <v>649</v>
      </c>
      <c r="H14" s="633" t="s">
        <v>626</v>
      </c>
      <c r="I14" s="633" t="s">
        <v>23</v>
      </c>
      <c r="J14" s="633" t="s">
        <v>657</v>
      </c>
      <c r="K14" s="631" t="s">
        <v>624</v>
      </c>
      <c r="L14" s="631" t="s">
        <v>26</v>
      </c>
      <c r="M14" s="631" t="s">
        <v>645</v>
      </c>
      <c r="N14" s="631" t="s">
        <v>623</v>
      </c>
      <c r="O14" s="784"/>
      <c r="P14" s="323" t="s">
        <v>23</v>
      </c>
      <c r="Q14" s="323" t="s">
        <v>94</v>
      </c>
      <c r="R14" s="323" t="s">
        <v>94</v>
      </c>
      <c r="S14" s="323" t="s">
        <v>94</v>
      </c>
      <c r="T14" s="627"/>
    </row>
    <row r="15" spans="1:20" ht="150" x14ac:dyDescent="0.25">
      <c r="A15" s="336" t="s">
        <v>17</v>
      </c>
      <c r="B15" s="640" t="s">
        <v>640</v>
      </c>
      <c r="C15" s="335" t="s">
        <v>20</v>
      </c>
      <c r="D15" s="641" t="s">
        <v>631</v>
      </c>
      <c r="E15" s="635" t="s">
        <v>630</v>
      </c>
      <c r="F15" s="630" t="s">
        <v>638</v>
      </c>
      <c r="G15" s="630" t="s">
        <v>643</v>
      </c>
      <c r="H15" s="633" t="s">
        <v>626</v>
      </c>
      <c r="I15" s="633" t="s">
        <v>23</v>
      </c>
      <c r="J15" s="633" t="s">
        <v>657</v>
      </c>
      <c r="K15" s="631" t="s">
        <v>624</v>
      </c>
      <c r="L15" s="631" t="s">
        <v>26</v>
      </c>
      <c r="M15" s="631" t="s">
        <v>645</v>
      </c>
      <c r="N15" s="631" t="s">
        <v>623</v>
      </c>
      <c r="O15" s="784"/>
      <c r="P15" s="323" t="s">
        <v>23</v>
      </c>
      <c r="Q15" s="323" t="s">
        <v>94</v>
      </c>
      <c r="R15" s="323" t="s">
        <v>94</v>
      </c>
      <c r="S15" s="323" t="s">
        <v>94</v>
      </c>
      <c r="T15" s="627"/>
    </row>
    <row r="16" spans="1:20" ht="150" x14ac:dyDescent="0.25">
      <c r="A16" s="336" t="s">
        <v>17</v>
      </c>
      <c r="B16" s="640" t="s">
        <v>640</v>
      </c>
      <c r="C16" s="335" t="s">
        <v>20</v>
      </c>
      <c r="D16" s="641" t="s">
        <v>631</v>
      </c>
      <c r="E16" s="635" t="s">
        <v>630</v>
      </c>
      <c r="F16" s="630" t="s">
        <v>648</v>
      </c>
      <c r="G16" s="630" t="s">
        <v>643</v>
      </c>
      <c r="H16" s="633" t="s">
        <v>626</v>
      </c>
      <c r="I16" s="633" t="s">
        <v>23</v>
      </c>
      <c r="J16" s="633" t="s">
        <v>657</v>
      </c>
      <c r="K16" s="631" t="s">
        <v>624</v>
      </c>
      <c r="L16" s="631" t="s">
        <v>26</v>
      </c>
      <c r="M16" s="631" t="s">
        <v>645</v>
      </c>
      <c r="N16" s="631" t="s">
        <v>623</v>
      </c>
      <c r="O16" s="784"/>
      <c r="P16" s="323" t="s">
        <v>23</v>
      </c>
      <c r="Q16" s="323" t="s">
        <v>94</v>
      </c>
      <c r="R16" s="323" t="s">
        <v>94</v>
      </c>
      <c r="S16" s="323" t="s">
        <v>94</v>
      </c>
      <c r="T16" s="627"/>
    </row>
    <row r="17" spans="1:20" ht="150" x14ac:dyDescent="0.25">
      <c r="A17" s="336" t="s">
        <v>17</v>
      </c>
      <c r="B17" s="640" t="s">
        <v>640</v>
      </c>
      <c r="C17" s="335" t="s">
        <v>20</v>
      </c>
      <c r="D17" s="641" t="s">
        <v>631</v>
      </c>
      <c r="E17" s="635" t="s">
        <v>630</v>
      </c>
      <c r="F17" s="639" t="s">
        <v>647</v>
      </c>
      <c r="G17" s="639" t="s">
        <v>634</v>
      </c>
      <c r="H17" s="633" t="s">
        <v>626</v>
      </c>
      <c r="I17" s="633" t="s">
        <v>23</v>
      </c>
      <c r="J17" s="633" t="s">
        <v>657</v>
      </c>
      <c r="K17" s="631" t="s">
        <v>624</v>
      </c>
      <c r="L17" s="631" t="s">
        <v>26</v>
      </c>
      <c r="M17" s="631" t="s">
        <v>645</v>
      </c>
      <c r="N17" s="631" t="s">
        <v>623</v>
      </c>
      <c r="O17" s="784"/>
      <c r="P17" s="323" t="s">
        <v>23</v>
      </c>
      <c r="Q17" s="323" t="s">
        <v>94</v>
      </c>
      <c r="R17" s="323" t="s">
        <v>94</v>
      </c>
      <c r="S17" s="323" t="s">
        <v>94</v>
      </c>
      <c r="T17" s="627"/>
    </row>
    <row r="18" spans="1:20" ht="150" x14ac:dyDescent="0.25">
      <c r="A18" s="336" t="s">
        <v>17</v>
      </c>
      <c r="B18" s="640" t="s">
        <v>640</v>
      </c>
      <c r="C18" s="335" t="s">
        <v>20</v>
      </c>
      <c r="D18" s="641" t="s">
        <v>322</v>
      </c>
      <c r="E18" s="635" t="s">
        <v>628</v>
      </c>
      <c r="F18" s="630" t="s">
        <v>656</v>
      </c>
      <c r="G18" s="639" t="s">
        <v>655</v>
      </c>
      <c r="H18" s="633" t="s">
        <v>626</v>
      </c>
      <c r="I18" s="633" t="s">
        <v>211</v>
      </c>
      <c r="J18" s="633" t="s">
        <v>646</v>
      </c>
      <c r="K18" s="631" t="s">
        <v>624</v>
      </c>
      <c r="L18" s="633" t="s">
        <v>23</v>
      </c>
      <c r="M18" s="631" t="s">
        <v>654</v>
      </c>
      <c r="N18" s="631" t="s">
        <v>624</v>
      </c>
      <c r="O18" s="784"/>
      <c r="P18" s="323" t="s">
        <v>211</v>
      </c>
      <c r="Q18" s="323" t="s">
        <v>653</v>
      </c>
      <c r="R18" s="323" t="s">
        <v>652</v>
      </c>
      <c r="S18" s="323" t="s">
        <v>652</v>
      </c>
      <c r="T18" s="627" t="s">
        <v>651</v>
      </c>
    </row>
    <row r="19" spans="1:20" ht="150" x14ac:dyDescent="0.25">
      <c r="A19" s="336" t="s">
        <v>17</v>
      </c>
      <c r="B19" s="640" t="s">
        <v>640</v>
      </c>
      <c r="C19" s="335" t="s">
        <v>20</v>
      </c>
      <c r="D19" s="641" t="s">
        <v>322</v>
      </c>
      <c r="E19" s="635" t="s">
        <v>628</v>
      </c>
      <c r="F19" s="630" t="s">
        <v>648</v>
      </c>
      <c r="G19" s="630" t="s">
        <v>650</v>
      </c>
      <c r="H19" s="633" t="s">
        <v>626</v>
      </c>
      <c r="I19" s="633" t="s">
        <v>23</v>
      </c>
      <c r="J19" s="633" t="s">
        <v>646</v>
      </c>
      <c r="K19" s="631" t="s">
        <v>624</v>
      </c>
      <c r="L19" s="631" t="s">
        <v>26</v>
      </c>
      <c r="M19" s="631" t="s">
        <v>645</v>
      </c>
      <c r="N19" s="631" t="s">
        <v>623</v>
      </c>
      <c r="O19" s="784"/>
      <c r="P19" s="323" t="s">
        <v>23</v>
      </c>
      <c r="Q19" s="323" t="s">
        <v>94</v>
      </c>
      <c r="R19" s="323" t="s">
        <v>94</v>
      </c>
      <c r="S19" s="323" t="s">
        <v>94</v>
      </c>
      <c r="T19" s="627"/>
    </row>
    <row r="20" spans="1:20" ht="150" x14ac:dyDescent="0.25">
      <c r="A20" s="336" t="s">
        <v>17</v>
      </c>
      <c r="B20" s="640" t="s">
        <v>640</v>
      </c>
      <c r="C20" s="335" t="s">
        <v>20</v>
      </c>
      <c r="D20" s="641" t="s">
        <v>322</v>
      </c>
      <c r="E20" s="635" t="s">
        <v>628</v>
      </c>
      <c r="F20" s="630" t="s">
        <v>638</v>
      </c>
      <c r="G20" s="630" t="s">
        <v>649</v>
      </c>
      <c r="H20" s="633" t="s">
        <v>626</v>
      </c>
      <c r="I20" s="633" t="s">
        <v>23</v>
      </c>
      <c r="J20" s="633" t="s">
        <v>646</v>
      </c>
      <c r="K20" s="631" t="s">
        <v>624</v>
      </c>
      <c r="L20" s="631" t="s">
        <v>26</v>
      </c>
      <c r="M20" s="631" t="s">
        <v>645</v>
      </c>
      <c r="N20" s="631" t="s">
        <v>623</v>
      </c>
      <c r="O20" s="784"/>
      <c r="P20" s="323" t="s">
        <v>23</v>
      </c>
      <c r="Q20" s="323" t="s">
        <v>94</v>
      </c>
      <c r="R20" s="323" t="s">
        <v>94</v>
      </c>
      <c r="S20" s="323" t="s">
        <v>94</v>
      </c>
      <c r="T20" s="627"/>
    </row>
    <row r="21" spans="1:20" ht="150" x14ac:dyDescent="0.25">
      <c r="A21" s="336" t="s">
        <v>17</v>
      </c>
      <c r="B21" s="640" t="s">
        <v>640</v>
      </c>
      <c r="C21" s="335" t="s">
        <v>20</v>
      </c>
      <c r="D21" s="641" t="s">
        <v>322</v>
      </c>
      <c r="E21" s="635" t="s">
        <v>628</v>
      </c>
      <c r="F21" s="630" t="s">
        <v>638</v>
      </c>
      <c r="G21" s="630" t="s">
        <v>643</v>
      </c>
      <c r="H21" s="633" t="s">
        <v>626</v>
      </c>
      <c r="I21" s="633" t="s">
        <v>23</v>
      </c>
      <c r="J21" s="633" t="s">
        <v>646</v>
      </c>
      <c r="K21" s="631" t="s">
        <v>624</v>
      </c>
      <c r="L21" s="631" t="s">
        <v>26</v>
      </c>
      <c r="M21" s="631" t="s">
        <v>645</v>
      </c>
      <c r="N21" s="631" t="s">
        <v>623</v>
      </c>
      <c r="O21" s="784"/>
      <c r="P21" s="323" t="s">
        <v>23</v>
      </c>
      <c r="Q21" s="323" t="s">
        <v>94</v>
      </c>
      <c r="R21" s="323" t="s">
        <v>94</v>
      </c>
      <c r="S21" s="323" t="s">
        <v>94</v>
      </c>
      <c r="T21" s="627"/>
    </row>
    <row r="22" spans="1:20" ht="150" x14ac:dyDescent="0.25">
      <c r="A22" s="336" t="s">
        <v>17</v>
      </c>
      <c r="B22" s="640" t="s">
        <v>640</v>
      </c>
      <c r="C22" s="335" t="s">
        <v>20</v>
      </c>
      <c r="D22" s="641" t="s">
        <v>322</v>
      </c>
      <c r="E22" s="635" t="s">
        <v>628</v>
      </c>
      <c r="F22" s="630" t="s">
        <v>648</v>
      </c>
      <c r="G22" s="630" t="s">
        <v>643</v>
      </c>
      <c r="H22" s="633" t="s">
        <v>626</v>
      </c>
      <c r="I22" s="633" t="s">
        <v>23</v>
      </c>
      <c r="J22" s="633" t="s">
        <v>646</v>
      </c>
      <c r="K22" s="631" t="s">
        <v>624</v>
      </c>
      <c r="L22" s="631" t="s">
        <v>26</v>
      </c>
      <c r="M22" s="631" t="s">
        <v>645</v>
      </c>
      <c r="N22" s="631" t="s">
        <v>623</v>
      </c>
      <c r="O22" s="784"/>
      <c r="P22" s="323" t="s">
        <v>23</v>
      </c>
      <c r="Q22" s="323" t="s">
        <v>94</v>
      </c>
      <c r="R22" s="323" t="s">
        <v>94</v>
      </c>
      <c r="S22" s="323" t="s">
        <v>94</v>
      </c>
      <c r="T22" s="627"/>
    </row>
    <row r="23" spans="1:20" ht="150" x14ac:dyDescent="0.25">
      <c r="A23" s="336" t="s">
        <v>17</v>
      </c>
      <c r="B23" s="640" t="s">
        <v>640</v>
      </c>
      <c r="C23" s="335" t="s">
        <v>20</v>
      </c>
      <c r="D23" s="641" t="s">
        <v>322</v>
      </c>
      <c r="E23" s="635" t="s">
        <v>628</v>
      </c>
      <c r="F23" s="639" t="s">
        <v>647</v>
      </c>
      <c r="G23" s="639" t="s">
        <v>627</v>
      </c>
      <c r="H23" s="633" t="s">
        <v>626</v>
      </c>
      <c r="I23" s="633" t="s">
        <v>23</v>
      </c>
      <c r="J23" s="633" t="s">
        <v>646</v>
      </c>
      <c r="K23" s="631" t="s">
        <v>624</v>
      </c>
      <c r="L23" s="631" t="s">
        <v>26</v>
      </c>
      <c r="M23" s="631" t="s">
        <v>645</v>
      </c>
      <c r="N23" s="631" t="s">
        <v>623</v>
      </c>
      <c r="O23" s="784"/>
      <c r="P23" s="323" t="s">
        <v>23</v>
      </c>
      <c r="Q23" s="323" t="s">
        <v>94</v>
      </c>
      <c r="R23" s="323" t="s">
        <v>94</v>
      </c>
      <c r="S23" s="323" t="s">
        <v>94</v>
      </c>
      <c r="T23" s="627"/>
    </row>
    <row r="24" spans="1:20" ht="212.5" x14ac:dyDescent="0.25">
      <c r="A24" s="334" t="s">
        <v>17</v>
      </c>
      <c r="B24" s="333" t="s">
        <v>640</v>
      </c>
      <c r="C24" s="333" t="s">
        <v>641</v>
      </c>
      <c r="D24" s="641" t="s">
        <v>637</v>
      </c>
      <c r="E24" s="638" t="s">
        <v>636</v>
      </c>
      <c r="F24" s="640" t="s">
        <v>644</v>
      </c>
      <c r="G24" s="630" t="s">
        <v>643</v>
      </c>
      <c r="H24" s="633" t="s">
        <v>626</v>
      </c>
      <c r="I24" s="633" t="s">
        <v>23</v>
      </c>
      <c r="J24" s="632" t="s">
        <v>633</v>
      </c>
      <c r="K24" s="631" t="s">
        <v>624</v>
      </c>
      <c r="L24" s="631" t="s">
        <v>26</v>
      </c>
      <c r="M24" s="631" t="s">
        <v>25</v>
      </c>
      <c r="N24" s="631" t="s">
        <v>623</v>
      </c>
      <c r="O24" s="784"/>
      <c r="P24" s="323" t="s">
        <v>23</v>
      </c>
      <c r="Q24" s="323" t="s">
        <v>94</v>
      </c>
      <c r="R24" s="323" t="s">
        <v>94</v>
      </c>
      <c r="S24" s="323" t="s">
        <v>94</v>
      </c>
      <c r="T24" s="627" t="s">
        <v>642</v>
      </c>
    </row>
    <row r="25" spans="1:20" ht="75" x14ac:dyDescent="0.25">
      <c r="A25" s="329" t="s">
        <v>17</v>
      </c>
      <c r="B25" s="640" t="s">
        <v>640</v>
      </c>
      <c r="C25" s="332" t="s">
        <v>641</v>
      </c>
      <c r="D25" s="641" t="s">
        <v>637</v>
      </c>
      <c r="E25" s="638" t="s">
        <v>636</v>
      </c>
      <c r="F25" s="630" t="s">
        <v>638</v>
      </c>
      <c r="G25" s="634" t="s">
        <v>627</v>
      </c>
      <c r="H25" s="633" t="s">
        <v>626</v>
      </c>
      <c r="I25" s="633" t="s">
        <v>23</v>
      </c>
      <c r="J25" s="632" t="s">
        <v>633</v>
      </c>
      <c r="K25" s="631" t="s">
        <v>624</v>
      </c>
      <c r="L25" s="631" t="s">
        <v>26</v>
      </c>
      <c r="M25" s="631" t="s">
        <v>25</v>
      </c>
      <c r="N25" s="631" t="s">
        <v>623</v>
      </c>
      <c r="O25" s="784"/>
      <c r="P25" s="323" t="s">
        <v>23</v>
      </c>
      <c r="Q25" s="323" t="s">
        <v>94</v>
      </c>
      <c r="R25" s="323" t="s">
        <v>94</v>
      </c>
      <c r="S25" s="323" t="s">
        <v>94</v>
      </c>
      <c r="T25" s="627"/>
    </row>
    <row r="26" spans="1:20" ht="225" x14ac:dyDescent="0.25">
      <c r="A26" s="329" t="s">
        <v>17</v>
      </c>
      <c r="B26" s="640" t="s">
        <v>640</v>
      </c>
      <c r="C26" s="332" t="s">
        <v>641</v>
      </c>
      <c r="D26" s="641" t="s">
        <v>637</v>
      </c>
      <c r="E26" s="638" t="s">
        <v>636</v>
      </c>
      <c r="F26" s="630" t="s">
        <v>635</v>
      </c>
      <c r="G26" s="637" t="s">
        <v>634</v>
      </c>
      <c r="H26" s="633" t="s">
        <v>94</v>
      </c>
      <c r="I26" s="633" t="s">
        <v>23</v>
      </c>
      <c r="J26" s="632" t="s">
        <v>633</v>
      </c>
      <c r="K26" s="631" t="s">
        <v>624</v>
      </c>
      <c r="L26" s="631" t="s">
        <v>26</v>
      </c>
      <c r="M26" s="631" t="s">
        <v>25</v>
      </c>
      <c r="N26" s="631" t="s">
        <v>623</v>
      </c>
      <c r="O26" s="784"/>
      <c r="P26" s="323" t="s">
        <v>23</v>
      </c>
      <c r="Q26" s="323" t="s">
        <v>94</v>
      </c>
      <c r="R26" s="323" t="s">
        <v>94</v>
      </c>
      <c r="S26" s="323" t="s">
        <v>94</v>
      </c>
      <c r="T26" s="627" t="s">
        <v>632</v>
      </c>
    </row>
    <row r="27" spans="1:20" ht="212.5" x14ac:dyDescent="0.25">
      <c r="A27" s="334" t="s">
        <v>17</v>
      </c>
      <c r="B27" s="333" t="s">
        <v>640</v>
      </c>
      <c r="C27" s="333" t="s">
        <v>641</v>
      </c>
      <c r="D27" s="636" t="s">
        <v>631</v>
      </c>
      <c r="E27" s="635" t="s">
        <v>630</v>
      </c>
      <c r="F27" s="640" t="s">
        <v>644</v>
      </c>
      <c r="G27" s="630" t="s">
        <v>643</v>
      </c>
      <c r="H27" s="633" t="s">
        <v>626</v>
      </c>
      <c r="I27" s="633" t="s">
        <v>23</v>
      </c>
      <c r="J27" s="632" t="s">
        <v>629</v>
      </c>
      <c r="K27" s="631" t="s">
        <v>624</v>
      </c>
      <c r="L27" s="631" t="s">
        <v>26</v>
      </c>
      <c r="M27" s="631" t="s">
        <v>25</v>
      </c>
      <c r="N27" s="631" t="s">
        <v>623</v>
      </c>
      <c r="O27" s="784"/>
      <c r="P27" s="323" t="s">
        <v>23</v>
      </c>
      <c r="Q27" s="323" t="s">
        <v>94</v>
      </c>
      <c r="R27" s="323" t="s">
        <v>94</v>
      </c>
      <c r="S27" s="323" t="s">
        <v>94</v>
      </c>
      <c r="T27" s="627" t="s">
        <v>642</v>
      </c>
    </row>
    <row r="28" spans="1:20" ht="150" x14ac:dyDescent="0.25">
      <c r="A28" s="329" t="s">
        <v>17</v>
      </c>
      <c r="B28" s="640" t="s">
        <v>640</v>
      </c>
      <c r="C28" s="332" t="s">
        <v>641</v>
      </c>
      <c r="D28" s="636" t="s">
        <v>631</v>
      </c>
      <c r="E28" s="635" t="s">
        <v>630</v>
      </c>
      <c r="F28" s="630" t="s">
        <v>638</v>
      </c>
      <c r="G28" s="634" t="s">
        <v>627</v>
      </c>
      <c r="H28" s="633" t="s">
        <v>626</v>
      </c>
      <c r="I28" s="633" t="s">
        <v>23</v>
      </c>
      <c r="J28" s="632" t="s">
        <v>629</v>
      </c>
      <c r="K28" s="631" t="s">
        <v>624</v>
      </c>
      <c r="L28" s="631" t="s">
        <v>26</v>
      </c>
      <c r="M28" s="631" t="s">
        <v>25</v>
      </c>
      <c r="N28" s="631" t="s">
        <v>623</v>
      </c>
      <c r="O28" s="784"/>
      <c r="P28" s="323" t="s">
        <v>23</v>
      </c>
      <c r="Q28" s="323" t="s">
        <v>94</v>
      </c>
      <c r="R28" s="323" t="s">
        <v>94</v>
      </c>
      <c r="S28" s="323" t="s">
        <v>94</v>
      </c>
      <c r="T28" s="627"/>
    </row>
    <row r="29" spans="1:20" ht="212.5" x14ac:dyDescent="0.25">
      <c r="A29" s="334" t="s">
        <v>17</v>
      </c>
      <c r="B29" s="333" t="s">
        <v>640</v>
      </c>
      <c r="C29" s="333" t="s">
        <v>641</v>
      </c>
      <c r="D29" s="636" t="s">
        <v>322</v>
      </c>
      <c r="E29" s="635" t="s">
        <v>628</v>
      </c>
      <c r="F29" s="640" t="s">
        <v>644</v>
      </c>
      <c r="G29" s="630" t="s">
        <v>643</v>
      </c>
      <c r="H29" s="633" t="s">
        <v>626</v>
      </c>
      <c r="I29" s="633" t="s">
        <v>23</v>
      </c>
      <c r="J29" s="632" t="s">
        <v>625</v>
      </c>
      <c r="K29" s="631" t="s">
        <v>624</v>
      </c>
      <c r="L29" s="631" t="s">
        <v>26</v>
      </c>
      <c r="M29" s="631" t="s">
        <v>25</v>
      </c>
      <c r="N29" s="631" t="s">
        <v>623</v>
      </c>
      <c r="O29" s="784"/>
      <c r="P29" s="323" t="s">
        <v>23</v>
      </c>
      <c r="Q29" s="323" t="s">
        <v>94</v>
      </c>
      <c r="R29" s="323" t="s">
        <v>94</v>
      </c>
      <c r="S29" s="323" t="s">
        <v>94</v>
      </c>
      <c r="T29" s="627" t="s">
        <v>642</v>
      </c>
    </row>
    <row r="30" spans="1:20" ht="150" x14ac:dyDescent="0.25">
      <c r="A30" s="329" t="s">
        <v>17</v>
      </c>
      <c r="B30" s="640" t="s">
        <v>640</v>
      </c>
      <c r="C30" s="332" t="s">
        <v>641</v>
      </c>
      <c r="D30" s="636" t="s">
        <v>322</v>
      </c>
      <c r="E30" s="635" t="s">
        <v>628</v>
      </c>
      <c r="F30" s="630" t="s">
        <v>638</v>
      </c>
      <c r="G30" s="634" t="s">
        <v>627</v>
      </c>
      <c r="H30" s="633" t="s">
        <v>626</v>
      </c>
      <c r="I30" s="633" t="s">
        <v>23</v>
      </c>
      <c r="J30" s="632" t="s">
        <v>625</v>
      </c>
      <c r="K30" s="631" t="s">
        <v>624</v>
      </c>
      <c r="L30" s="631" t="s">
        <v>26</v>
      </c>
      <c r="M30" s="631" t="s">
        <v>25</v>
      </c>
      <c r="N30" s="631" t="s">
        <v>623</v>
      </c>
      <c r="O30" s="784"/>
      <c r="P30" s="323" t="s">
        <v>23</v>
      </c>
      <c r="Q30" s="323" t="s">
        <v>94</v>
      </c>
      <c r="R30" s="323" t="s">
        <v>94</v>
      </c>
      <c r="S30" s="323" t="s">
        <v>94</v>
      </c>
      <c r="T30" s="627"/>
    </row>
    <row r="31" spans="1:20" ht="75" x14ac:dyDescent="0.25">
      <c r="A31" s="329" t="s">
        <v>17</v>
      </c>
      <c r="B31" s="640" t="s">
        <v>640</v>
      </c>
      <c r="C31" s="332" t="s">
        <v>639</v>
      </c>
      <c r="D31" s="636" t="s">
        <v>637</v>
      </c>
      <c r="E31" s="638" t="s">
        <v>636</v>
      </c>
      <c r="F31" s="630" t="s">
        <v>638</v>
      </c>
      <c r="G31" s="634" t="s">
        <v>627</v>
      </c>
      <c r="H31" s="633" t="s">
        <v>626</v>
      </c>
      <c r="I31" s="633" t="s">
        <v>23</v>
      </c>
      <c r="J31" s="632" t="s">
        <v>633</v>
      </c>
      <c r="K31" s="631" t="s">
        <v>624</v>
      </c>
      <c r="L31" s="631" t="s">
        <v>26</v>
      </c>
      <c r="M31" s="631" t="s">
        <v>25</v>
      </c>
      <c r="N31" s="631" t="s">
        <v>623</v>
      </c>
      <c r="O31" s="784"/>
      <c r="P31" s="323" t="s">
        <v>23</v>
      </c>
      <c r="Q31" s="323" t="s">
        <v>94</v>
      </c>
      <c r="R31" s="323" t="s">
        <v>94</v>
      </c>
      <c r="S31" s="323" t="s">
        <v>94</v>
      </c>
      <c r="T31" s="627"/>
    </row>
    <row r="32" spans="1:20" ht="225" x14ac:dyDescent="0.25">
      <c r="A32" s="329" t="s">
        <v>17</v>
      </c>
      <c r="B32" s="640" t="s">
        <v>640</v>
      </c>
      <c r="C32" s="332" t="s">
        <v>639</v>
      </c>
      <c r="D32" s="636" t="s">
        <v>637</v>
      </c>
      <c r="E32" s="638" t="s">
        <v>636</v>
      </c>
      <c r="F32" s="630" t="s">
        <v>635</v>
      </c>
      <c r="G32" s="637" t="s">
        <v>634</v>
      </c>
      <c r="H32" s="633" t="s">
        <v>94</v>
      </c>
      <c r="I32" s="633" t="s">
        <v>23</v>
      </c>
      <c r="J32" s="632" t="s">
        <v>633</v>
      </c>
      <c r="K32" s="631" t="s">
        <v>624</v>
      </c>
      <c r="L32" s="631" t="s">
        <v>26</v>
      </c>
      <c r="M32" s="631" t="s">
        <v>25</v>
      </c>
      <c r="N32" s="631" t="s">
        <v>623</v>
      </c>
      <c r="O32" s="784"/>
      <c r="P32" s="323" t="s">
        <v>23</v>
      </c>
      <c r="Q32" s="323" t="s">
        <v>94</v>
      </c>
      <c r="R32" s="323" t="s">
        <v>94</v>
      </c>
      <c r="S32" s="323" t="s">
        <v>94</v>
      </c>
      <c r="T32" s="627" t="s">
        <v>632</v>
      </c>
    </row>
    <row r="33" spans="1:20" ht="150" x14ac:dyDescent="0.25">
      <c r="A33" s="329" t="s">
        <v>17</v>
      </c>
      <c r="B33" s="640" t="s">
        <v>640</v>
      </c>
      <c r="C33" s="332" t="s">
        <v>639</v>
      </c>
      <c r="D33" s="636" t="s">
        <v>631</v>
      </c>
      <c r="E33" s="635" t="s">
        <v>630</v>
      </c>
      <c r="F33" s="630" t="s">
        <v>638</v>
      </c>
      <c r="G33" s="639" t="s">
        <v>627</v>
      </c>
      <c r="H33" s="633" t="s">
        <v>626</v>
      </c>
      <c r="I33" s="633" t="s">
        <v>23</v>
      </c>
      <c r="J33" s="632" t="s">
        <v>629</v>
      </c>
      <c r="K33" s="631" t="s">
        <v>624</v>
      </c>
      <c r="L33" s="631" t="s">
        <v>26</v>
      </c>
      <c r="M33" s="631" t="s">
        <v>25</v>
      </c>
      <c r="N33" s="631" t="s">
        <v>623</v>
      </c>
      <c r="O33" s="784"/>
      <c r="P33" s="323" t="s">
        <v>23</v>
      </c>
      <c r="Q33" s="323" t="s">
        <v>94</v>
      </c>
      <c r="R33" s="323" t="s">
        <v>94</v>
      </c>
      <c r="S33" s="323" t="s">
        <v>94</v>
      </c>
      <c r="T33" s="627"/>
    </row>
    <row r="34" spans="1:20" ht="150" x14ac:dyDescent="0.25">
      <c r="A34" s="329" t="s">
        <v>17</v>
      </c>
      <c r="B34" s="640" t="s">
        <v>640</v>
      </c>
      <c r="C34" s="332" t="s">
        <v>639</v>
      </c>
      <c r="D34" s="636" t="s">
        <v>322</v>
      </c>
      <c r="E34" s="635" t="s">
        <v>628</v>
      </c>
      <c r="F34" s="630" t="s">
        <v>638</v>
      </c>
      <c r="G34" s="639" t="s">
        <v>627</v>
      </c>
      <c r="H34" s="633" t="s">
        <v>626</v>
      </c>
      <c r="I34" s="633" t="s">
        <v>23</v>
      </c>
      <c r="J34" s="632" t="s">
        <v>625</v>
      </c>
      <c r="K34" s="631" t="s">
        <v>624</v>
      </c>
      <c r="L34" s="631" t="s">
        <v>26</v>
      </c>
      <c r="M34" s="631" t="s">
        <v>25</v>
      </c>
      <c r="N34" s="631" t="s">
        <v>623</v>
      </c>
      <c r="O34" s="784"/>
      <c r="P34" s="323" t="s">
        <v>23</v>
      </c>
      <c r="Q34" s="323" t="s">
        <v>94</v>
      </c>
      <c r="R34" s="323" t="s">
        <v>94</v>
      </c>
      <c r="S34" s="323" t="s">
        <v>94</v>
      </c>
      <c r="T34" s="627"/>
    </row>
    <row r="35" spans="1:20" ht="37.5" x14ac:dyDescent="0.25">
      <c r="A35" s="329" t="s">
        <v>17</v>
      </c>
      <c r="B35" s="630" t="s">
        <v>70</v>
      </c>
      <c r="C35" s="328" t="s">
        <v>70</v>
      </c>
      <c r="D35" s="636" t="s">
        <v>637</v>
      </c>
      <c r="E35" s="638" t="s">
        <v>636</v>
      </c>
      <c r="F35" s="632" t="s">
        <v>454</v>
      </c>
      <c r="G35" s="639" t="s">
        <v>627</v>
      </c>
      <c r="H35" s="633" t="s">
        <v>626</v>
      </c>
      <c r="I35" s="633" t="s">
        <v>23</v>
      </c>
      <c r="J35" s="632" t="s">
        <v>633</v>
      </c>
      <c r="K35" s="631" t="s">
        <v>624</v>
      </c>
      <c r="L35" s="631" t="s">
        <v>26</v>
      </c>
      <c r="M35" s="631" t="s">
        <v>25</v>
      </c>
      <c r="N35" s="631" t="s">
        <v>623</v>
      </c>
      <c r="O35" s="784"/>
      <c r="P35" s="323" t="s">
        <v>23</v>
      </c>
      <c r="Q35" s="323" t="s">
        <v>94</v>
      </c>
      <c r="R35" s="323" t="s">
        <v>94</v>
      </c>
      <c r="S35" s="323" t="s">
        <v>94</v>
      </c>
      <c r="T35" s="627"/>
    </row>
    <row r="36" spans="1:20" ht="225" x14ac:dyDescent="0.25">
      <c r="A36" s="329" t="s">
        <v>17</v>
      </c>
      <c r="B36" s="630" t="s">
        <v>70</v>
      </c>
      <c r="C36" s="328" t="s">
        <v>70</v>
      </c>
      <c r="D36" s="636" t="s">
        <v>637</v>
      </c>
      <c r="E36" s="638" t="s">
        <v>636</v>
      </c>
      <c r="F36" s="630" t="s">
        <v>635</v>
      </c>
      <c r="G36" s="637" t="s">
        <v>634</v>
      </c>
      <c r="H36" s="633" t="s">
        <v>94</v>
      </c>
      <c r="I36" s="633" t="s">
        <v>23</v>
      </c>
      <c r="J36" s="632" t="s">
        <v>633</v>
      </c>
      <c r="K36" s="631" t="s">
        <v>624</v>
      </c>
      <c r="L36" s="631" t="s">
        <v>26</v>
      </c>
      <c r="M36" s="631" t="s">
        <v>25</v>
      </c>
      <c r="N36" s="631" t="s">
        <v>623</v>
      </c>
      <c r="O36" s="784"/>
      <c r="P36" s="323" t="s">
        <v>23</v>
      </c>
      <c r="Q36" s="323" t="s">
        <v>94</v>
      </c>
      <c r="R36" s="323" t="s">
        <v>94</v>
      </c>
      <c r="S36" s="323" t="s">
        <v>94</v>
      </c>
      <c r="T36" s="627" t="s">
        <v>632</v>
      </c>
    </row>
    <row r="37" spans="1:20" ht="150" x14ac:dyDescent="0.25">
      <c r="A37" s="329" t="s">
        <v>17</v>
      </c>
      <c r="B37" s="630" t="s">
        <v>70</v>
      </c>
      <c r="C37" s="328" t="s">
        <v>70</v>
      </c>
      <c r="D37" s="636" t="s">
        <v>631</v>
      </c>
      <c r="E37" s="635" t="s">
        <v>630</v>
      </c>
      <c r="F37" s="632" t="s">
        <v>454</v>
      </c>
      <c r="G37" s="634" t="s">
        <v>627</v>
      </c>
      <c r="H37" s="633" t="s">
        <v>626</v>
      </c>
      <c r="I37" s="633" t="s">
        <v>23</v>
      </c>
      <c r="J37" s="632" t="s">
        <v>629</v>
      </c>
      <c r="K37" s="631" t="s">
        <v>624</v>
      </c>
      <c r="L37" s="631" t="s">
        <v>26</v>
      </c>
      <c r="M37" s="631" t="s">
        <v>25</v>
      </c>
      <c r="N37" s="631" t="s">
        <v>623</v>
      </c>
      <c r="O37" s="784"/>
      <c r="P37" s="323" t="s">
        <v>23</v>
      </c>
      <c r="Q37" s="323" t="s">
        <v>94</v>
      </c>
      <c r="R37" s="323" t="s">
        <v>94</v>
      </c>
      <c r="S37" s="323" t="s">
        <v>94</v>
      </c>
      <c r="T37" s="627"/>
    </row>
    <row r="38" spans="1:20" ht="150.5" thickBot="1" x14ac:dyDescent="0.3">
      <c r="A38" s="329" t="s">
        <v>17</v>
      </c>
      <c r="B38" s="630" t="s">
        <v>70</v>
      </c>
      <c r="C38" s="328" t="s">
        <v>70</v>
      </c>
      <c r="D38" s="629" t="s">
        <v>322</v>
      </c>
      <c r="E38" s="628" t="s">
        <v>628</v>
      </c>
      <c r="F38" s="325" t="s">
        <v>454</v>
      </c>
      <c r="G38" s="327" t="s">
        <v>627</v>
      </c>
      <c r="H38" s="326" t="s">
        <v>626</v>
      </c>
      <c r="I38" s="326" t="s">
        <v>23</v>
      </c>
      <c r="J38" s="325" t="s">
        <v>625</v>
      </c>
      <c r="K38" s="324" t="s">
        <v>624</v>
      </c>
      <c r="L38" s="324" t="s">
        <v>26</v>
      </c>
      <c r="M38" s="324" t="s">
        <v>25</v>
      </c>
      <c r="N38" s="324" t="s">
        <v>623</v>
      </c>
      <c r="O38" s="785"/>
      <c r="P38" s="323" t="s">
        <v>23</v>
      </c>
      <c r="Q38" s="323" t="s">
        <v>94</v>
      </c>
      <c r="R38" s="323" t="s">
        <v>94</v>
      </c>
      <c r="S38" s="323" t="s">
        <v>94</v>
      </c>
      <c r="T38" s="627"/>
    </row>
  </sheetData>
  <autoFilter ref="A4:T38" xr:uid="{00000000-0009-0000-0000-000008000000}"/>
  <mergeCells count="1">
    <mergeCell ref="O5:O38"/>
  </mergeCells>
  <dataValidations count="2">
    <dataValidation type="list" allowBlank="1" showInputMessage="1" showErrorMessage="1" sqref="G5 G12 G18" xr:uid="{19DB0A36-425E-48BB-9518-8BEC0693837C}">
      <formula1>#REF!</formula1>
    </dataValidation>
    <dataValidation type="list" allowBlank="1" showInputMessage="1" showErrorMessage="1" sqref="G37:G38 G25 G33:G35 G28 G30:G31" xr:uid="{515D7AE1-F568-475E-9441-76A2D3705ABF}">
      <formula1>#REF!</formula1>
    </dataValidation>
  </dataValidations>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9D2CA-B384-4274-8B09-3176F6A03134}">
  <sheetPr>
    <tabColor theme="0" tint="-0.249977111117893"/>
    <pageSetUpPr fitToPage="1"/>
  </sheetPr>
  <dimension ref="A1:R368"/>
  <sheetViews>
    <sheetView zoomScale="70" zoomScaleNormal="70" zoomScaleSheetLayoutView="100" workbookViewId="0">
      <pane ySplit="4" topLeftCell="A5" activePane="bottomLeft" state="frozen"/>
      <selection activeCell="F36" sqref="F36"/>
      <selection pane="bottomLeft" activeCell="R4" sqref="R4"/>
    </sheetView>
  </sheetViews>
  <sheetFormatPr defaultColWidth="11.453125" defaultRowHeight="12.5" x14ac:dyDescent="0.25"/>
  <cols>
    <col min="1" max="1" width="6.81640625" style="14" customWidth="1"/>
    <col min="2" max="2" width="28.81640625" style="14" customWidth="1"/>
    <col min="3" max="3" width="21.1796875" style="14" bestFit="1" customWidth="1"/>
    <col min="4" max="4" width="15.453125" style="14" bestFit="1" customWidth="1"/>
    <col min="5" max="6" width="18.81640625" style="14" customWidth="1"/>
    <col min="7" max="7" width="24.1796875" style="14" bestFit="1" customWidth="1"/>
    <col min="8" max="8" width="18.1796875" style="14" customWidth="1"/>
    <col min="9" max="9" width="13.1796875" style="14" customWidth="1"/>
    <col min="10" max="10" width="16.1796875" style="14" customWidth="1"/>
    <col min="11" max="11" width="15.81640625" style="14" bestFit="1" customWidth="1"/>
    <col min="12" max="12" width="15.81640625" style="14" customWidth="1"/>
    <col min="13" max="13" width="17.1796875" style="14" customWidth="1"/>
    <col min="14" max="14" width="13.453125" style="14" customWidth="1"/>
    <col min="15" max="15" width="24.1796875" style="14" bestFit="1" customWidth="1"/>
    <col min="16" max="16" width="18.54296875" style="14" customWidth="1"/>
    <col min="17" max="17" width="20.453125" style="14" customWidth="1"/>
    <col min="18" max="18" width="13.81640625" style="14" customWidth="1"/>
    <col min="19" max="16384" width="11.453125" style="14"/>
  </cols>
  <sheetData>
    <row r="1" spans="1:18" ht="13.5" thickBot="1" x14ac:dyDescent="0.3">
      <c r="A1" s="373" t="s">
        <v>748</v>
      </c>
    </row>
    <row r="2" spans="1:18" x14ac:dyDescent="0.25">
      <c r="A2" s="21"/>
      <c r="Q2" s="345" t="s">
        <v>1</v>
      </c>
      <c r="R2" s="152" t="s">
        <v>2</v>
      </c>
    </row>
    <row r="3" spans="1:18" ht="13.5" thickBot="1" x14ac:dyDescent="0.3">
      <c r="A3" s="21"/>
      <c r="Q3" s="319" t="s">
        <v>3</v>
      </c>
      <c r="R3" s="51">
        <v>2020</v>
      </c>
    </row>
    <row r="4" spans="1:18" ht="39.5" thickBot="1" x14ac:dyDescent="0.3">
      <c r="A4" s="372" t="s">
        <v>4</v>
      </c>
      <c r="B4" s="33" t="s">
        <v>679</v>
      </c>
      <c r="C4" s="343" t="s">
        <v>676</v>
      </c>
      <c r="D4" s="342" t="s">
        <v>675</v>
      </c>
      <c r="E4" s="61" t="s">
        <v>747</v>
      </c>
      <c r="F4" s="371" t="s">
        <v>746</v>
      </c>
      <c r="G4" s="34" t="s">
        <v>677</v>
      </c>
      <c r="H4" s="33" t="s">
        <v>745</v>
      </c>
      <c r="I4" s="370" t="s">
        <v>744</v>
      </c>
      <c r="J4" s="370" t="s">
        <v>101</v>
      </c>
      <c r="K4" s="30" t="s">
        <v>743</v>
      </c>
      <c r="L4" s="33" t="s">
        <v>15</v>
      </c>
      <c r="M4" s="62" t="s">
        <v>742</v>
      </c>
      <c r="N4" s="62" t="s">
        <v>741</v>
      </c>
      <c r="O4" s="61" t="s">
        <v>740</v>
      </c>
      <c r="P4" s="61" t="s">
        <v>739</v>
      </c>
      <c r="Q4" s="369" t="s">
        <v>738</v>
      </c>
      <c r="R4" s="61" t="s">
        <v>186</v>
      </c>
    </row>
    <row r="5" spans="1:18" x14ac:dyDescent="0.25">
      <c r="A5" s="357" t="s">
        <v>17</v>
      </c>
      <c r="B5" s="354" t="s">
        <v>640</v>
      </c>
      <c r="C5" s="354" t="s">
        <v>656</v>
      </c>
      <c r="D5" s="359" t="s">
        <v>655</v>
      </c>
      <c r="E5" s="368" t="s">
        <v>94</v>
      </c>
      <c r="F5" s="354" t="s">
        <v>685</v>
      </c>
      <c r="G5" s="354" t="s">
        <v>737</v>
      </c>
      <c r="H5" s="354" t="s">
        <v>696</v>
      </c>
      <c r="I5" s="354" t="s">
        <v>682</v>
      </c>
      <c r="J5" s="354" t="s">
        <v>681</v>
      </c>
      <c r="K5" s="354">
        <v>100</v>
      </c>
      <c r="L5" s="353"/>
      <c r="M5" s="351">
        <v>58</v>
      </c>
      <c r="N5" s="351">
        <v>58</v>
      </c>
      <c r="O5" s="350">
        <f t="shared" ref="O5:O68" si="0">N5/M5</f>
        <v>1</v>
      </c>
      <c r="P5" s="350">
        <v>1</v>
      </c>
      <c r="Q5" s="349">
        <f t="shared" ref="Q5:Q68" si="1">N5/(M5*K5/100)</f>
        <v>1</v>
      </c>
      <c r="R5" s="367"/>
    </row>
    <row r="6" spans="1:18" x14ac:dyDescent="0.25">
      <c r="A6" s="357" t="s">
        <v>17</v>
      </c>
      <c r="B6" s="354" t="s">
        <v>640</v>
      </c>
      <c r="C6" s="354" t="s">
        <v>687</v>
      </c>
      <c r="D6" s="356" t="s">
        <v>650</v>
      </c>
      <c r="E6" s="355" t="s">
        <v>94</v>
      </c>
      <c r="F6" s="354" t="s">
        <v>685</v>
      </c>
      <c r="G6" s="354" t="s">
        <v>737</v>
      </c>
      <c r="H6" s="354" t="s">
        <v>646</v>
      </c>
      <c r="I6" s="354" t="s">
        <v>682</v>
      </c>
      <c r="J6" s="354" t="s">
        <v>681</v>
      </c>
      <c r="K6" s="354">
        <v>100</v>
      </c>
      <c r="L6" s="353"/>
      <c r="M6" s="351">
        <v>3</v>
      </c>
      <c r="N6" s="351">
        <v>3</v>
      </c>
      <c r="O6" s="350">
        <f t="shared" si="0"/>
        <v>1</v>
      </c>
      <c r="P6" s="350">
        <v>1</v>
      </c>
      <c r="Q6" s="349">
        <f t="shared" si="1"/>
        <v>1</v>
      </c>
      <c r="R6" s="367"/>
    </row>
    <row r="7" spans="1:18" x14ac:dyDescent="0.25">
      <c r="A7" s="357" t="s">
        <v>17</v>
      </c>
      <c r="B7" s="354" t="s">
        <v>640</v>
      </c>
      <c r="C7" s="354" t="s">
        <v>638</v>
      </c>
      <c r="D7" s="356" t="s">
        <v>649</v>
      </c>
      <c r="E7" s="355" t="s">
        <v>94</v>
      </c>
      <c r="F7" s="354" t="s">
        <v>685</v>
      </c>
      <c r="G7" s="354" t="s">
        <v>737</v>
      </c>
      <c r="H7" s="354" t="s">
        <v>646</v>
      </c>
      <c r="I7" s="354" t="s">
        <v>682</v>
      </c>
      <c r="J7" s="354" t="s">
        <v>681</v>
      </c>
      <c r="K7" s="354">
        <v>100</v>
      </c>
      <c r="L7" s="353"/>
      <c r="M7" s="361">
        <v>2</v>
      </c>
      <c r="N7" s="351">
        <v>2</v>
      </c>
      <c r="O7" s="350">
        <f t="shared" si="0"/>
        <v>1</v>
      </c>
      <c r="P7" s="350">
        <v>1</v>
      </c>
      <c r="Q7" s="349">
        <f t="shared" si="1"/>
        <v>1</v>
      </c>
      <c r="R7" s="367"/>
    </row>
    <row r="8" spans="1:18" x14ac:dyDescent="0.25">
      <c r="A8" s="357" t="s">
        <v>17</v>
      </c>
      <c r="B8" s="354" t="s">
        <v>640</v>
      </c>
      <c r="C8" s="354" t="s">
        <v>638</v>
      </c>
      <c r="D8" s="356" t="s">
        <v>643</v>
      </c>
      <c r="E8" s="355" t="s">
        <v>94</v>
      </c>
      <c r="F8" s="354" t="s">
        <v>685</v>
      </c>
      <c r="G8" s="354" t="s">
        <v>737</v>
      </c>
      <c r="H8" s="354" t="s">
        <v>646</v>
      </c>
      <c r="I8" s="354" t="s">
        <v>682</v>
      </c>
      <c r="J8" s="354" t="s">
        <v>681</v>
      </c>
      <c r="K8" s="354">
        <v>100</v>
      </c>
      <c r="L8" s="353"/>
      <c r="M8" s="361">
        <v>11</v>
      </c>
      <c r="N8" s="351">
        <v>11</v>
      </c>
      <c r="O8" s="350">
        <f t="shared" si="0"/>
        <v>1</v>
      </c>
      <c r="P8" s="350">
        <v>1</v>
      </c>
      <c r="Q8" s="349">
        <f t="shared" si="1"/>
        <v>1</v>
      </c>
      <c r="R8" s="367"/>
    </row>
    <row r="9" spans="1:18" x14ac:dyDescent="0.25">
      <c r="A9" s="357" t="s">
        <v>17</v>
      </c>
      <c r="B9" s="354" t="s">
        <v>640</v>
      </c>
      <c r="C9" s="354" t="s">
        <v>687</v>
      </c>
      <c r="D9" s="356" t="s">
        <v>643</v>
      </c>
      <c r="E9" s="355" t="s">
        <v>94</v>
      </c>
      <c r="F9" s="354" t="s">
        <v>685</v>
      </c>
      <c r="G9" s="354" t="s">
        <v>737</v>
      </c>
      <c r="H9" s="354" t="s">
        <v>646</v>
      </c>
      <c r="I9" s="354" t="s">
        <v>682</v>
      </c>
      <c r="J9" s="354" t="s">
        <v>681</v>
      </c>
      <c r="K9" s="354">
        <v>100</v>
      </c>
      <c r="L9" s="353"/>
      <c r="M9" s="352">
        <v>2</v>
      </c>
      <c r="N9" s="351">
        <v>2</v>
      </c>
      <c r="O9" s="350">
        <f t="shared" si="0"/>
        <v>1</v>
      </c>
      <c r="P9" s="350">
        <v>1</v>
      </c>
      <c r="Q9" s="349">
        <f t="shared" si="1"/>
        <v>1</v>
      </c>
      <c r="R9" s="358"/>
    </row>
    <row r="10" spans="1:18" x14ac:dyDescent="0.25">
      <c r="A10" s="357" t="s">
        <v>17</v>
      </c>
      <c r="B10" s="354" t="s">
        <v>640</v>
      </c>
      <c r="C10" s="360" t="s">
        <v>454</v>
      </c>
      <c r="D10" s="359" t="s">
        <v>627</v>
      </c>
      <c r="E10" s="355" t="s">
        <v>94</v>
      </c>
      <c r="F10" s="354" t="s">
        <v>685</v>
      </c>
      <c r="G10" s="354" t="s">
        <v>737</v>
      </c>
      <c r="H10" s="354" t="s">
        <v>646</v>
      </c>
      <c r="I10" s="354" t="s">
        <v>682</v>
      </c>
      <c r="J10" s="354" t="s">
        <v>681</v>
      </c>
      <c r="K10" s="354">
        <v>100</v>
      </c>
      <c r="L10" s="353"/>
      <c r="M10" s="352">
        <v>1</v>
      </c>
      <c r="N10" s="351">
        <v>1</v>
      </c>
      <c r="O10" s="350">
        <f t="shared" si="0"/>
        <v>1</v>
      </c>
      <c r="P10" s="350">
        <v>1</v>
      </c>
      <c r="Q10" s="349">
        <f t="shared" si="1"/>
        <v>1</v>
      </c>
      <c r="R10" s="358"/>
    </row>
    <row r="11" spans="1:18" x14ac:dyDescent="0.25">
      <c r="A11" s="357" t="s">
        <v>17</v>
      </c>
      <c r="B11" s="354" t="s">
        <v>640</v>
      </c>
      <c r="C11" s="354" t="s">
        <v>638</v>
      </c>
      <c r="D11" s="359" t="s">
        <v>627</v>
      </c>
      <c r="E11" s="355" t="s">
        <v>686</v>
      </c>
      <c r="F11" s="354" t="s">
        <v>685</v>
      </c>
      <c r="G11" s="354" t="s">
        <v>737</v>
      </c>
      <c r="H11" s="354" t="s">
        <v>646</v>
      </c>
      <c r="I11" s="354" t="s">
        <v>682</v>
      </c>
      <c r="J11" s="354" t="s">
        <v>681</v>
      </c>
      <c r="K11" s="354">
        <v>100</v>
      </c>
      <c r="L11" s="353"/>
      <c r="M11" s="352">
        <v>3</v>
      </c>
      <c r="N11" s="351">
        <v>3</v>
      </c>
      <c r="O11" s="350">
        <f t="shared" si="0"/>
        <v>1</v>
      </c>
      <c r="P11" s="350">
        <v>1</v>
      </c>
      <c r="Q11" s="349">
        <f t="shared" si="1"/>
        <v>1</v>
      </c>
      <c r="R11" s="358"/>
    </row>
    <row r="12" spans="1:18" x14ac:dyDescent="0.25">
      <c r="A12" s="357" t="s">
        <v>17</v>
      </c>
      <c r="B12" s="354" t="s">
        <v>70</v>
      </c>
      <c r="C12" s="360" t="s">
        <v>454</v>
      </c>
      <c r="D12" s="359" t="s">
        <v>627</v>
      </c>
      <c r="E12" s="358" t="s">
        <v>686</v>
      </c>
      <c r="F12" s="354" t="s">
        <v>685</v>
      </c>
      <c r="G12" s="354" t="s">
        <v>737</v>
      </c>
      <c r="H12" s="354" t="s">
        <v>646</v>
      </c>
      <c r="I12" s="354" t="s">
        <v>682</v>
      </c>
      <c r="J12" s="354" t="s">
        <v>681</v>
      </c>
      <c r="K12" s="354">
        <v>100</v>
      </c>
      <c r="L12" s="353"/>
      <c r="M12" s="352">
        <v>4</v>
      </c>
      <c r="N12" s="351">
        <v>4</v>
      </c>
      <c r="O12" s="350">
        <f t="shared" si="0"/>
        <v>1</v>
      </c>
      <c r="P12" s="350">
        <v>1</v>
      </c>
      <c r="Q12" s="349">
        <f t="shared" si="1"/>
        <v>1</v>
      </c>
      <c r="R12" s="358"/>
    </row>
    <row r="13" spans="1:18" x14ac:dyDescent="0.25">
      <c r="A13" s="357" t="s">
        <v>17</v>
      </c>
      <c r="B13" s="354" t="s">
        <v>640</v>
      </c>
      <c r="C13" s="354" t="s">
        <v>644</v>
      </c>
      <c r="D13" s="356" t="s">
        <v>643</v>
      </c>
      <c r="E13" s="355" t="s">
        <v>94</v>
      </c>
      <c r="F13" s="354" t="s">
        <v>685</v>
      </c>
      <c r="G13" s="354" t="s">
        <v>737</v>
      </c>
      <c r="H13" s="354" t="s">
        <v>646</v>
      </c>
      <c r="I13" s="354" t="s">
        <v>682</v>
      </c>
      <c r="J13" s="354" t="s">
        <v>681</v>
      </c>
      <c r="K13" s="354">
        <v>100</v>
      </c>
      <c r="L13" s="353"/>
      <c r="M13" s="352">
        <v>3</v>
      </c>
      <c r="N13" s="351">
        <v>3</v>
      </c>
      <c r="O13" s="350">
        <f t="shared" si="0"/>
        <v>1</v>
      </c>
      <c r="P13" s="350">
        <v>1</v>
      </c>
      <c r="Q13" s="349">
        <f t="shared" si="1"/>
        <v>1</v>
      </c>
      <c r="R13" s="358"/>
    </row>
    <row r="14" spans="1:18" x14ac:dyDescent="0.25">
      <c r="A14" s="357" t="s">
        <v>17</v>
      </c>
      <c r="B14" s="354" t="s">
        <v>640</v>
      </c>
      <c r="C14" s="354" t="s">
        <v>656</v>
      </c>
      <c r="D14" s="359" t="s">
        <v>655</v>
      </c>
      <c r="E14" s="355" t="s">
        <v>94</v>
      </c>
      <c r="F14" s="354" t="s">
        <v>685</v>
      </c>
      <c r="G14" s="354" t="s">
        <v>736</v>
      </c>
      <c r="H14" s="354" t="s">
        <v>692</v>
      </c>
      <c r="I14" s="354" t="s">
        <v>688</v>
      </c>
      <c r="J14" s="354" t="s">
        <v>681</v>
      </c>
      <c r="K14" s="354">
        <v>100</v>
      </c>
      <c r="L14" s="353"/>
      <c r="M14" s="351">
        <v>58</v>
      </c>
      <c r="N14" s="351">
        <v>58</v>
      </c>
      <c r="O14" s="350">
        <f t="shared" si="0"/>
        <v>1</v>
      </c>
      <c r="P14" s="350">
        <v>1</v>
      </c>
      <c r="Q14" s="349">
        <f t="shared" si="1"/>
        <v>1</v>
      </c>
      <c r="R14" s="358"/>
    </row>
    <row r="15" spans="1:18" x14ac:dyDescent="0.25">
      <c r="A15" s="357" t="s">
        <v>17</v>
      </c>
      <c r="B15" s="354" t="s">
        <v>640</v>
      </c>
      <c r="C15" s="354" t="s">
        <v>687</v>
      </c>
      <c r="D15" s="356" t="s">
        <v>650</v>
      </c>
      <c r="E15" s="355" t="s">
        <v>94</v>
      </c>
      <c r="F15" s="354" t="s">
        <v>685</v>
      </c>
      <c r="G15" s="354" t="s">
        <v>736</v>
      </c>
      <c r="H15" s="354" t="s">
        <v>692</v>
      </c>
      <c r="I15" s="354" t="s">
        <v>688</v>
      </c>
      <c r="J15" s="354" t="s">
        <v>681</v>
      </c>
      <c r="K15" s="354">
        <v>100</v>
      </c>
      <c r="L15" s="353"/>
      <c r="M15" s="351">
        <v>3</v>
      </c>
      <c r="N15" s="351">
        <v>3</v>
      </c>
      <c r="O15" s="350">
        <f t="shared" si="0"/>
        <v>1</v>
      </c>
      <c r="P15" s="350">
        <v>1</v>
      </c>
      <c r="Q15" s="349">
        <f t="shared" si="1"/>
        <v>1</v>
      </c>
      <c r="R15" s="358"/>
    </row>
    <row r="16" spans="1:18" x14ac:dyDescent="0.25">
      <c r="A16" s="357" t="s">
        <v>17</v>
      </c>
      <c r="B16" s="354" t="s">
        <v>640</v>
      </c>
      <c r="C16" s="354" t="s">
        <v>638</v>
      </c>
      <c r="D16" s="356" t="s">
        <v>649</v>
      </c>
      <c r="E16" s="355" t="s">
        <v>94</v>
      </c>
      <c r="F16" s="354" t="s">
        <v>685</v>
      </c>
      <c r="G16" s="354" t="s">
        <v>736</v>
      </c>
      <c r="H16" s="354" t="s">
        <v>692</v>
      </c>
      <c r="I16" s="354" t="s">
        <v>688</v>
      </c>
      <c r="J16" s="354" t="s">
        <v>681</v>
      </c>
      <c r="K16" s="354">
        <v>100</v>
      </c>
      <c r="L16" s="353"/>
      <c r="M16" s="361">
        <v>2</v>
      </c>
      <c r="N16" s="351">
        <v>2</v>
      </c>
      <c r="O16" s="350">
        <f t="shared" si="0"/>
        <v>1</v>
      </c>
      <c r="P16" s="350">
        <v>1</v>
      </c>
      <c r="Q16" s="349">
        <f t="shared" si="1"/>
        <v>1</v>
      </c>
      <c r="R16" s="358"/>
    </row>
    <row r="17" spans="1:18" x14ac:dyDescent="0.25">
      <c r="A17" s="357" t="s">
        <v>17</v>
      </c>
      <c r="B17" s="354" t="s">
        <v>640</v>
      </c>
      <c r="C17" s="354" t="s">
        <v>638</v>
      </c>
      <c r="D17" s="356" t="s">
        <v>643</v>
      </c>
      <c r="E17" s="355" t="s">
        <v>94</v>
      </c>
      <c r="F17" s="354" t="s">
        <v>685</v>
      </c>
      <c r="G17" s="354" t="s">
        <v>736</v>
      </c>
      <c r="H17" s="354" t="s">
        <v>692</v>
      </c>
      <c r="I17" s="354" t="s">
        <v>688</v>
      </c>
      <c r="J17" s="354" t="s">
        <v>681</v>
      </c>
      <c r="K17" s="354">
        <v>100</v>
      </c>
      <c r="L17" s="353"/>
      <c r="M17" s="361">
        <v>11</v>
      </c>
      <c r="N17" s="351">
        <v>11</v>
      </c>
      <c r="O17" s="350">
        <f t="shared" si="0"/>
        <v>1</v>
      </c>
      <c r="P17" s="350">
        <v>1</v>
      </c>
      <c r="Q17" s="349">
        <f t="shared" si="1"/>
        <v>1</v>
      </c>
      <c r="R17" s="358"/>
    </row>
    <row r="18" spans="1:18" x14ac:dyDescent="0.25">
      <c r="A18" s="357" t="s">
        <v>17</v>
      </c>
      <c r="B18" s="354" t="s">
        <v>640</v>
      </c>
      <c r="C18" s="354" t="s">
        <v>687</v>
      </c>
      <c r="D18" s="356" t="s">
        <v>643</v>
      </c>
      <c r="E18" s="355" t="s">
        <v>94</v>
      </c>
      <c r="F18" s="354" t="s">
        <v>685</v>
      </c>
      <c r="G18" s="354" t="s">
        <v>736</v>
      </c>
      <c r="H18" s="354" t="s">
        <v>692</v>
      </c>
      <c r="I18" s="354" t="s">
        <v>688</v>
      </c>
      <c r="J18" s="354" t="s">
        <v>681</v>
      </c>
      <c r="K18" s="354">
        <v>100</v>
      </c>
      <c r="L18" s="353"/>
      <c r="M18" s="352">
        <v>2</v>
      </c>
      <c r="N18" s="351">
        <v>2</v>
      </c>
      <c r="O18" s="350">
        <f t="shared" si="0"/>
        <v>1</v>
      </c>
      <c r="P18" s="350">
        <v>1</v>
      </c>
      <c r="Q18" s="349">
        <f t="shared" si="1"/>
        <v>1</v>
      </c>
      <c r="R18" s="358"/>
    </row>
    <row r="19" spans="1:18" x14ac:dyDescent="0.25">
      <c r="A19" s="357" t="s">
        <v>17</v>
      </c>
      <c r="B19" s="354" t="s">
        <v>640</v>
      </c>
      <c r="C19" s="360" t="s">
        <v>454</v>
      </c>
      <c r="D19" s="359" t="s">
        <v>627</v>
      </c>
      <c r="E19" s="355" t="s">
        <v>94</v>
      </c>
      <c r="F19" s="354" t="s">
        <v>685</v>
      </c>
      <c r="G19" s="354" t="s">
        <v>736</v>
      </c>
      <c r="H19" s="354" t="s">
        <v>692</v>
      </c>
      <c r="I19" s="354" t="s">
        <v>688</v>
      </c>
      <c r="J19" s="354" t="s">
        <v>681</v>
      </c>
      <c r="K19" s="354">
        <v>100</v>
      </c>
      <c r="L19" s="353"/>
      <c r="M19" s="352">
        <v>1</v>
      </c>
      <c r="N19" s="351">
        <v>1</v>
      </c>
      <c r="O19" s="350">
        <f t="shared" si="0"/>
        <v>1</v>
      </c>
      <c r="P19" s="350">
        <v>1</v>
      </c>
      <c r="Q19" s="349">
        <f t="shared" si="1"/>
        <v>1</v>
      </c>
      <c r="R19" s="358"/>
    </row>
    <row r="20" spans="1:18" x14ac:dyDescent="0.25">
      <c r="A20" s="357" t="s">
        <v>17</v>
      </c>
      <c r="B20" s="354" t="s">
        <v>640</v>
      </c>
      <c r="C20" s="354" t="s">
        <v>638</v>
      </c>
      <c r="D20" s="359" t="s">
        <v>627</v>
      </c>
      <c r="E20" s="355" t="s">
        <v>686</v>
      </c>
      <c r="F20" s="354" t="s">
        <v>685</v>
      </c>
      <c r="G20" s="354" t="s">
        <v>736</v>
      </c>
      <c r="H20" s="354" t="s">
        <v>692</v>
      </c>
      <c r="I20" s="354" t="s">
        <v>688</v>
      </c>
      <c r="J20" s="354" t="s">
        <v>681</v>
      </c>
      <c r="K20" s="354">
        <v>100</v>
      </c>
      <c r="L20" s="353"/>
      <c r="M20" s="352">
        <v>3</v>
      </c>
      <c r="N20" s="351">
        <v>3</v>
      </c>
      <c r="O20" s="350">
        <f t="shared" si="0"/>
        <v>1</v>
      </c>
      <c r="P20" s="350">
        <v>1</v>
      </c>
      <c r="Q20" s="349">
        <f t="shared" si="1"/>
        <v>1</v>
      </c>
      <c r="R20" s="358"/>
    </row>
    <row r="21" spans="1:18" x14ac:dyDescent="0.25">
      <c r="A21" s="357" t="s">
        <v>17</v>
      </c>
      <c r="B21" s="354" t="s">
        <v>70</v>
      </c>
      <c r="C21" s="360" t="s">
        <v>454</v>
      </c>
      <c r="D21" s="359" t="s">
        <v>627</v>
      </c>
      <c r="E21" s="358" t="s">
        <v>686</v>
      </c>
      <c r="F21" s="354" t="s">
        <v>685</v>
      </c>
      <c r="G21" s="354" t="s">
        <v>736</v>
      </c>
      <c r="H21" s="354" t="s">
        <v>692</v>
      </c>
      <c r="I21" s="354" t="s">
        <v>688</v>
      </c>
      <c r="J21" s="354" t="s">
        <v>681</v>
      </c>
      <c r="K21" s="354">
        <v>100</v>
      </c>
      <c r="L21" s="353"/>
      <c r="M21" s="352">
        <v>4</v>
      </c>
      <c r="N21" s="351">
        <v>4</v>
      </c>
      <c r="O21" s="350">
        <f t="shared" si="0"/>
        <v>1</v>
      </c>
      <c r="P21" s="350">
        <v>1</v>
      </c>
      <c r="Q21" s="349">
        <f t="shared" si="1"/>
        <v>1</v>
      </c>
      <c r="R21" s="358"/>
    </row>
    <row r="22" spans="1:18" x14ac:dyDescent="0.25">
      <c r="A22" s="357" t="s">
        <v>17</v>
      </c>
      <c r="B22" s="354" t="s">
        <v>640</v>
      </c>
      <c r="C22" s="354" t="s">
        <v>635</v>
      </c>
      <c r="D22" s="359" t="s">
        <v>655</v>
      </c>
      <c r="E22" s="355" t="s">
        <v>94</v>
      </c>
      <c r="F22" s="354" t="s">
        <v>685</v>
      </c>
      <c r="G22" s="354" t="s">
        <v>736</v>
      </c>
      <c r="H22" s="354" t="s">
        <v>692</v>
      </c>
      <c r="I22" s="354" t="s">
        <v>688</v>
      </c>
      <c r="J22" s="354" t="s">
        <v>681</v>
      </c>
      <c r="K22" s="354">
        <v>100</v>
      </c>
      <c r="L22" s="353"/>
      <c r="M22" s="352">
        <v>35</v>
      </c>
      <c r="N22" s="352">
        <v>35</v>
      </c>
      <c r="O22" s="350">
        <f t="shared" si="0"/>
        <v>1</v>
      </c>
      <c r="P22" s="350">
        <v>1</v>
      </c>
      <c r="Q22" s="349">
        <f t="shared" si="1"/>
        <v>1</v>
      </c>
      <c r="R22" s="358"/>
    </row>
    <row r="23" spans="1:18" x14ac:dyDescent="0.25">
      <c r="A23" s="357" t="s">
        <v>17</v>
      </c>
      <c r="B23" s="354" t="s">
        <v>640</v>
      </c>
      <c r="C23" s="354" t="s">
        <v>635</v>
      </c>
      <c r="D23" s="356" t="s">
        <v>650</v>
      </c>
      <c r="E23" s="355" t="s">
        <v>94</v>
      </c>
      <c r="F23" s="354" t="s">
        <v>685</v>
      </c>
      <c r="G23" s="354" t="s">
        <v>736</v>
      </c>
      <c r="H23" s="354" t="s">
        <v>692</v>
      </c>
      <c r="I23" s="354" t="s">
        <v>688</v>
      </c>
      <c r="J23" s="354" t="s">
        <v>681</v>
      </c>
      <c r="K23" s="354">
        <v>100</v>
      </c>
      <c r="L23" s="353"/>
      <c r="M23" s="352">
        <v>6</v>
      </c>
      <c r="N23" s="352">
        <v>6</v>
      </c>
      <c r="O23" s="350">
        <f t="shared" si="0"/>
        <v>1</v>
      </c>
      <c r="P23" s="350">
        <v>1</v>
      </c>
      <c r="Q23" s="349">
        <f t="shared" si="1"/>
        <v>1</v>
      </c>
      <c r="R23" s="358"/>
    </row>
    <row r="24" spans="1:18" x14ac:dyDescent="0.25">
      <c r="A24" s="357" t="s">
        <v>17</v>
      </c>
      <c r="B24" s="354" t="s">
        <v>640</v>
      </c>
      <c r="C24" s="354" t="s">
        <v>635</v>
      </c>
      <c r="D24" s="356" t="s">
        <v>694</v>
      </c>
      <c r="E24" s="355" t="s">
        <v>94</v>
      </c>
      <c r="F24" s="354" t="s">
        <v>685</v>
      </c>
      <c r="G24" s="354" t="s">
        <v>736</v>
      </c>
      <c r="H24" s="354" t="s">
        <v>692</v>
      </c>
      <c r="I24" s="354" t="s">
        <v>688</v>
      </c>
      <c r="J24" s="354" t="s">
        <v>681</v>
      </c>
      <c r="K24" s="354">
        <v>100</v>
      </c>
      <c r="L24" s="353"/>
      <c r="M24" s="352">
        <v>1</v>
      </c>
      <c r="N24" s="352">
        <v>1</v>
      </c>
      <c r="O24" s="350">
        <f t="shared" si="0"/>
        <v>1</v>
      </c>
      <c r="P24" s="350">
        <v>1</v>
      </c>
      <c r="Q24" s="349">
        <f t="shared" si="1"/>
        <v>1</v>
      </c>
      <c r="R24" s="358"/>
    </row>
    <row r="25" spans="1:18" x14ac:dyDescent="0.25">
      <c r="A25" s="357" t="s">
        <v>17</v>
      </c>
      <c r="B25" s="354" t="s">
        <v>640</v>
      </c>
      <c r="C25" s="354" t="s">
        <v>635</v>
      </c>
      <c r="D25" s="356" t="s">
        <v>649</v>
      </c>
      <c r="E25" s="355" t="s">
        <v>94</v>
      </c>
      <c r="F25" s="354" t="s">
        <v>685</v>
      </c>
      <c r="G25" s="354" t="s">
        <v>736</v>
      </c>
      <c r="H25" s="354" t="s">
        <v>692</v>
      </c>
      <c r="I25" s="354" t="s">
        <v>688</v>
      </c>
      <c r="J25" s="354" t="s">
        <v>681</v>
      </c>
      <c r="K25" s="354">
        <v>100</v>
      </c>
      <c r="L25" s="353"/>
      <c r="M25" s="352">
        <v>2</v>
      </c>
      <c r="N25" s="352">
        <v>2</v>
      </c>
      <c r="O25" s="350">
        <f t="shared" si="0"/>
        <v>1</v>
      </c>
      <c r="P25" s="350">
        <v>1</v>
      </c>
      <c r="Q25" s="349">
        <f t="shared" si="1"/>
        <v>1</v>
      </c>
      <c r="R25" s="358"/>
    </row>
    <row r="26" spans="1:18" x14ac:dyDescent="0.25">
      <c r="A26" s="357" t="s">
        <v>17</v>
      </c>
      <c r="B26" s="354" t="s">
        <v>640</v>
      </c>
      <c r="C26" s="354" t="s">
        <v>635</v>
      </c>
      <c r="D26" s="356" t="s">
        <v>643</v>
      </c>
      <c r="E26" s="355" t="s">
        <v>94</v>
      </c>
      <c r="F26" s="354" t="s">
        <v>685</v>
      </c>
      <c r="G26" s="354" t="s">
        <v>736</v>
      </c>
      <c r="H26" s="354" t="s">
        <v>692</v>
      </c>
      <c r="I26" s="354" t="s">
        <v>688</v>
      </c>
      <c r="J26" s="354" t="s">
        <v>681</v>
      </c>
      <c r="K26" s="354">
        <v>100</v>
      </c>
      <c r="L26" s="353"/>
      <c r="M26" s="352">
        <v>10</v>
      </c>
      <c r="N26" s="352">
        <v>10</v>
      </c>
      <c r="O26" s="350">
        <f t="shared" si="0"/>
        <v>1</v>
      </c>
      <c r="P26" s="350">
        <v>1</v>
      </c>
      <c r="Q26" s="349">
        <f t="shared" si="1"/>
        <v>1</v>
      </c>
      <c r="R26" s="358"/>
    </row>
    <row r="27" spans="1:18" x14ac:dyDescent="0.25">
      <c r="A27" s="357" t="s">
        <v>17</v>
      </c>
      <c r="B27" s="354" t="s">
        <v>640</v>
      </c>
      <c r="C27" s="354" t="s">
        <v>635</v>
      </c>
      <c r="D27" s="356" t="s">
        <v>634</v>
      </c>
      <c r="E27" s="355" t="s">
        <v>94</v>
      </c>
      <c r="F27" s="354" t="s">
        <v>685</v>
      </c>
      <c r="G27" s="354" t="s">
        <v>736</v>
      </c>
      <c r="H27" s="354" t="s">
        <v>692</v>
      </c>
      <c r="I27" s="354" t="s">
        <v>688</v>
      </c>
      <c r="J27" s="354" t="s">
        <v>681</v>
      </c>
      <c r="K27" s="354">
        <v>100</v>
      </c>
      <c r="L27" s="353"/>
      <c r="M27" s="352">
        <v>3</v>
      </c>
      <c r="N27" s="352">
        <v>3</v>
      </c>
      <c r="O27" s="350">
        <f t="shared" si="0"/>
        <v>1</v>
      </c>
      <c r="P27" s="350">
        <v>1</v>
      </c>
      <c r="Q27" s="349">
        <f t="shared" si="1"/>
        <v>1</v>
      </c>
      <c r="R27" s="358"/>
    </row>
    <row r="28" spans="1:18" x14ac:dyDescent="0.25">
      <c r="A28" s="357" t="s">
        <v>17</v>
      </c>
      <c r="B28" s="354" t="s">
        <v>640</v>
      </c>
      <c r="C28" s="354" t="s">
        <v>644</v>
      </c>
      <c r="D28" s="356" t="s">
        <v>643</v>
      </c>
      <c r="E28" s="355" t="s">
        <v>94</v>
      </c>
      <c r="F28" s="354" t="s">
        <v>685</v>
      </c>
      <c r="G28" s="354" t="s">
        <v>736</v>
      </c>
      <c r="H28" s="354" t="s">
        <v>692</v>
      </c>
      <c r="I28" s="354" t="s">
        <v>688</v>
      </c>
      <c r="J28" s="354" t="s">
        <v>681</v>
      </c>
      <c r="K28" s="354">
        <v>100</v>
      </c>
      <c r="L28" s="353"/>
      <c r="M28" s="352">
        <v>3</v>
      </c>
      <c r="N28" s="351">
        <v>3</v>
      </c>
      <c r="O28" s="350">
        <f t="shared" si="0"/>
        <v>1</v>
      </c>
      <c r="P28" s="350">
        <v>1</v>
      </c>
      <c r="Q28" s="349">
        <f t="shared" si="1"/>
        <v>1</v>
      </c>
      <c r="R28" s="358"/>
    </row>
    <row r="29" spans="1:18" x14ac:dyDescent="0.25">
      <c r="A29" s="357" t="s">
        <v>17</v>
      </c>
      <c r="B29" s="354" t="s">
        <v>640</v>
      </c>
      <c r="C29" s="354" t="s">
        <v>656</v>
      </c>
      <c r="D29" s="359" t="s">
        <v>655</v>
      </c>
      <c r="E29" s="355" t="s">
        <v>94</v>
      </c>
      <c r="F29" s="354" t="s">
        <v>685</v>
      </c>
      <c r="G29" s="354" t="s">
        <v>735</v>
      </c>
      <c r="H29" s="354" t="s">
        <v>734</v>
      </c>
      <c r="I29" s="354" t="s">
        <v>682</v>
      </c>
      <c r="J29" s="354" t="s">
        <v>681</v>
      </c>
      <c r="K29" s="354">
        <v>100</v>
      </c>
      <c r="L29" s="353"/>
      <c r="M29" s="351">
        <v>58</v>
      </c>
      <c r="N29" s="351">
        <v>58</v>
      </c>
      <c r="O29" s="350">
        <f t="shared" si="0"/>
        <v>1</v>
      </c>
      <c r="P29" s="350">
        <v>1</v>
      </c>
      <c r="Q29" s="349">
        <f t="shared" si="1"/>
        <v>1</v>
      </c>
      <c r="R29" s="358"/>
    </row>
    <row r="30" spans="1:18" x14ac:dyDescent="0.25">
      <c r="A30" s="357" t="s">
        <v>17</v>
      </c>
      <c r="B30" s="354" t="s">
        <v>640</v>
      </c>
      <c r="C30" s="354" t="s">
        <v>687</v>
      </c>
      <c r="D30" s="356" t="s">
        <v>650</v>
      </c>
      <c r="E30" s="355" t="s">
        <v>94</v>
      </c>
      <c r="F30" s="354" t="s">
        <v>685</v>
      </c>
      <c r="G30" s="354" t="s">
        <v>735</v>
      </c>
      <c r="H30" s="354" t="s">
        <v>734</v>
      </c>
      <c r="I30" s="354" t="s">
        <v>682</v>
      </c>
      <c r="J30" s="354" t="s">
        <v>681</v>
      </c>
      <c r="K30" s="354">
        <v>100</v>
      </c>
      <c r="L30" s="353"/>
      <c r="M30" s="351">
        <v>3</v>
      </c>
      <c r="N30" s="351">
        <v>3</v>
      </c>
      <c r="O30" s="350">
        <f t="shared" si="0"/>
        <v>1</v>
      </c>
      <c r="P30" s="350">
        <v>1</v>
      </c>
      <c r="Q30" s="349">
        <f t="shared" si="1"/>
        <v>1</v>
      </c>
      <c r="R30" s="358"/>
    </row>
    <row r="31" spans="1:18" x14ac:dyDescent="0.25">
      <c r="A31" s="357" t="s">
        <v>17</v>
      </c>
      <c r="B31" s="354" t="s">
        <v>640</v>
      </c>
      <c r="C31" s="354" t="s">
        <v>638</v>
      </c>
      <c r="D31" s="356" t="s">
        <v>649</v>
      </c>
      <c r="E31" s="355" t="s">
        <v>94</v>
      </c>
      <c r="F31" s="354" t="s">
        <v>685</v>
      </c>
      <c r="G31" s="354" t="s">
        <v>735</v>
      </c>
      <c r="H31" s="354" t="s">
        <v>734</v>
      </c>
      <c r="I31" s="354" t="s">
        <v>682</v>
      </c>
      <c r="J31" s="354" t="s">
        <v>681</v>
      </c>
      <c r="K31" s="354">
        <v>100</v>
      </c>
      <c r="L31" s="353"/>
      <c r="M31" s="361">
        <v>2</v>
      </c>
      <c r="N31" s="351">
        <v>2</v>
      </c>
      <c r="O31" s="350">
        <f t="shared" si="0"/>
        <v>1</v>
      </c>
      <c r="P31" s="350">
        <v>1</v>
      </c>
      <c r="Q31" s="349">
        <f t="shared" si="1"/>
        <v>1</v>
      </c>
      <c r="R31" s="358"/>
    </row>
    <row r="32" spans="1:18" x14ac:dyDescent="0.25">
      <c r="A32" s="357" t="s">
        <v>17</v>
      </c>
      <c r="B32" s="354" t="s">
        <v>640</v>
      </c>
      <c r="C32" s="354" t="s">
        <v>638</v>
      </c>
      <c r="D32" s="356" t="s">
        <v>643</v>
      </c>
      <c r="E32" s="355" t="s">
        <v>94</v>
      </c>
      <c r="F32" s="354" t="s">
        <v>685</v>
      </c>
      <c r="G32" s="354" t="s">
        <v>735</v>
      </c>
      <c r="H32" s="354" t="s">
        <v>734</v>
      </c>
      <c r="I32" s="354" t="s">
        <v>682</v>
      </c>
      <c r="J32" s="354" t="s">
        <v>681</v>
      </c>
      <c r="K32" s="354">
        <v>100</v>
      </c>
      <c r="L32" s="353"/>
      <c r="M32" s="361">
        <v>11</v>
      </c>
      <c r="N32" s="351">
        <v>11</v>
      </c>
      <c r="O32" s="350">
        <f t="shared" si="0"/>
        <v>1</v>
      </c>
      <c r="P32" s="350">
        <v>1</v>
      </c>
      <c r="Q32" s="349">
        <f t="shared" si="1"/>
        <v>1</v>
      </c>
      <c r="R32" s="358"/>
    </row>
    <row r="33" spans="1:18" x14ac:dyDescent="0.25">
      <c r="A33" s="357" t="s">
        <v>17</v>
      </c>
      <c r="B33" s="354" t="s">
        <v>640</v>
      </c>
      <c r="C33" s="354" t="s">
        <v>687</v>
      </c>
      <c r="D33" s="356" t="s">
        <v>643</v>
      </c>
      <c r="E33" s="355" t="s">
        <v>94</v>
      </c>
      <c r="F33" s="354" t="s">
        <v>685</v>
      </c>
      <c r="G33" s="354" t="s">
        <v>735</v>
      </c>
      <c r="H33" s="354" t="s">
        <v>734</v>
      </c>
      <c r="I33" s="354" t="s">
        <v>682</v>
      </c>
      <c r="J33" s="354" t="s">
        <v>681</v>
      </c>
      <c r="K33" s="354">
        <v>100</v>
      </c>
      <c r="L33" s="353"/>
      <c r="M33" s="352">
        <v>2</v>
      </c>
      <c r="N33" s="351">
        <v>2</v>
      </c>
      <c r="O33" s="350">
        <f t="shared" si="0"/>
        <v>1</v>
      </c>
      <c r="P33" s="350">
        <v>1</v>
      </c>
      <c r="Q33" s="349">
        <f t="shared" si="1"/>
        <v>1</v>
      </c>
      <c r="R33" s="358"/>
    </row>
    <row r="34" spans="1:18" x14ac:dyDescent="0.25">
      <c r="A34" s="357" t="s">
        <v>17</v>
      </c>
      <c r="B34" s="354" t="s">
        <v>640</v>
      </c>
      <c r="C34" s="360" t="s">
        <v>454</v>
      </c>
      <c r="D34" s="359" t="s">
        <v>627</v>
      </c>
      <c r="E34" s="355" t="s">
        <v>94</v>
      </c>
      <c r="F34" s="354" t="s">
        <v>685</v>
      </c>
      <c r="G34" s="354" t="s">
        <v>735</v>
      </c>
      <c r="H34" s="354" t="s">
        <v>734</v>
      </c>
      <c r="I34" s="354" t="s">
        <v>682</v>
      </c>
      <c r="J34" s="354" t="s">
        <v>681</v>
      </c>
      <c r="K34" s="354">
        <v>100</v>
      </c>
      <c r="L34" s="353"/>
      <c r="M34" s="352">
        <v>1</v>
      </c>
      <c r="N34" s="351">
        <v>1</v>
      </c>
      <c r="O34" s="350">
        <f t="shared" si="0"/>
        <v>1</v>
      </c>
      <c r="P34" s="350">
        <v>1</v>
      </c>
      <c r="Q34" s="349">
        <f t="shared" si="1"/>
        <v>1</v>
      </c>
      <c r="R34" s="358"/>
    </row>
    <row r="35" spans="1:18" x14ac:dyDescent="0.25">
      <c r="A35" s="357" t="s">
        <v>17</v>
      </c>
      <c r="B35" s="354" t="s">
        <v>640</v>
      </c>
      <c r="C35" s="354" t="s">
        <v>638</v>
      </c>
      <c r="D35" s="359" t="s">
        <v>627</v>
      </c>
      <c r="E35" s="355" t="s">
        <v>686</v>
      </c>
      <c r="F35" s="354" t="s">
        <v>685</v>
      </c>
      <c r="G35" s="354" t="s">
        <v>735</v>
      </c>
      <c r="H35" s="354" t="s">
        <v>734</v>
      </c>
      <c r="I35" s="354" t="s">
        <v>682</v>
      </c>
      <c r="J35" s="354" t="s">
        <v>681</v>
      </c>
      <c r="K35" s="354">
        <v>100</v>
      </c>
      <c r="L35" s="353"/>
      <c r="M35" s="352">
        <v>3</v>
      </c>
      <c r="N35" s="351">
        <v>3</v>
      </c>
      <c r="O35" s="350">
        <f t="shared" si="0"/>
        <v>1</v>
      </c>
      <c r="P35" s="350">
        <v>1</v>
      </c>
      <c r="Q35" s="349">
        <f t="shared" si="1"/>
        <v>1</v>
      </c>
      <c r="R35" s="358"/>
    </row>
    <row r="36" spans="1:18" x14ac:dyDescent="0.25">
      <c r="A36" s="357" t="s">
        <v>17</v>
      </c>
      <c r="B36" s="354" t="s">
        <v>70</v>
      </c>
      <c r="C36" s="360" t="s">
        <v>454</v>
      </c>
      <c r="D36" s="359" t="s">
        <v>627</v>
      </c>
      <c r="E36" s="358" t="s">
        <v>686</v>
      </c>
      <c r="F36" s="354" t="s">
        <v>685</v>
      </c>
      <c r="G36" s="354" t="s">
        <v>735</v>
      </c>
      <c r="H36" s="354" t="s">
        <v>734</v>
      </c>
      <c r="I36" s="354" t="s">
        <v>682</v>
      </c>
      <c r="J36" s="354" t="s">
        <v>681</v>
      </c>
      <c r="K36" s="354">
        <v>100</v>
      </c>
      <c r="L36" s="353"/>
      <c r="M36" s="352">
        <v>4</v>
      </c>
      <c r="N36" s="351">
        <v>4</v>
      </c>
      <c r="O36" s="350">
        <f t="shared" si="0"/>
        <v>1</v>
      </c>
      <c r="P36" s="350">
        <v>1</v>
      </c>
      <c r="Q36" s="349">
        <f t="shared" si="1"/>
        <v>1</v>
      </c>
      <c r="R36" s="358"/>
    </row>
    <row r="37" spans="1:18" x14ac:dyDescent="0.25">
      <c r="A37" s="357" t="s">
        <v>17</v>
      </c>
      <c r="B37" s="354" t="s">
        <v>640</v>
      </c>
      <c r="C37" s="354" t="s">
        <v>644</v>
      </c>
      <c r="D37" s="356" t="s">
        <v>643</v>
      </c>
      <c r="E37" s="355" t="s">
        <v>94</v>
      </c>
      <c r="F37" s="354" t="s">
        <v>685</v>
      </c>
      <c r="G37" s="354" t="s">
        <v>735</v>
      </c>
      <c r="H37" s="354" t="s">
        <v>734</v>
      </c>
      <c r="I37" s="354" t="s">
        <v>682</v>
      </c>
      <c r="J37" s="354" t="s">
        <v>681</v>
      </c>
      <c r="K37" s="354">
        <v>100</v>
      </c>
      <c r="L37" s="353"/>
      <c r="M37" s="352">
        <v>3</v>
      </c>
      <c r="N37" s="351">
        <v>3</v>
      </c>
      <c r="O37" s="350">
        <f t="shared" si="0"/>
        <v>1</v>
      </c>
      <c r="P37" s="350">
        <v>1</v>
      </c>
      <c r="Q37" s="349">
        <f t="shared" si="1"/>
        <v>1</v>
      </c>
      <c r="R37" s="358"/>
    </row>
    <row r="38" spans="1:18" x14ac:dyDescent="0.25">
      <c r="A38" s="357" t="s">
        <v>17</v>
      </c>
      <c r="B38" s="354" t="s">
        <v>640</v>
      </c>
      <c r="C38" s="354" t="s">
        <v>656</v>
      </c>
      <c r="D38" s="359" t="s">
        <v>655</v>
      </c>
      <c r="E38" s="355" t="s">
        <v>94</v>
      </c>
      <c r="F38" s="354" t="s">
        <v>698</v>
      </c>
      <c r="G38" s="354" t="s">
        <v>733</v>
      </c>
      <c r="H38" s="354" t="s">
        <v>683</v>
      </c>
      <c r="I38" s="354" t="s">
        <v>682</v>
      </c>
      <c r="J38" s="354" t="s">
        <v>681</v>
      </c>
      <c r="K38" s="354">
        <v>100</v>
      </c>
      <c r="L38" s="353"/>
      <c r="M38" s="351">
        <v>58</v>
      </c>
      <c r="N38" s="351">
        <v>58</v>
      </c>
      <c r="O38" s="350">
        <f t="shared" si="0"/>
        <v>1</v>
      </c>
      <c r="P38" s="350">
        <v>1</v>
      </c>
      <c r="Q38" s="349">
        <f t="shared" si="1"/>
        <v>1</v>
      </c>
      <c r="R38" s="358"/>
    </row>
    <row r="39" spans="1:18" x14ac:dyDescent="0.25">
      <c r="A39" s="357" t="s">
        <v>17</v>
      </c>
      <c r="B39" s="354" t="s">
        <v>640</v>
      </c>
      <c r="C39" s="354" t="s">
        <v>687</v>
      </c>
      <c r="D39" s="356" t="s">
        <v>650</v>
      </c>
      <c r="E39" s="355" t="s">
        <v>94</v>
      </c>
      <c r="F39" s="354" t="s">
        <v>698</v>
      </c>
      <c r="G39" s="354" t="s">
        <v>733</v>
      </c>
      <c r="H39" s="354" t="s">
        <v>683</v>
      </c>
      <c r="I39" s="354" t="s">
        <v>682</v>
      </c>
      <c r="J39" s="354" t="s">
        <v>681</v>
      </c>
      <c r="K39" s="354">
        <v>100</v>
      </c>
      <c r="L39" s="353"/>
      <c r="M39" s="351">
        <v>3</v>
      </c>
      <c r="N39" s="351">
        <v>3</v>
      </c>
      <c r="O39" s="350">
        <f t="shared" si="0"/>
        <v>1</v>
      </c>
      <c r="P39" s="350">
        <v>1</v>
      </c>
      <c r="Q39" s="349">
        <f t="shared" si="1"/>
        <v>1</v>
      </c>
      <c r="R39" s="358"/>
    </row>
    <row r="40" spans="1:18" x14ac:dyDescent="0.25">
      <c r="A40" s="357" t="s">
        <v>17</v>
      </c>
      <c r="B40" s="354" t="s">
        <v>640</v>
      </c>
      <c r="C40" s="354" t="s">
        <v>638</v>
      </c>
      <c r="D40" s="356" t="s">
        <v>649</v>
      </c>
      <c r="E40" s="355" t="s">
        <v>94</v>
      </c>
      <c r="F40" s="354" t="s">
        <v>698</v>
      </c>
      <c r="G40" s="354" t="s">
        <v>733</v>
      </c>
      <c r="H40" s="354" t="s">
        <v>683</v>
      </c>
      <c r="I40" s="354" t="s">
        <v>682</v>
      </c>
      <c r="J40" s="354" t="s">
        <v>681</v>
      </c>
      <c r="K40" s="354">
        <v>100</v>
      </c>
      <c r="L40" s="353"/>
      <c r="M40" s="361">
        <v>2</v>
      </c>
      <c r="N40" s="351">
        <v>2</v>
      </c>
      <c r="O40" s="350">
        <f t="shared" si="0"/>
        <v>1</v>
      </c>
      <c r="P40" s="350">
        <v>1</v>
      </c>
      <c r="Q40" s="349">
        <f t="shared" si="1"/>
        <v>1</v>
      </c>
      <c r="R40" s="358"/>
    </row>
    <row r="41" spans="1:18" x14ac:dyDescent="0.25">
      <c r="A41" s="357" t="s">
        <v>17</v>
      </c>
      <c r="B41" s="354" t="s">
        <v>640</v>
      </c>
      <c r="C41" s="354" t="s">
        <v>638</v>
      </c>
      <c r="D41" s="356" t="s">
        <v>643</v>
      </c>
      <c r="E41" s="355" t="s">
        <v>94</v>
      </c>
      <c r="F41" s="354" t="s">
        <v>698</v>
      </c>
      <c r="G41" s="354" t="s">
        <v>733</v>
      </c>
      <c r="H41" s="354" t="s">
        <v>683</v>
      </c>
      <c r="I41" s="354" t="s">
        <v>682</v>
      </c>
      <c r="J41" s="354" t="s">
        <v>681</v>
      </c>
      <c r="K41" s="354">
        <v>100</v>
      </c>
      <c r="L41" s="353"/>
      <c r="M41" s="361">
        <v>11</v>
      </c>
      <c r="N41" s="351">
        <v>11</v>
      </c>
      <c r="O41" s="350">
        <f t="shared" si="0"/>
        <v>1</v>
      </c>
      <c r="P41" s="350">
        <v>1</v>
      </c>
      <c r="Q41" s="349">
        <f t="shared" si="1"/>
        <v>1</v>
      </c>
      <c r="R41" s="358"/>
    </row>
    <row r="42" spans="1:18" x14ac:dyDescent="0.25">
      <c r="A42" s="357" t="s">
        <v>17</v>
      </c>
      <c r="B42" s="354" t="s">
        <v>640</v>
      </c>
      <c r="C42" s="354" t="s">
        <v>687</v>
      </c>
      <c r="D42" s="356" t="s">
        <v>643</v>
      </c>
      <c r="E42" s="355" t="s">
        <v>94</v>
      </c>
      <c r="F42" s="354" t="s">
        <v>698</v>
      </c>
      <c r="G42" s="354" t="s">
        <v>733</v>
      </c>
      <c r="H42" s="354" t="s">
        <v>683</v>
      </c>
      <c r="I42" s="354" t="s">
        <v>682</v>
      </c>
      <c r="J42" s="354" t="s">
        <v>681</v>
      </c>
      <c r="K42" s="354">
        <v>100</v>
      </c>
      <c r="L42" s="353"/>
      <c r="M42" s="352">
        <v>2</v>
      </c>
      <c r="N42" s="352">
        <v>2</v>
      </c>
      <c r="O42" s="350">
        <f t="shared" si="0"/>
        <v>1</v>
      </c>
      <c r="P42" s="350">
        <v>1</v>
      </c>
      <c r="Q42" s="349">
        <f t="shared" si="1"/>
        <v>1</v>
      </c>
      <c r="R42" s="358"/>
    </row>
    <row r="43" spans="1:18" x14ac:dyDescent="0.25">
      <c r="A43" s="357" t="s">
        <v>17</v>
      </c>
      <c r="B43" s="354" t="s">
        <v>640</v>
      </c>
      <c r="C43" s="360" t="s">
        <v>454</v>
      </c>
      <c r="D43" s="359" t="s">
        <v>627</v>
      </c>
      <c r="E43" s="355" t="s">
        <v>94</v>
      </c>
      <c r="F43" s="354" t="s">
        <v>698</v>
      </c>
      <c r="G43" s="354" t="s">
        <v>733</v>
      </c>
      <c r="H43" s="354" t="s">
        <v>683</v>
      </c>
      <c r="I43" s="354" t="s">
        <v>682</v>
      </c>
      <c r="J43" s="354" t="s">
        <v>681</v>
      </c>
      <c r="K43" s="354">
        <v>100</v>
      </c>
      <c r="L43" s="353"/>
      <c r="M43" s="352">
        <v>1</v>
      </c>
      <c r="N43" s="351">
        <v>1</v>
      </c>
      <c r="O43" s="350">
        <f t="shared" si="0"/>
        <v>1</v>
      </c>
      <c r="P43" s="350">
        <v>1</v>
      </c>
      <c r="Q43" s="349">
        <f t="shared" si="1"/>
        <v>1</v>
      </c>
      <c r="R43" s="358"/>
    </row>
    <row r="44" spans="1:18" x14ac:dyDescent="0.25">
      <c r="A44" s="357" t="s">
        <v>17</v>
      </c>
      <c r="B44" s="354" t="s">
        <v>640</v>
      </c>
      <c r="C44" s="354" t="s">
        <v>638</v>
      </c>
      <c r="D44" s="359" t="s">
        <v>627</v>
      </c>
      <c r="E44" s="355" t="s">
        <v>686</v>
      </c>
      <c r="F44" s="354" t="s">
        <v>698</v>
      </c>
      <c r="G44" s="354" t="s">
        <v>733</v>
      </c>
      <c r="H44" s="354" t="s">
        <v>683</v>
      </c>
      <c r="I44" s="354" t="s">
        <v>682</v>
      </c>
      <c r="J44" s="354" t="s">
        <v>681</v>
      </c>
      <c r="K44" s="354">
        <v>100</v>
      </c>
      <c r="L44" s="353"/>
      <c r="M44" s="352">
        <v>3</v>
      </c>
      <c r="N44" s="351">
        <v>3</v>
      </c>
      <c r="O44" s="350">
        <f t="shared" si="0"/>
        <v>1</v>
      </c>
      <c r="P44" s="350">
        <v>1</v>
      </c>
      <c r="Q44" s="349">
        <f t="shared" si="1"/>
        <v>1</v>
      </c>
      <c r="R44" s="358"/>
    </row>
    <row r="45" spans="1:18" x14ac:dyDescent="0.25">
      <c r="A45" s="357" t="s">
        <v>17</v>
      </c>
      <c r="B45" s="354" t="s">
        <v>70</v>
      </c>
      <c r="C45" s="360" t="s">
        <v>454</v>
      </c>
      <c r="D45" s="359" t="s">
        <v>627</v>
      </c>
      <c r="E45" s="358" t="s">
        <v>686</v>
      </c>
      <c r="F45" s="354" t="s">
        <v>698</v>
      </c>
      <c r="G45" s="354" t="s">
        <v>733</v>
      </c>
      <c r="H45" s="354" t="s">
        <v>683</v>
      </c>
      <c r="I45" s="354" t="s">
        <v>682</v>
      </c>
      <c r="J45" s="354" t="s">
        <v>681</v>
      </c>
      <c r="K45" s="354">
        <v>100</v>
      </c>
      <c r="L45" s="353"/>
      <c r="M45" s="352">
        <v>4</v>
      </c>
      <c r="N45" s="351">
        <v>4</v>
      </c>
      <c r="O45" s="350">
        <f t="shared" si="0"/>
        <v>1</v>
      </c>
      <c r="P45" s="350">
        <v>1</v>
      </c>
      <c r="Q45" s="349">
        <f t="shared" si="1"/>
        <v>1</v>
      </c>
      <c r="R45" s="358"/>
    </row>
    <row r="46" spans="1:18" x14ac:dyDescent="0.25">
      <c r="A46" s="357" t="s">
        <v>17</v>
      </c>
      <c r="B46" s="354" t="s">
        <v>640</v>
      </c>
      <c r="C46" s="354" t="s">
        <v>644</v>
      </c>
      <c r="D46" s="356" t="s">
        <v>643</v>
      </c>
      <c r="E46" s="355" t="s">
        <v>94</v>
      </c>
      <c r="F46" s="354" t="s">
        <v>698</v>
      </c>
      <c r="G46" s="354" t="s">
        <v>733</v>
      </c>
      <c r="H46" s="354" t="s">
        <v>683</v>
      </c>
      <c r="I46" s="354" t="s">
        <v>682</v>
      </c>
      <c r="J46" s="354" t="s">
        <v>681</v>
      </c>
      <c r="K46" s="354">
        <v>100</v>
      </c>
      <c r="L46" s="353"/>
      <c r="M46" s="352">
        <v>3</v>
      </c>
      <c r="N46" s="351">
        <v>3</v>
      </c>
      <c r="O46" s="350">
        <f t="shared" si="0"/>
        <v>1</v>
      </c>
      <c r="P46" s="350">
        <v>1</v>
      </c>
      <c r="Q46" s="349">
        <f t="shared" si="1"/>
        <v>1</v>
      </c>
      <c r="R46" s="358"/>
    </row>
    <row r="47" spans="1:18" x14ac:dyDescent="0.25">
      <c r="A47" s="357" t="s">
        <v>17</v>
      </c>
      <c r="B47" s="354" t="s">
        <v>640</v>
      </c>
      <c r="C47" s="354" t="s">
        <v>656</v>
      </c>
      <c r="D47" s="359" t="s">
        <v>655</v>
      </c>
      <c r="E47" s="355" t="s">
        <v>94</v>
      </c>
      <c r="F47" s="354" t="s">
        <v>698</v>
      </c>
      <c r="G47" s="354" t="s">
        <v>732</v>
      </c>
      <c r="H47" s="366" t="s">
        <v>728</v>
      </c>
      <c r="I47" s="354" t="s">
        <v>682</v>
      </c>
      <c r="J47" s="354" t="s">
        <v>727</v>
      </c>
      <c r="K47" s="354">
        <v>100</v>
      </c>
      <c r="L47" s="353"/>
      <c r="M47" s="351">
        <v>58</v>
      </c>
      <c r="N47" s="352">
        <v>0</v>
      </c>
      <c r="O47" s="350">
        <f t="shared" si="0"/>
        <v>0</v>
      </c>
      <c r="P47" s="350">
        <v>0</v>
      </c>
      <c r="Q47" s="349">
        <f t="shared" si="1"/>
        <v>0</v>
      </c>
      <c r="R47" s="358" t="s">
        <v>726</v>
      </c>
    </row>
    <row r="48" spans="1:18" x14ac:dyDescent="0.25">
      <c r="A48" s="357" t="s">
        <v>17</v>
      </c>
      <c r="B48" s="354" t="s">
        <v>640</v>
      </c>
      <c r="C48" s="354" t="s">
        <v>687</v>
      </c>
      <c r="D48" s="356" t="s">
        <v>650</v>
      </c>
      <c r="E48" s="355" t="s">
        <v>94</v>
      </c>
      <c r="F48" s="354" t="s">
        <v>698</v>
      </c>
      <c r="G48" s="354" t="s">
        <v>732</v>
      </c>
      <c r="H48" s="366" t="s">
        <v>728</v>
      </c>
      <c r="I48" s="354" t="s">
        <v>682</v>
      </c>
      <c r="J48" s="354" t="s">
        <v>727</v>
      </c>
      <c r="K48" s="354">
        <v>100</v>
      </c>
      <c r="L48" s="353"/>
      <c r="M48" s="351">
        <v>3</v>
      </c>
      <c r="N48" s="352">
        <v>0</v>
      </c>
      <c r="O48" s="350">
        <f t="shared" si="0"/>
        <v>0</v>
      </c>
      <c r="P48" s="350">
        <v>0</v>
      </c>
      <c r="Q48" s="349">
        <f t="shared" si="1"/>
        <v>0</v>
      </c>
      <c r="R48" s="358" t="s">
        <v>726</v>
      </c>
    </row>
    <row r="49" spans="1:18" x14ac:dyDescent="0.25">
      <c r="A49" s="357" t="s">
        <v>17</v>
      </c>
      <c r="B49" s="354" t="s">
        <v>640</v>
      </c>
      <c r="C49" s="354" t="s">
        <v>638</v>
      </c>
      <c r="D49" s="356" t="s">
        <v>649</v>
      </c>
      <c r="E49" s="355" t="s">
        <v>94</v>
      </c>
      <c r="F49" s="354" t="s">
        <v>698</v>
      </c>
      <c r="G49" s="354" t="s">
        <v>732</v>
      </c>
      <c r="H49" s="366" t="s">
        <v>728</v>
      </c>
      <c r="I49" s="354" t="s">
        <v>682</v>
      </c>
      <c r="J49" s="354" t="s">
        <v>727</v>
      </c>
      <c r="K49" s="354">
        <v>100</v>
      </c>
      <c r="L49" s="353"/>
      <c r="M49" s="361">
        <v>2</v>
      </c>
      <c r="N49" s="352">
        <v>0</v>
      </c>
      <c r="O49" s="350">
        <f t="shared" si="0"/>
        <v>0</v>
      </c>
      <c r="P49" s="350">
        <v>0</v>
      </c>
      <c r="Q49" s="349">
        <f t="shared" si="1"/>
        <v>0</v>
      </c>
      <c r="R49" s="358" t="s">
        <v>726</v>
      </c>
    </row>
    <row r="50" spans="1:18" x14ac:dyDescent="0.25">
      <c r="A50" s="357" t="s">
        <v>17</v>
      </c>
      <c r="B50" s="354" t="s">
        <v>640</v>
      </c>
      <c r="C50" s="354" t="s">
        <v>638</v>
      </c>
      <c r="D50" s="356" t="s">
        <v>643</v>
      </c>
      <c r="E50" s="355" t="s">
        <v>94</v>
      </c>
      <c r="F50" s="354" t="s">
        <v>698</v>
      </c>
      <c r="G50" s="354" t="s">
        <v>732</v>
      </c>
      <c r="H50" s="366" t="s">
        <v>728</v>
      </c>
      <c r="I50" s="354" t="s">
        <v>682</v>
      </c>
      <c r="J50" s="354" t="s">
        <v>727</v>
      </c>
      <c r="K50" s="354">
        <v>100</v>
      </c>
      <c r="L50" s="353"/>
      <c r="M50" s="361">
        <v>11</v>
      </c>
      <c r="N50" s="352">
        <v>0</v>
      </c>
      <c r="O50" s="350">
        <f t="shared" si="0"/>
        <v>0</v>
      </c>
      <c r="P50" s="350">
        <v>0</v>
      </c>
      <c r="Q50" s="349">
        <f t="shared" si="1"/>
        <v>0</v>
      </c>
      <c r="R50" s="358" t="s">
        <v>726</v>
      </c>
    </row>
    <row r="51" spans="1:18" x14ac:dyDescent="0.25">
      <c r="A51" s="357" t="s">
        <v>17</v>
      </c>
      <c r="B51" s="354" t="s">
        <v>640</v>
      </c>
      <c r="C51" s="354" t="s">
        <v>687</v>
      </c>
      <c r="D51" s="356" t="s">
        <v>643</v>
      </c>
      <c r="E51" s="355" t="s">
        <v>94</v>
      </c>
      <c r="F51" s="354" t="s">
        <v>698</v>
      </c>
      <c r="G51" s="354" t="s">
        <v>732</v>
      </c>
      <c r="H51" s="366" t="s">
        <v>728</v>
      </c>
      <c r="I51" s="354" t="s">
        <v>682</v>
      </c>
      <c r="J51" s="354" t="s">
        <v>727</v>
      </c>
      <c r="K51" s="354">
        <v>100</v>
      </c>
      <c r="L51" s="353"/>
      <c r="M51" s="352">
        <v>2</v>
      </c>
      <c r="N51" s="352">
        <v>0</v>
      </c>
      <c r="O51" s="350">
        <f t="shared" si="0"/>
        <v>0</v>
      </c>
      <c r="P51" s="350">
        <v>0</v>
      </c>
      <c r="Q51" s="349">
        <f t="shared" si="1"/>
        <v>0</v>
      </c>
      <c r="R51" s="358" t="s">
        <v>726</v>
      </c>
    </row>
    <row r="52" spans="1:18" x14ac:dyDescent="0.25">
      <c r="A52" s="357" t="s">
        <v>17</v>
      </c>
      <c r="B52" s="354" t="s">
        <v>640</v>
      </c>
      <c r="C52" s="360" t="s">
        <v>454</v>
      </c>
      <c r="D52" s="359" t="s">
        <v>627</v>
      </c>
      <c r="E52" s="355" t="s">
        <v>94</v>
      </c>
      <c r="F52" s="354" t="s">
        <v>698</v>
      </c>
      <c r="G52" s="354" t="s">
        <v>732</v>
      </c>
      <c r="H52" s="366" t="s">
        <v>728</v>
      </c>
      <c r="I52" s="354" t="s">
        <v>682</v>
      </c>
      <c r="J52" s="354" t="s">
        <v>727</v>
      </c>
      <c r="K52" s="354">
        <v>100</v>
      </c>
      <c r="L52" s="353"/>
      <c r="M52" s="352">
        <v>1</v>
      </c>
      <c r="N52" s="351">
        <v>0</v>
      </c>
      <c r="O52" s="350">
        <f t="shared" si="0"/>
        <v>0</v>
      </c>
      <c r="P52" s="350">
        <v>0</v>
      </c>
      <c r="Q52" s="349">
        <f t="shared" si="1"/>
        <v>0</v>
      </c>
      <c r="R52" s="358" t="s">
        <v>726</v>
      </c>
    </row>
    <row r="53" spans="1:18" x14ac:dyDescent="0.25">
      <c r="A53" s="357" t="s">
        <v>17</v>
      </c>
      <c r="B53" s="354" t="s">
        <v>640</v>
      </c>
      <c r="C53" s="354" t="s">
        <v>638</v>
      </c>
      <c r="D53" s="359" t="s">
        <v>627</v>
      </c>
      <c r="E53" s="355" t="s">
        <v>686</v>
      </c>
      <c r="F53" s="354" t="s">
        <v>698</v>
      </c>
      <c r="G53" s="354" t="s">
        <v>732</v>
      </c>
      <c r="H53" s="366" t="s">
        <v>728</v>
      </c>
      <c r="I53" s="354" t="s">
        <v>682</v>
      </c>
      <c r="J53" s="354" t="s">
        <v>727</v>
      </c>
      <c r="K53" s="354">
        <v>100</v>
      </c>
      <c r="L53" s="353"/>
      <c r="M53" s="352">
        <v>3</v>
      </c>
      <c r="N53" s="351">
        <v>0</v>
      </c>
      <c r="O53" s="350">
        <f t="shared" si="0"/>
        <v>0</v>
      </c>
      <c r="P53" s="350">
        <v>0</v>
      </c>
      <c r="Q53" s="349">
        <f t="shared" si="1"/>
        <v>0</v>
      </c>
      <c r="R53" s="348" t="s">
        <v>726</v>
      </c>
    </row>
    <row r="54" spans="1:18" x14ac:dyDescent="0.25">
      <c r="A54" s="357" t="s">
        <v>17</v>
      </c>
      <c r="B54" s="354" t="s">
        <v>70</v>
      </c>
      <c r="C54" s="360" t="s">
        <v>454</v>
      </c>
      <c r="D54" s="359" t="s">
        <v>627</v>
      </c>
      <c r="E54" s="358" t="s">
        <v>686</v>
      </c>
      <c r="F54" s="354" t="s">
        <v>698</v>
      </c>
      <c r="G54" s="354" t="s">
        <v>732</v>
      </c>
      <c r="H54" s="366" t="s">
        <v>728</v>
      </c>
      <c r="I54" s="354" t="s">
        <v>682</v>
      </c>
      <c r="J54" s="354" t="s">
        <v>727</v>
      </c>
      <c r="K54" s="354">
        <v>100</v>
      </c>
      <c r="L54" s="353"/>
      <c r="M54" s="352">
        <v>4</v>
      </c>
      <c r="N54" s="351">
        <v>0</v>
      </c>
      <c r="O54" s="350">
        <f t="shared" si="0"/>
        <v>0</v>
      </c>
      <c r="P54" s="350">
        <v>0</v>
      </c>
      <c r="Q54" s="349">
        <f t="shared" si="1"/>
        <v>0</v>
      </c>
      <c r="R54" s="348" t="s">
        <v>726</v>
      </c>
    </row>
    <row r="55" spans="1:18" x14ac:dyDescent="0.25">
      <c r="A55" s="357" t="s">
        <v>17</v>
      </c>
      <c r="B55" s="354" t="s">
        <v>640</v>
      </c>
      <c r="C55" s="354" t="s">
        <v>644</v>
      </c>
      <c r="D55" s="356" t="s">
        <v>643</v>
      </c>
      <c r="E55" s="355" t="s">
        <v>94</v>
      </c>
      <c r="F55" s="354" t="s">
        <v>698</v>
      </c>
      <c r="G55" s="354" t="s">
        <v>732</v>
      </c>
      <c r="H55" s="366" t="s">
        <v>728</v>
      </c>
      <c r="I55" s="354" t="s">
        <v>682</v>
      </c>
      <c r="J55" s="354" t="s">
        <v>727</v>
      </c>
      <c r="K55" s="354">
        <v>100</v>
      </c>
      <c r="L55" s="353"/>
      <c r="M55" s="352">
        <v>3</v>
      </c>
      <c r="N55" s="352">
        <v>0</v>
      </c>
      <c r="O55" s="350">
        <f t="shared" si="0"/>
        <v>0</v>
      </c>
      <c r="P55" s="350">
        <v>0</v>
      </c>
      <c r="Q55" s="349">
        <f t="shared" si="1"/>
        <v>0</v>
      </c>
      <c r="R55" s="358" t="s">
        <v>726</v>
      </c>
    </row>
    <row r="56" spans="1:18" x14ac:dyDescent="0.25">
      <c r="A56" s="357" t="s">
        <v>17</v>
      </c>
      <c r="B56" s="354" t="s">
        <v>640</v>
      </c>
      <c r="C56" s="354" t="s">
        <v>656</v>
      </c>
      <c r="D56" s="359" t="s">
        <v>655</v>
      </c>
      <c r="E56" s="355" t="s">
        <v>94</v>
      </c>
      <c r="F56" s="354" t="s">
        <v>698</v>
      </c>
      <c r="G56" s="354" t="s">
        <v>731</v>
      </c>
      <c r="H56" s="354" t="s">
        <v>683</v>
      </c>
      <c r="I56" s="354" t="s">
        <v>682</v>
      </c>
      <c r="J56" s="354" t="s">
        <v>681</v>
      </c>
      <c r="K56" s="354">
        <v>100</v>
      </c>
      <c r="L56" s="353"/>
      <c r="M56" s="351">
        <v>58</v>
      </c>
      <c r="N56" s="351">
        <v>58</v>
      </c>
      <c r="O56" s="350">
        <f t="shared" si="0"/>
        <v>1</v>
      </c>
      <c r="P56" s="350">
        <v>1</v>
      </c>
      <c r="Q56" s="349">
        <f t="shared" si="1"/>
        <v>1</v>
      </c>
      <c r="R56" s="348"/>
    </row>
    <row r="57" spans="1:18" x14ac:dyDescent="0.25">
      <c r="A57" s="357" t="s">
        <v>17</v>
      </c>
      <c r="B57" s="354" t="s">
        <v>640</v>
      </c>
      <c r="C57" s="354" t="s">
        <v>687</v>
      </c>
      <c r="D57" s="356" t="s">
        <v>650</v>
      </c>
      <c r="E57" s="355" t="s">
        <v>94</v>
      </c>
      <c r="F57" s="354" t="s">
        <v>698</v>
      </c>
      <c r="G57" s="354" t="s">
        <v>731</v>
      </c>
      <c r="H57" s="354" t="s">
        <v>683</v>
      </c>
      <c r="I57" s="354" t="s">
        <v>682</v>
      </c>
      <c r="J57" s="354" t="s">
        <v>681</v>
      </c>
      <c r="K57" s="354">
        <v>100</v>
      </c>
      <c r="L57" s="353"/>
      <c r="M57" s="351">
        <v>3</v>
      </c>
      <c r="N57" s="351">
        <v>3</v>
      </c>
      <c r="O57" s="350">
        <f t="shared" si="0"/>
        <v>1</v>
      </c>
      <c r="P57" s="350">
        <v>1</v>
      </c>
      <c r="Q57" s="349">
        <f t="shared" si="1"/>
        <v>1</v>
      </c>
      <c r="R57" s="348"/>
    </row>
    <row r="58" spans="1:18" x14ac:dyDescent="0.25">
      <c r="A58" s="357" t="s">
        <v>17</v>
      </c>
      <c r="B58" s="354" t="s">
        <v>640</v>
      </c>
      <c r="C58" s="354" t="s">
        <v>638</v>
      </c>
      <c r="D58" s="356" t="s">
        <v>649</v>
      </c>
      <c r="E58" s="355" t="s">
        <v>94</v>
      </c>
      <c r="F58" s="354" t="s">
        <v>698</v>
      </c>
      <c r="G58" s="354" t="s">
        <v>731</v>
      </c>
      <c r="H58" s="354" t="s">
        <v>683</v>
      </c>
      <c r="I58" s="354" t="s">
        <v>682</v>
      </c>
      <c r="J58" s="354" t="s">
        <v>681</v>
      </c>
      <c r="K58" s="354">
        <v>100</v>
      </c>
      <c r="L58" s="353"/>
      <c r="M58" s="361">
        <v>2</v>
      </c>
      <c r="N58" s="351">
        <v>2</v>
      </c>
      <c r="O58" s="350">
        <f t="shared" si="0"/>
        <v>1</v>
      </c>
      <c r="P58" s="350">
        <v>1</v>
      </c>
      <c r="Q58" s="349">
        <f t="shared" si="1"/>
        <v>1</v>
      </c>
      <c r="R58" s="348"/>
    </row>
    <row r="59" spans="1:18" x14ac:dyDescent="0.25">
      <c r="A59" s="357" t="s">
        <v>17</v>
      </c>
      <c r="B59" s="354" t="s">
        <v>640</v>
      </c>
      <c r="C59" s="354" t="s">
        <v>638</v>
      </c>
      <c r="D59" s="356" t="s">
        <v>643</v>
      </c>
      <c r="E59" s="355" t="s">
        <v>94</v>
      </c>
      <c r="F59" s="354" t="s">
        <v>698</v>
      </c>
      <c r="G59" s="354" t="s">
        <v>731</v>
      </c>
      <c r="H59" s="354" t="s">
        <v>683</v>
      </c>
      <c r="I59" s="354" t="s">
        <v>682</v>
      </c>
      <c r="J59" s="354" t="s">
        <v>681</v>
      </c>
      <c r="K59" s="354">
        <v>100</v>
      </c>
      <c r="L59" s="353"/>
      <c r="M59" s="361">
        <v>11</v>
      </c>
      <c r="N59" s="351">
        <v>11</v>
      </c>
      <c r="O59" s="350">
        <f t="shared" si="0"/>
        <v>1</v>
      </c>
      <c r="P59" s="350">
        <v>1</v>
      </c>
      <c r="Q59" s="349">
        <f t="shared" si="1"/>
        <v>1</v>
      </c>
      <c r="R59" s="348"/>
    </row>
    <row r="60" spans="1:18" x14ac:dyDescent="0.25">
      <c r="A60" s="357" t="s">
        <v>17</v>
      </c>
      <c r="B60" s="354" t="s">
        <v>640</v>
      </c>
      <c r="C60" s="354" t="s">
        <v>687</v>
      </c>
      <c r="D60" s="356" t="s">
        <v>643</v>
      </c>
      <c r="E60" s="355" t="s">
        <v>94</v>
      </c>
      <c r="F60" s="354" t="s">
        <v>698</v>
      </c>
      <c r="G60" s="354" t="s">
        <v>731</v>
      </c>
      <c r="H60" s="354" t="s">
        <v>683</v>
      </c>
      <c r="I60" s="354" t="s">
        <v>682</v>
      </c>
      <c r="J60" s="354" t="s">
        <v>681</v>
      </c>
      <c r="K60" s="354">
        <v>100</v>
      </c>
      <c r="L60" s="353"/>
      <c r="M60" s="352">
        <v>2</v>
      </c>
      <c r="N60" s="352">
        <v>2</v>
      </c>
      <c r="O60" s="350">
        <f t="shared" si="0"/>
        <v>1</v>
      </c>
      <c r="P60" s="350">
        <v>1</v>
      </c>
      <c r="Q60" s="349">
        <f t="shared" si="1"/>
        <v>1</v>
      </c>
      <c r="R60" s="348"/>
    </row>
    <row r="61" spans="1:18" x14ac:dyDescent="0.25">
      <c r="A61" s="357" t="s">
        <v>17</v>
      </c>
      <c r="B61" s="354" t="s">
        <v>640</v>
      </c>
      <c r="C61" s="360" t="s">
        <v>454</v>
      </c>
      <c r="D61" s="359" t="s">
        <v>627</v>
      </c>
      <c r="E61" s="355" t="s">
        <v>94</v>
      </c>
      <c r="F61" s="354" t="s">
        <v>698</v>
      </c>
      <c r="G61" s="354" t="s">
        <v>731</v>
      </c>
      <c r="H61" s="354" t="s">
        <v>683</v>
      </c>
      <c r="I61" s="354" t="s">
        <v>682</v>
      </c>
      <c r="J61" s="354" t="s">
        <v>681</v>
      </c>
      <c r="K61" s="354">
        <v>100</v>
      </c>
      <c r="L61" s="353"/>
      <c r="M61" s="352">
        <v>1</v>
      </c>
      <c r="N61" s="351">
        <v>1</v>
      </c>
      <c r="O61" s="350">
        <f t="shared" si="0"/>
        <v>1</v>
      </c>
      <c r="P61" s="350">
        <v>1</v>
      </c>
      <c r="Q61" s="349">
        <f t="shared" si="1"/>
        <v>1</v>
      </c>
      <c r="R61" s="348"/>
    </row>
    <row r="62" spans="1:18" x14ac:dyDescent="0.25">
      <c r="A62" s="357" t="s">
        <v>17</v>
      </c>
      <c r="B62" s="354" t="s">
        <v>640</v>
      </c>
      <c r="C62" s="354" t="s">
        <v>638</v>
      </c>
      <c r="D62" s="359" t="s">
        <v>627</v>
      </c>
      <c r="E62" s="355" t="s">
        <v>686</v>
      </c>
      <c r="F62" s="354" t="s">
        <v>698</v>
      </c>
      <c r="G62" s="354" t="s">
        <v>731</v>
      </c>
      <c r="H62" s="354" t="s">
        <v>683</v>
      </c>
      <c r="I62" s="354" t="s">
        <v>682</v>
      </c>
      <c r="J62" s="354" t="s">
        <v>681</v>
      </c>
      <c r="K62" s="354">
        <v>100</v>
      </c>
      <c r="L62" s="353"/>
      <c r="M62" s="352">
        <v>3</v>
      </c>
      <c r="N62" s="351">
        <v>3</v>
      </c>
      <c r="O62" s="350">
        <f t="shared" si="0"/>
        <v>1</v>
      </c>
      <c r="P62" s="350">
        <v>1</v>
      </c>
      <c r="Q62" s="349">
        <f t="shared" si="1"/>
        <v>1</v>
      </c>
      <c r="R62" s="348"/>
    </row>
    <row r="63" spans="1:18" x14ac:dyDescent="0.25">
      <c r="A63" s="357" t="s">
        <v>17</v>
      </c>
      <c r="B63" s="354" t="s">
        <v>70</v>
      </c>
      <c r="C63" s="360" t="s">
        <v>454</v>
      </c>
      <c r="D63" s="359" t="s">
        <v>627</v>
      </c>
      <c r="E63" s="358" t="s">
        <v>686</v>
      </c>
      <c r="F63" s="354" t="s">
        <v>698</v>
      </c>
      <c r="G63" s="354" t="s">
        <v>731</v>
      </c>
      <c r="H63" s="354" t="s">
        <v>683</v>
      </c>
      <c r="I63" s="354" t="s">
        <v>682</v>
      </c>
      <c r="J63" s="354" t="s">
        <v>681</v>
      </c>
      <c r="K63" s="354">
        <v>100</v>
      </c>
      <c r="L63" s="353"/>
      <c r="M63" s="352">
        <v>4</v>
      </c>
      <c r="N63" s="351">
        <v>4</v>
      </c>
      <c r="O63" s="350">
        <f t="shared" si="0"/>
        <v>1</v>
      </c>
      <c r="P63" s="350">
        <v>1</v>
      </c>
      <c r="Q63" s="349">
        <f t="shared" si="1"/>
        <v>1</v>
      </c>
      <c r="R63" s="348"/>
    </row>
    <row r="64" spans="1:18" x14ac:dyDescent="0.25">
      <c r="A64" s="354" t="s">
        <v>17</v>
      </c>
      <c r="B64" s="354" t="s">
        <v>640</v>
      </c>
      <c r="C64" s="354" t="s">
        <v>638</v>
      </c>
      <c r="D64" s="359" t="s">
        <v>627</v>
      </c>
      <c r="E64" s="355" t="s">
        <v>686</v>
      </c>
      <c r="F64" s="354" t="s">
        <v>698</v>
      </c>
      <c r="G64" s="354" t="s">
        <v>731</v>
      </c>
      <c r="H64" s="354" t="s">
        <v>683</v>
      </c>
      <c r="I64" s="354" t="s">
        <v>682</v>
      </c>
      <c r="J64" s="354" t="s">
        <v>681</v>
      </c>
      <c r="K64" s="354">
        <v>100</v>
      </c>
      <c r="L64" s="353"/>
      <c r="M64" s="352">
        <v>3</v>
      </c>
      <c r="N64" s="351">
        <v>3</v>
      </c>
      <c r="O64" s="350">
        <f t="shared" si="0"/>
        <v>1</v>
      </c>
      <c r="P64" s="350">
        <v>1</v>
      </c>
      <c r="Q64" s="349">
        <f t="shared" si="1"/>
        <v>1</v>
      </c>
      <c r="R64" s="348"/>
    </row>
    <row r="65" spans="1:18" x14ac:dyDescent="0.25">
      <c r="A65" s="357" t="s">
        <v>17</v>
      </c>
      <c r="B65" s="354" t="s">
        <v>640</v>
      </c>
      <c r="C65" s="354" t="s">
        <v>644</v>
      </c>
      <c r="D65" s="356" t="s">
        <v>643</v>
      </c>
      <c r="E65" s="355" t="s">
        <v>94</v>
      </c>
      <c r="F65" s="354" t="s">
        <v>698</v>
      </c>
      <c r="G65" s="354" t="s">
        <v>731</v>
      </c>
      <c r="H65" s="354" t="s">
        <v>683</v>
      </c>
      <c r="I65" s="354" t="s">
        <v>682</v>
      </c>
      <c r="J65" s="354" t="s">
        <v>681</v>
      </c>
      <c r="K65" s="354">
        <v>100</v>
      </c>
      <c r="L65" s="353"/>
      <c r="M65" s="352">
        <v>3</v>
      </c>
      <c r="N65" s="351">
        <v>3</v>
      </c>
      <c r="O65" s="350">
        <f t="shared" si="0"/>
        <v>1</v>
      </c>
      <c r="P65" s="350">
        <v>1</v>
      </c>
      <c r="Q65" s="349">
        <f t="shared" si="1"/>
        <v>1</v>
      </c>
      <c r="R65" s="348"/>
    </row>
    <row r="66" spans="1:18" x14ac:dyDescent="0.25">
      <c r="A66" s="357" t="s">
        <v>17</v>
      </c>
      <c r="B66" s="354" t="s">
        <v>640</v>
      </c>
      <c r="C66" s="354" t="s">
        <v>656</v>
      </c>
      <c r="D66" s="359" t="s">
        <v>655</v>
      </c>
      <c r="E66" s="355" t="s">
        <v>94</v>
      </c>
      <c r="F66" s="354" t="s">
        <v>698</v>
      </c>
      <c r="G66" s="354" t="s">
        <v>730</v>
      </c>
      <c r="H66" s="354" t="s">
        <v>683</v>
      </c>
      <c r="I66" s="354" t="s">
        <v>682</v>
      </c>
      <c r="J66" s="354" t="s">
        <v>681</v>
      </c>
      <c r="K66" s="354">
        <v>100</v>
      </c>
      <c r="L66" s="353"/>
      <c r="M66" s="351">
        <v>58</v>
      </c>
      <c r="N66" s="351">
        <v>58</v>
      </c>
      <c r="O66" s="350">
        <f t="shared" si="0"/>
        <v>1</v>
      </c>
      <c r="P66" s="350">
        <v>1</v>
      </c>
      <c r="Q66" s="349">
        <f t="shared" si="1"/>
        <v>1</v>
      </c>
      <c r="R66" s="348"/>
    </row>
    <row r="67" spans="1:18" x14ac:dyDescent="0.25">
      <c r="A67" s="357" t="s">
        <v>17</v>
      </c>
      <c r="B67" s="354" t="s">
        <v>640</v>
      </c>
      <c r="C67" s="354" t="s">
        <v>687</v>
      </c>
      <c r="D67" s="356" t="s">
        <v>650</v>
      </c>
      <c r="E67" s="355" t="s">
        <v>94</v>
      </c>
      <c r="F67" s="354" t="s">
        <v>698</v>
      </c>
      <c r="G67" s="354" t="s">
        <v>730</v>
      </c>
      <c r="H67" s="354" t="s">
        <v>683</v>
      </c>
      <c r="I67" s="354" t="s">
        <v>682</v>
      </c>
      <c r="J67" s="354" t="s">
        <v>681</v>
      </c>
      <c r="K67" s="354">
        <v>100</v>
      </c>
      <c r="L67" s="353"/>
      <c r="M67" s="351">
        <v>3</v>
      </c>
      <c r="N67" s="351">
        <v>3</v>
      </c>
      <c r="O67" s="350">
        <f t="shared" si="0"/>
        <v>1</v>
      </c>
      <c r="P67" s="350">
        <v>1</v>
      </c>
      <c r="Q67" s="349">
        <f t="shared" si="1"/>
        <v>1</v>
      </c>
      <c r="R67" s="348"/>
    </row>
    <row r="68" spans="1:18" x14ac:dyDescent="0.25">
      <c r="A68" s="357" t="s">
        <v>17</v>
      </c>
      <c r="B68" s="354" t="s">
        <v>640</v>
      </c>
      <c r="C68" s="354" t="s">
        <v>638</v>
      </c>
      <c r="D68" s="356" t="s">
        <v>649</v>
      </c>
      <c r="E68" s="355" t="s">
        <v>94</v>
      </c>
      <c r="F68" s="354" t="s">
        <v>698</v>
      </c>
      <c r="G68" s="354" t="s">
        <v>730</v>
      </c>
      <c r="H68" s="354" t="s">
        <v>683</v>
      </c>
      <c r="I68" s="354" t="s">
        <v>682</v>
      </c>
      <c r="J68" s="354" t="s">
        <v>681</v>
      </c>
      <c r="K68" s="354">
        <v>100</v>
      </c>
      <c r="L68" s="353"/>
      <c r="M68" s="361">
        <v>2</v>
      </c>
      <c r="N68" s="351">
        <v>2</v>
      </c>
      <c r="O68" s="350">
        <f t="shared" si="0"/>
        <v>1</v>
      </c>
      <c r="P68" s="350">
        <v>1</v>
      </c>
      <c r="Q68" s="349">
        <f t="shared" si="1"/>
        <v>1</v>
      </c>
      <c r="R68" s="348"/>
    </row>
    <row r="69" spans="1:18" x14ac:dyDescent="0.25">
      <c r="A69" s="357" t="s">
        <v>17</v>
      </c>
      <c r="B69" s="354" t="s">
        <v>640</v>
      </c>
      <c r="C69" s="354" t="s">
        <v>638</v>
      </c>
      <c r="D69" s="356" t="s">
        <v>643</v>
      </c>
      <c r="E69" s="355" t="s">
        <v>94</v>
      </c>
      <c r="F69" s="354" t="s">
        <v>698</v>
      </c>
      <c r="G69" s="354" t="s">
        <v>730</v>
      </c>
      <c r="H69" s="354" t="s">
        <v>683</v>
      </c>
      <c r="I69" s="354" t="s">
        <v>682</v>
      </c>
      <c r="J69" s="354" t="s">
        <v>681</v>
      </c>
      <c r="K69" s="354">
        <v>100</v>
      </c>
      <c r="L69" s="353"/>
      <c r="M69" s="361">
        <v>11</v>
      </c>
      <c r="N69" s="351">
        <v>11</v>
      </c>
      <c r="O69" s="350">
        <f t="shared" ref="O69:O132" si="2">N69/M69</f>
        <v>1</v>
      </c>
      <c r="P69" s="350">
        <v>1</v>
      </c>
      <c r="Q69" s="349">
        <f t="shared" ref="Q69:Q132" si="3">N69/(M69*K69/100)</f>
        <v>1</v>
      </c>
      <c r="R69" s="348"/>
    </row>
    <row r="70" spans="1:18" x14ac:dyDescent="0.25">
      <c r="A70" s="357" t="s">
        <v>17</v>
      </c>
      <c r="B70" s="354" t="s">
        <v>640</v>
      </c>
      <c r="C70" s="354" t="s">
        <v>687</v>
      </c>
      <c r="D70" s="356" t="s">
        <v>643</v>
      </c>
      <c r="E70" s="355" t="s">
        <v>94</v>
      </c>
      <c r="F70" s="354" t="s">
        <v>698</v>
      </c>
      <c r="G70" s="354" t="s">
        <v>730</v>
      </c>
      <c r="H70" s="354" t="s">
        <v>683</v>
      </c>
      <c r="I70" s="354" t="s">
        <v>682</v>
      </c>
      <c r="J70" s="354" t="s">
        <v>681</v>
      </c>
      <c r="K70" s="354">
        <v>100</v>
      </c>
      <c r="L70" s="353"/>
      <c r="M70" s="352">
        <v>2</v>
      </c>
      <c r="N70" s="352">
        <v>2</v>
      </c>
      <c r="O70" s="350">
        <f t="shared" si="2"/>
        <v>1</v>
      </c>
      <c r="P70" s="350">
        <v>1</v>
      </c>
      <c r="Q70" s="349">
        <f t="shared" si="3"/>
        <v>1</v>
      </c>
      <c r="R70" s="348"/>
    </row>
    <row r="71" spans="1:18" x14ac:dyDescent="0.25">
      <c r="A71" s="357" t="s">
        <v>17</v>
      </c>
      <c r="B71" s="354" t="s">
        <v>640</v>
      </c>
      <c r="C71" s="360" t="s">
        <v>454</v>
      </c>
      <c r="D71" s="359" t="s">
        <v>627</v>
      </c>
      <c r="E71" s="355" t="s">
        <v>94</v>
      </c>
      <c r="F71" s="354" t="s">
        <v>698</v>
      </c>
      <c r="G71" s="354" t="s">
        <v>730</v>
      </c>
      <c r="H71" s="354" t="s">
        <v>683</v>
      </c>
      <c r="I71" s="354" t="s">
        <v>682</v>
      </c>
      <c r="J71" s="354" t="s">
        <v>681</v>
      </c>
      <c r="K71" s="354">
        <v>100</v>
      </c>
      <c r="L71" s="353"/>
      <c r="M71" s="352">
        <v>1</v>
      </c>
      <c r="N71" s="351">
        <v>1</v>
      </c>
      <c r="O71" s="350">
        <f t="shared" si="2"/>
        <v>1</v>
      </c>
      <c r="P71" s="350">
        <v>1</v>
      </c>
      <c r="Q71" s="349">
        <f t="shared" si="3"/>
        <v>1</v>
      </c>
      <c r="R71" s="348"/>
    </row>
    <row r="72" spans="1:18" x14ac:dyDescent="0.25">
      <c r="A72" s="357" t="s">
        <v>17</v>
      </c>
      <c r="B72" s="354" t="s">
        <v>640</v>
      </c>
      <c r="C72" s="354" t="s">
        <v>638</v>
      </c>
      <c r="D72" s="359" t="s">
        <v>627</v>
      </c>
      <c r="E72" s="355" t="s">
        <v>686</v>
      </c>
      <c r="F72" s="354" t="s">
        <v>698</v>
      </c>
      <c r="G72" s="354" t="s">
        <v>730</v>
      </c>
      <c r="H72" s="354" t="s">
        <v>683</v>
      </c>
      <c r="I72" s="354" t="s">
        <v>682</v>
      </c>
      <c r="J72" s="354" t="s">
        <v>681</v>
      </c>
      <c r="K72" s="354">
        <v>100</v>
      </c>
      <c r="L72" s="353"/>
      <c r="M72" s="352">
        <v>3</v>
      </c>
      <c r="N72" s="351">
        <v>3</v>
      </c>
      <c r="O72" s="350">
        <f t="shared" si="2"/>
        <v>1</v>
      </c>
      <c r="P72" s="350">
        <v>1</v>
      </c>
      <c r="Q72" s="349">
        <f t="shared" si="3"/>
        <v>1</v>
      </c>
      <c r="R72" s="348"/>
    </row>
    <row r="73" spans="1:18" x14ac:dyDescent="0.25">
      <c r="A73" s="357" t="s">
        <v>17</v>
      </c>
      <c r="B73" s="354" t="s">
        <v>70</v>
      </c>
      <c r="C73" s="360" t="s">
        <v>454</v>
      </c>
      <c r="D73" s="359" t="s">
        <v>627</v>
      </c>
      <c r="E73" s="358" t="s">
        <v>686</v>
      </c>
      <c r="F73" s="354" t="s">
        <v>698</v>
      </c>
      <c r="G73" s="354" t="s">
        <v>730</v>
      </c>
      <c r="H73" s="354" t="s">
        <v>683</v>
      </c>
      <c r="I73" s="354" t="s">
        <v>682</v>
      </c>
      <c r="J73" s="354" t="s">
        <v>681</v>
      </c>
      <c r="K73" s="354">
        <v>100</v>
      </c>
      <c r="L73" s="353"/>
      <c r="M73" s="352">
        <v>4</v>
      </c>
      <c r="N73" s="351">
        <v>4</v>
      </c>
      <c r="O73" s="350">
        <f t="shared" si="2"/>
        <v>1</v>
      </c>
      <c r="P73" s="350">
        <v>1</v>
      </c>
      <c r="Q73" s="349">
        <f t="shared" si="3"/>
        <v>1</v>
      </c>
      <c r="R73" s="348"/>
    </row>
    <row r="74" spans="1:18" x14ac:dyDescent="0.25">
      <c r="A74" s="357" t="s">
        <v>17</v>
      </c>
      <c r="B74" s="354" t="s">
        <v>640</v>
      </c>
      <c r="C74" s="354" t="s">
        <v>644</v>
      </c>
      <c r="D74" s="356" t="s">
        <v>643</v>
      </c>
      <c r="E74" s="355" t="s">
        <v>94</v>
      </c>
      <c r="F74" s="354" t="s">
        <v>698</v>
      </c>
      <c r="G74" s="354" t="s">
        <v>730</v>
      </c>
      <c r="H74" s="354" t="s">
        <v>683</v>
      </c>
      <c r="I74" s="354" t="s">
        <v>682</v>
      </c>
      <c r="J74" s="354" t="s">
        <v>681</v>
      </c>
      <c r="K74" s="354">
        <v>100</v>
      </c>
      <c r="L74" s="353"/>
      <c r="M74" s="352">
        <v>3</v>
      </c>
      <c r="N74" s="351">
        <v>3</v>
      </c>
      <c r="O74" s="350">
        <f t="shared" si="2"/>
        <v>1</v>
      </c>
      <c r="P74" s="350">
        <v>1</v>
      </c>
      <c r="Q74" s="349">
        <f t="shared" si="3"/>
        <v>1</v>
      </c>
      <c r="R74" s="348"/>
    </row>
    <row r="75" spans="1:18" x14ac:dyDescent="0.25">
      <c r="A75" s="357" t="s">
        <v>17</v>
      </c>
      <c r="B75" s="354" t="s">
        <v>640</v>
      </c>
      <c r="C75" s="354" t="s">
        <v>656</v>
      </c>
      <c r="D75" s="359" t="s">
        <v>655</v>
      </c>
      <c r="E75" s="355" t="s">
        <v>94</v>
      </c>
      <c r="F75" s="354" t="s">
        <v>698</v>
      </c>
      <c r="G75" s="354" t="s">
        <v>729</v>
      </c>
      <c r="H75" s="366" t="s">
        <v>728</v>
      </c>
      <c r="I75" s="354" t="s">
        <v>682</v>
      </c>
      <c r="J75" s="354" t="s">
        <v>727</v>
      </c>
      <c r="K75" s="354">
        <v>100</v>
      </c>
      <c r="L75" s="353"/>
      <c r="M75" s="351">
        <v>58</v>
      </c>
      <c r="N75" s="352">
        <v>0</v>
      </c>
      <c r="O75" s="350">
        <f t="shared" si="2"/>
        <v>0</v>
      </c>
      <c r="P75" s="350">
        <v>0</v>
      </c>
      <c r="Q75" s="349">
        <f t="shared" si="3"/>
        <v>0</v>
      </c>
      <c r="R75" s="358" t="s">
        <v>726</v>
      </c>
    </row>
    <row r="76" spans="1:18" x14ac:dyDescent="0.25">
      <c r="A76" s="357" t="s">
        <v>17</v>
      </c>
      <c r="B76" s="354" t="s">
        <v>640</v>
      </c>
      <c r="C76" s="354" t="s">
        <v>687</v>
      </c>
      <c r="D76" s="356" t="s">
        <v>650</v>
      </c>
      <c r="E76" s="355" t="s">
        <v>94</v>
      </c>
      <c r="F76" s="354" t="s">
        <v>698</v>
      </c>
      <c r="G76" s="354" t="s">
        <v>729</v>
      </c>
      <c r="H76" s="366" t="s">
        <v>728</v>
      </c>
      <c r="I76" s="354" t="s">
        <v>682</v>
      </c>
      <c r="J76" s="354" t="s">
        <v>727</v>
      </c>
      <c r="K76" s="354">
        <v>100</v>
      </c>
      <c r="L76" s="353"/>
      <c r="M76" s="351">
        <v>3</v>
      </c>
      <c r="N76" s="352">
        <v>0</v>
      </c>
      <c r="O76" s="350">
        <f t="shared" si="2"/>
        <v>0</v>
      </c>
      <c r="P76" s="350">
        <v>0</v>
      </c>
      <c r="Q76" s="349">
        <f t="shared" si="3"/>
        <v>0</v>
      </c>
      <c r="R76" s="358" t="s">
        <v>726</v>
      </c>
    </row>
    <row r="77" spans="1:18" x14ac:dyDescent="0.25">
      <c r="A77" s="357" t="s">
        <v>17</v>
      </c>
      <c r="B77" s="354" t="s">
        <v>640</v>
      </c>
      <c r="C77" s="354" t="s">
        <v>638</v>
      </c>
      <c r="D77" s="356" t="s">
        <v>649</v>
      </c>
      <c r="E77" s="355" t="s">
        <v>94</v>
      </c>
      <c r="F77" s="354" t="s">
        <v>698</v>
      </c>
      <c r="G77" s="354" t="s">
        <v>729</v>
      </c>
      <c r="H77" s="366" t="s">
        <v>728</v>
      </c>
      <c r="I77" s="354" t="s">
        <v>682</v>
      </c>
      <c r="J77" s="354" t="s">
        <v>727</v>
      </c>
      <c r="K77" s="354">
        <v>100</v>
      </c>
      <c r="L77" s="353"/>
      <c r="M77" s="361">
        <v>2</v>
      </c>
      <c r="N77" s="352">
        <v>0</v>
      </c>
      <c r="O77" s="350">
        <f t="shared" si="2"/>
        <v>0</v>
      </c>
      <c r="P77" s="350">
        <v>0</v>
      </c>
      <c r="Q77" s="349">
        <f t="shared" si="3"/>
        <v>0</v>
      </c>
      <c r="R77" s="358" t="s">
        <v>726</v>
      </c>
    </row>
    <row r="78" spans="1:18" x14ac:dyDescent="0.25">
      <c r="A78" s="357" t="s">
        <v>17</v>
      </c>
      <c r="B78" s="354" t="s">
        <v>640</v>
      </c>
      <c r="C78" s="354" t="s">
        <v>638</v>
      </c>
      <c r="D78" s="356" t="s">
        <v>643</v>
      </c>
      <c r="E78" s="355" t="s">
        <v>94</v>
      </c>
      <c r="F78" s="354" t="s">
        <v>698</v>
      </c>
      <c r="G78" s="354" t="s">
        <v>729</v>
      </c>
      <c r="H78" s="366" t="s">
        <v>728</v>
      </c>
      <c r="I78" s="354" t="s">
        <v>682</v>
      </c>
      <c r="J78" s="354" t="s">
        <v>727</v>
      </c>
      <c r="K78" s="354">
        <v>100</v>
      </c>
      <c r="L78" s="353"/>
      <c r="M78" s="361">
        <v>11</v>
      </c>
      <c r="N78" s="352">
        <v>0</v>
      </c>
      <c r="O78" s="350">
        <f t="shared" si="2"/>
        <v>0</v>
      </c>
      <c r="P78" s="350">
        <v>0</v>
      </c>
      <c r="Q78" s="349">
        <f t="shared" si="3"/>
        <v>0</v>
      </c>
      <c r="R78" s="358" t="s">
        <v>726</v>
      </c>
    </row>
    <row r="79" spans="1:18" x14ac:dyDescent="0.25">
      <c r="A79" s="357" t="s">
        <v>17</v>
      </c>
      <c r="B79" s="354" t="s">
        <v>640</v>
      </c>
      <c r="C79" s="354" t="s">
        <v>687</v>
      </c>
      <c r="D79" s="356" t="s">
        <v>643</v>
      </c>
      <c r="E79" s="355" t="s">
        <v>94</v>
      </c>
      <c r="F79" s="354" t="s">
        <v>698</v>
      </c>
      <c r="G79" s="354" t="s">
        <v>729</v>
      </c>
      <c r="H79" s="366" t="s">
        <v>728</v>
      </c>
      <c r="I79" s="354" t="s">
        <v>682</v>
      </c>
      <c r="J79" s="354" t="s">
        <v>727</v>
      </c>
      <c r="K79" s="354">
        <v>100</v>
      </c>
      <c r="L79" s="353"/>
      <c r="M79" s="352">
        <v>2</v>
      </c>
      <c r="N79" s="352">
        <v>0</v>
      </c>
      <c r="O79" s="350">
        <f t="shared" si="2"/>
        <v>0</v>
      </c>
      <c r="P79" s="350">
        <v>0</v>
      </c>
      <c r="Q79" s="349">
        <f t="shared" si="3"/>
        <v>0</v>
      </c>
      <c r="R79" s="358" t="s">
        <v>726</v>
      </c>
    </row>
    <row r="80" spans="1:18" x14ac:dyDescent="0.25">
      <c r="A80" s="357" t="s">
        <v>17</v>
      </c>
      <c r="B80" s="354" t="s">
        <v>640</v>
      </c>
      <c r="C80" s="360" t="s">
        <v>454</v>
      </c>
      <c r="D80" s="359" t="s">
        <v>627</v>
      </c>
      <c r="E80" s="355" t="s">
        <v>94</v>
      </c>
      <c r="F80" s="354" t="s">
        <v>698</v>
      </c>
      <c r="G80" s="354" t="s">
        <v>729</v>
      </c>
      <c r="H80" s="366" t="s">
        <v>728</v>
      </c>
      <c r="I80" s="354" t="s">
        <v>682</v>
      </c>
      <c r="J80" s="354" t="s">
        <v>727</v>
      </c>
      <c r="K80" s="354">
        <v>100</v>
      </c>
      <c r="L80" s="353"/>
      <c r="M80" s="352">
        <v>1</v>
      </c>
      <c r="N80" s="351">
        <v>0</v>
      </c>
      <c r="O80" s="350">
        <f t="shared" si="2"/>
        <v>0</v>
      </c>
      <c r="P80" s="350">
        <v>0</v>
      </c>
      <c r="Q80" s="349">
        <f t="shared" si="3"/>
        <v>0</v>
      </c>
      <c r="R80" s="358" t="s">
        <v>726</v>
      </c>
    </row>
    <row r="81" spans="1:18" x14ac:dyDescent="0.25">
      <c r="A81" s="357" t="s">
        <v>17</v>
      </c>
      <c r="B81" s="354" t="s">
        <v>640</v>
      </c>
      <c r="C81" s="354" t="s">
        <v>638</v>
      </c>
      <c r="D81" s="359" t="s">
        <v>627</v>
      </c>
      <c r="E81" s="355" t="s">
        <v>686</v>
      </c>
      <c r="F81" s="354" t="s">
        <v>698</v>
      </c>
      <c r="G81" s="354" t="s">
        <v>729</v>
      </c>
      <c r="H81" s="366" t="s">
        <v>728</v>
      </c>
      <c r="I81" s="354" t="s">
        <v>682</v>
      </c>
      <c r="J81" s="354" t="s">
        <v>727</v>
      </c>
      <c r="K81" s="354">
        <v>100</v>
      </c>
      <c r="L81" s="353"/>
      <c r="M81" s="352">
        <v>3</v>
      </c>
      <c r="N81" s="351">
        <v>0</v>
      </c>
      <c r="O81" s="350">
        <f t="shared" si="2"/>
        <v>0</v>
      </c>
      <c r="P81" s="350">
        <v>0</v>
      </c>
      <c r="Q81" s="349">
        <f t="shared" si="3"/>
        <v>0</v>
      </c>
      <c r="R81" s="348" t="s">
        <v>726</v>
      </c>
    </row>
    <row r="82" spans="1:18" x14ac:dyDescent="0.25">
      <c r="A82" s="357" t="s">
        <v>17</v>
      </c>
      <c r="B82" s="354" t="s">
        <v>70</v>
      </c>
      <c r="C82" s="360" t="s">
        <v>454</v>
      </c>
      <c r="D82" s="359" t="s">
        <v>627</v>
      </c>
      <c r="E82" s="358" t="s">
        <v>686</v>
      </c>
      <c r="F82" s="354" t="s">
        <v>698</v>
      </c>
      <c r="G82" s="354" t="s">
        <v>729</v>
      </c>
      <c r="H82" s="366" t="s">
        <v>728</v>
      </c>
      <c r="I82" s="354" t="s">
        <v>682</v>
      </c>
      <c r="J82" s="354" t="s">
        <v>727</v>
      </c>
      <c r="K82" s="354">
        <v>100</v>
      </c>
      <c r="L82" s="353"/>
      <c r="M82" s="352">
        <v>4</v>
      </c>
      <c r="N82" s="351">
        <v>0</v>
      </c>
      <c r="O82" s="350">
        <f t="shared" si="2"/>
        <v>0</v>
      </c>
      <c r="P82" s="350">
        <v>0</v>
      </c>
      <c r="Q82" s="349">
        <f t="shared" si="3"/>
        <v>0</v>
      </c>
      <c r="R82" s="348" t="s">
        <v>726</v>
      </c>
    </row>
    <row r="83" spans="1:18" x14ac:dyDescent="0.25">
      <c r="A83" s="357" t="s">
        <v>17</v>
      </c>
      <c r="B83" s="354" t="s">
        <v>640</v>
      </c>
      <c r="C83" s="354" t="s">
        <v>644</v>
      </c>
      <c r="D83" s="356" t="s">
        <v>643</v>
      </c>
      <c r="E83" s="355" t="s">
        <v>94</v>
      </c>
      <c r="F83" s="354" t="s">
        <v>698</v>
      </c>
      <c r="G83" s="354" t="s">
        <v>729</v>
      </c>
      <c r="H83" s="366" t="s">
        <v>728</v>
      </c>
      <c r="I83" s="354" t="s">
        <v>682</v>
      </c>
      <c r="J83" s="354" t="s">
        <v>727</v>
      </c>
      <c r="K83" s="354">
        <v>100</v>
      </c>
      <c r="L83" s="353"/>
      <c r="M83" s="352">
        <v>3</v>
      </c>
      <c r="N83" s="352">
        <v>0</v>
      </c>
      <c r="O83" s="350">
        <f t="shared" si="2"/>
        <v>0</v>
      </c>
      <c r="P83" s="350">
        <v>0</v>
      </c>
      <c r="Q83" s="349">
        <f t="shared" si="3"/>
        <v>0</v>
      </c>
      <c r="R83" s="358" t="s">
        <v>726</v>
      </c>
    </row>
    <row r="84" spans="1:18" x14ac:dyDescent="0.25">
      <c r="A84" s="357" t="s">
        <v>17</v>
      </c>
      <c r="B84" s="354" t="s">
        <v>640</v>
      </c>
      <c r="C84" s="354" t="s">
        <v>656</v>
      </c>
      <c r="D84" s="359" t="s">
        <v>655</v>
      </c>
      <c r="E84" s="355" t="s">
        <v>94</v>
      </c>
      <c r="F84" s="354" t="s">
        <v>685</v>
      </c>
      <c r="G84" s="354" t="s">
        <v>725</v>
      </c>
      <c r="H84" s="354" t="s">
        <v>683</v>
      </c>
      <c r="I84" s="354" t="s">
        <v>682</v>
      </c>
      <c r="J84" s="354" t="s">
        <v>681</v>
      </c>
      <c r="K84" s="354">
        <v>100</v>
      </c>
      <c r="L84" s="353"/>
      <c r="M84" s="351">
        <v>58</v>
      </c>
      <c r="N84" s="352">
        <v>48</v>
      </c>
      <c r="O84" s="350">
        <f t="shared" si="2"/>
        <v>0.82758620689655171</v>
      </c>
      <c r="P84" s="350">
        <v>0.82758620689655171</v>
      </c>
      <c r="Q84" s="349">
        <f t="shared" si="3"/>
        <v>0.82758620689655171</v>
      </c>
      <c r="R84" s="348"/>
    </row>
    <row r="85" spans="1:18" x14ac:dyDescent="0.25">
      <c r="A85" s="357" t="s">
        <v>17</v>
      </c>
      <c r="B85" s="354" t="s">
        <v>640</v>
      </c>
      <c r="C85" s="354" t="s">
        <v>687</v>
      </c>
      <c r="D85" s="356" t="s">
        <v>650</v>
      </c>
      <c r="E85" s="355" t="s">
        <v>94</v>
      </c>
      <c r="F85" s="354" t="s">
        <v>685</v>
      </c>
      <c r="G85" s="354" t="s">
        <v>725</v>
      </c>
      <c r="H85" s="354" t="s">
        <v>683</v>
      </c>
      <c r="I85" s="354" t="s">
        <v>682</v>
      </c>
      <c r="J85" s="354" t="s">
        <v>681</v>
      </c>
      <c r="K85" s="354">
        <v>100</v>
      </c>
      <c r="L85" s="353"/>
      <c r="M85" s="351">
        <v>3</v>
      </c>
      <c r="N85" s="351">
        <v>3</v>
      </c>
      <c r="O85" s="350">
        <f t="shared" si="2"/>
        <v>1</v>
      </c>
      <c r="P85" s="350">
        <v>1</v>
      </c>
      <c r="Q85" s="349">
        <f t="shared" si="3"/>
        <v>1</v>
      </c>
      <c r="R85" s="348"/>
    </row>
    <row r="86" spans="1:18" x14ac:dyDescent="0.25">
      <c r="A86" s="357" t="s">
        <v>17</v>
      </c>
      <c r="B86" s="354" t="s">
        <v>640</v>
      </c>
      <c r="C86" s="354" t="s">
        <v>638</v>
      </c>
      <c r="D86" s="356" t="s">
        <v>649</v>
      </c>
      <c r="E86" s="355" t="s">
        <v>94</v>
      </c>
      <c r="F86" s="354" t="s">
        <v>685</v>
      </c>
      <c r="G86" s="354" t="s">
        <v>725</v>
      </c>
      <c r="H86" s="354" t="s">
        <v>683</v>
      </c>
      <c r="I86" s="354" t="s">
        <v>682</v>
      </c>
      <c r="J86" s="354" t="s">
        <v>681</v>
      </c>
      <c r="K86" s="354">
        <v>100</v>
      </c>
      <c r="L86" s="353"/>
      <c r="M86" s="361">
        <v>2</v>
      </c>
      <c r="N86" s="351">
        <v>2</v>
      </c>
      <c r="O86" s="350">
        <f t="shared" si="2"/>
        <v>1</v>
      </c>
      <c r="P86" s="350">
        <v>1</v>
      </c>
      <c r="Q86" s="349">
        <f t="shared" si="3"/>
        <v>1</v>
      </c>
      <c r="R86" s="348"/>
    </row>
    <row r="87" spans="1:18" x14ac:dyDescent="0.25">
      <c r="A87" s="357" t="s">
        <v>17</v>
      </c>
      <c r="B87" s="354" t="s">
        <v>640</v>
      </c>
      <c r="C87" s="354" t="s">
        <v>638</v>
      </c>
      <c r="D87" s="356" t="s">
        <v>643</v>
      </c>
      <c r="E87" s="355" t="s">
        <v>94</v>
      </c>
      <c r="F87" s="354" t="s">
        <v>685</v>
      </c>
      <c r="G87" s="354" t="s">
        <v>725</v>
      </c>
      <c r="H87" s="354" t="s">
        <v>683</v>
      </c>
      <c r="I87" s="354" t="s">
        <v>682</v>
      </c>
      <c r="J87" s="354" t="s">
        <v>681</v>
      </c>
      <c r="K87" s="354">
        <v>100</v>
      </c>
      <c r="L87" s="353"/>
      <c r="M87" s="361">
        <v>11</v>
      </c>
      <c r="N87" s="351">
        <v>11</v>
      </c>
      <c r="O87" s="350">
        <f t="shared" si="2"/>
        <v>1</v>
      </c>
      <c r="P87" s="350">
        <v>1</v>
      </c>
      <c r="Q87" s="349">
        <f t="shared" si="3"/>
        <v>1</v>
      </c>
      <c r="R87" s="348"/>
    </row>
    <row r="88" spans="1:18" x14ac:dyDescent="0.25">
      <c r="A88" s="357" t="s">
        <v>17</v>
      </c>
      <c r="B88" s="354" t="s">
        <v>640</v>
      </c>
      <c r="C88" s="354" t="s">
        <v>687</v>
      </c>
      <c r="D88" s="356" t="s">
        <v>643</v>
      </c>
      <c r="E88" s="355" t="s">
        <v>94</v>
      </c>
      <c r="F88" s="354" t="s">
        <v>685</v>
      </c>
      <c r="G88" s="354" t="s">
        <v>725</v>
      </c>
      <c r="H88" s="354" t="s">
        <v>683</v>
      </c>
      <c r="I88" s="354" t="s">
        <v>682</v>
      </c>
      <c r="J88" s="354" t="s">
        <v>681</v>
      </c>
      <c r="K88" s="354">
        <v>100</v>
      </c>
      <c r="L88" s="353"/>
      <c r="M88" s="352">
        <v>2</v>
      </c>
      <c r="N88" s="352">
        <v>2</v>
      </c>
      <c r="O88" s="350">
        <f t="shared" si="2"/>
        <v>1</v>
      </c>
      <c r="P88" s="350">
        <v>1</v>
      </c>
      <c r="Q88" s="349">
        <f t="shared" si="3"/>
        <v>1</v>
      </c>
      <c r="R88" s="348"/>
    </row>
    <row r="89" spans="1:18" x14ac:dyDescent="0.25">
      <c r="A89" s="357" t="s">
        <v>17</v>
      </c>
      <c r="B89" s="354" t="s">
        <v>640</v>
      </c>
      <c r="C89" s="360" t="s">
        <v>454</v>
      </c>
      <c r="D89" s="359" t="s">
        <v>627</v>
      </c>
      <c r="E89" s="355" t="s">
        <v>94</v>
      </c>
      <c r="F89" s="354" t="s">
        <v>685</v>
      </c>
      <c r="G89" s="354" t="s">
        <v>725</v>
      </c>
      <c r="H89" s="354" t="s">
        <v>683</v>
      </c>
      <c r="I89" s="354" t="s">
        <v>682</v>
      </c>
      <c r="J89" s="354" t="s">
        <v>681</v>
      </c>
      <c r="K89" s="354">
        <v>100</v>
      </c>
      <c r="L89" s="353"/>
      <c r="M89" s="352">
        <v>1</v>
      </c>
      <c r="N89" s="351">
        <v>1</v>
      </c>
      <c r="O89" s="350">
        <f t="shared" si="2"/>
        <v>1</v>
      </c>
      <c r="P89" s="350">
        <v>1</v>
      </c>
      <c r="Q89" s="349">
        <f t="shared" si="3"/>
        <v>1</v>
      </c>
      <c r="R89" s="348"/>
    </row>
    <row r="90" spans="1:18" x14ac:dyDescent="0.25">
      <c r="A90" s="357" t="s">
        <v>17</v>
      </c>
      <c r="B90" s="354" t="s">
        <v>640</v>
      </c>
      <c r="C90" s="354" t="s">
        <v>638</v>
      </c>
      <c r="D90" s="359" t="s">
        <v>627</v>
      </c>
      <c r="E90" s="355" t="s">
        <v>686</v>
      </c>
      <c r="F90" s="354" t="s">
        <v>685</v>
      </c>
      <c r="G90" s="354" t="s">
        <v>725</v>
      </c>
      <c r="H90" s="354" t="s">
        <v>683</v>
      </c>
      <c r="I90" s="354" t="s">
        <v>682</v>
      </c>
      <c r="J90" s="354" t="s">
        <v>681</v>
      </c>
      <c r="K90" s="354">
        <v>100</v>
      </c>
      <c r="L90" s="353"/>
      <c r="M90" s="352">
        <v>3</v>
      </c>
      <c r="N90" s="351">
        <v>3</v>
      </c>
      <c r="O90" s="350">
        <f t="shared" si="2"/>
        <v>1</v>
      </c>
      <c r="P90" s="350">
        <v>1</v>
      </c>
      <c r="Q90" s="349">
        <f t="shared" si="3"/>
        <v>1</v>
      </c>
      <c r="R90" s="348"/>
    </row>
    <row r="91" spans="1:18" x14ac:dyDescent="0.25">
      <c r="A91" s="357" t="s">
        <v>17</v>
      </c>
      <c r="B91" s="354" t="s">
        <v>70</v>
      </c>
      <c r="C91" s="360" t="s">
        <v>454</v>
      </c>
      <c r="D91" s="359" t="s">
        <v>627</v>
      </c>
      <c r="E91" s="358" t="s">
        <v>686</v>
      </c>
      <c r="F91" s="354" t="s">
        <v>685</v>
      </c>
      <c r="G91" s="354" t="s">
        <v>725</v>
      </c>
      <c r="H91" s="354" t="s">
        <v>683</v>
      </c>
      <c r="I91" s="354" t="s">
        <v>682</v>
      </c>
      <c r="J91" s="354" t="s">
        <v>681</v>
      </c>
      <c r="K91" s="354">
        <v>100</v>
      </c>
      <c r="L91" s="353"/>
      <c r="M91" s="352">
        <v>4</v>
      </c>
      <c r="N91" s="351">
        <v>4</v>
      </c>
      <c r="O91" s="350">
        <f t="shared" si="2"/>
        <v>1</v>
      </c>
      <c r="P91" s="350">
        <v>1</v>
      </c>
      <c r="Q91" s="349">
        <f t="shared" si="3"/>
        <v>1</v>
      </c>
      <c r="R91" s="348"/>
    </row>
    <row r="92" spans="1:18" x14ac:dyDescent="0.25">
      <c r="A92" s="357" t="s">
        <v>17</v>
      </c>
      <c r="B92" s="354" t="s">
        <v>640</v>
      </c>
      <c r="C92" s="354" t="s">
        <v>644</v>
      </c>
      <c r="D92" s="356" t="s">
        <v>643</v>
      </c>
      <c r="E92" s="355" t="s">
        <v>94</v>
      </c>
      <c r="F92" s="354" t="s">
        <v>685</v>
      </c>
      <c r="G92" s="354" t="s">
        <v>725</v>
      </c>
      <c r="H92" s="354" t="s">
        <v>683</v>
      </c>
      <c r="I92" s="354" t="s">
        <v>682</v>
      </c>
      <c r="J92" s="354" t="s">
        <v>681</v>
      </c>
      <c r="K92" s="354">
        <v>100</v>
      </c>
      <c r="L92" s="353"/>
      <c r="M92" s="352">
        <v>3</v>
      </c>
      <c r="N92" s="351">
        <v>3</v>
      </c>
      <c r="O92" s="350">
        <f t="shared" si="2"/>
        <v>1</v>
      </c>
      <c r="P92" s="350">
        <v>1</v>
      </c>
      <c r="Q92" s="349">
        <f t="shared" si="3"/>
        <v>1</v>
      </c>
      <c r="R92" s="348"/>
    </row>
    <row r="93" spans="1:18" x14ac:dyDescent="0.25">
      <c r="A93" s="357" t="s">
        <v>17</v>
      </c>
      <c r="B93" s="354" t="s">
        <v>640</v>
      </c>
      <c r="C93" s="354" t="s">
        <v>656</v>
      </c>
      <c r="D93" s="359" t="s">
        <v>655</v>
      </c>
      <c r="E93" s="355" t="s">
        <v>94</v>
      </c>
      <c r="F93" s="354" t="s">
        <v>685</v>
      </c>
      <c r="G93" s="354" t="s">
        <v>724</v>
      </c>
      <c r="H93" s="354" t="s">
        <v>683</v>
      </c>
      <c r="I93" s="354" t="s">
        <v>682</v>
      </c>
      <c r="J93" s="354" t="s">
        <v>681</v>
      </c>
      <c r="K93" s="354">
        <v>100</v>
      </c>
      <c r="L93" s="353"/>
      <c r="M93" s="351">
        <v>58</v>
      </c>
      <c r="N93" s="352">
        <v>48</v>
      </c>
      <c r="O93" s="350">
        <f t="shared" si="2"/>
        <v>0.82758620689655171</v>
      </c>
      <c r="P93" s="350">
        <v>0.82758620689655171</v>
      </c>
      <c r="Q93" s="349">
        <f t="shared" si="3"/>
        <v>0.82758620689655171</v>
      </c>
      <c r="R93" s="348"/>
    </row>
    <row r="94" spans="1:18" x14ac:dyDescent="0.25">
      <c r="A94" s="357" t="s">
        <v>17</v>
      </c>
      <c r="B94" s="354" t="s">
        <v>640</v>
      </c>
      <c r="C94" s="354" t="s">
        <v>687</v>
      </c>
      <c r="D94" s="356" t="s">
        <v>650</v>
      </c>
      <c r="E94" s="355" t="s">
        <v>94</v>
      </c>
      <c r="F94" s="354" t="s">
        <v>685</v>
      </c>
      <c r="G94" s="354" t="s">
        <v>724</v>
      </c>
      <c r="H94" s="354" t="s">
        <v>683</v>
      </c>
      <c r="I94" s="354" t="s">
        <v>682</v>
      </c>
      <c r="J94" s="354" t="s">
        <v>681</v>
      </c>
      <c r="K94" s="354">
        <v>100</v>
      </c>
      <c r="L94" s="353"/>
      <c r="M94" s="351">
        <v>3</v>
      </c>
      <c r="N94" s="351">
        <v>2</v>
      </c>
      <c r="O94" s="350">
        <f t="shared" si="2"/>
        <v>0.66666666666666663</v>
      </c>
      <c r="P94" s="350">
        <v>0.66666666666666663</v>
      </c>
      <c r="Q94" s="349">
        <f t="shared" si="3"/>
        <v>0.66666666666666663</v>
      </c>
      <c r="R94" s="348"/>
    </row>
    <row r="95" spans="1:18" x14ac:dyDescent="0.25">
      <c r="A95" s="357" t="s">
        <v>17</v>
      </c>
      <c r="B95" s="354" t="s">
        <v>640</v>
      </c>
      <c r="C95" s="354" t="s">
        <v>638</v>
      </c>
      <c r="D95" s="356" t="s">
        <v>649</v>
      </c>
      <c r="E95" s="355" t="s">
        <v>94</v>
      </c>
      <c r="F95" s="354" t="s">
        <v>685</v>
      </c>
      <c r="G95" s="354" t="s">
        <v>724</v>
      </c>
      <c r="H95" s="354" t="s">
        <v>683</v>
      </c>
      <c r="I95" s="354" t="s">
        <v>682</v>
      </c>
      <c r="J95" s="354" t="s">
        <v>681</v>
      </c>
      <c r="K95" s="354">
        <v>100</v>
      </c>
      <c r="L95" s="353"/>
      <c r="M95" s="361">
        <v>2</v>
      </c>
      <c r="N95" s="351">
        <v>2</v>
      </c>
      <c r="O95" s="350">
        <f t="shared" si="2"/>
        <v>1</v>
      </c>
      <c r="P95" s="350">
        <v>1</v>
      </c>
      <c r="Q95" s="349">
        <f t="shared" si="3"/>
        <v>1</v>
      </c>
      <c r="R95" s="348"/>
    </row>
    <row r="96" spans="1:18" x14ac:dyDescent="0.25">
      <c r="A96" s="357" t="s">
        <v>17</v>
      </c>
      <c r="B96" s="354" t="s">
        <v>640</v>
      </c>
      <c r="C96" s="354" t="s">
        <v>638</v>
      </c>
      <c r="D96" s="356" t="s">
        <v>643</v>
      </c>
      <c r="E96" s="355" t="s">
        <v>94</v>
      </c>
      <c r="F96" s="354" t="s">
        <v>685</v>
      </c>
      <c r="G96" s="354" t="s">
        <v>724</v>
      </c>
      <c r="H96" s="354" t="s">
        <v>683</v>
      </c>
      <c r="I96" s="354" t="s">
        <v>682</v>
      </c>
      <c r="J96" s="354" t="s">
        <v>681</v>
      </c>
      <c r="K96" s="354">
        <v>100</v>
      </c>
      <c r="L96" s="353"/>
      <c r="M96" s="361">
        <v>11</v>
      </c>
      <c r="N96" s="351">
        <v>11</v>
      </c>
      <c r="O96" s="350">
        <f t="shared" si="2"/>
        <v>1</v>
      </c>
      <c r="P96" s="350">
        <v>1</v>
      </c>
      <c r="Q96" s="349">
        <f t="shared" si="3"/>
        <v>1</v>
      </c>
      <c r="R96" s="348"/>
    </row>
    <row r="97" spans="1:18" x14ac:dyDescent="0.25">
      <c r="A97" s="357" t="s">
        <v>17</v>
      </c>
      <c r="B97" s="354" t="s">
        <v>640</v>
      </c>
      <c r="C97" s="354" t="s">
        <v>687</v>
      </c>
      <c r="D97" s="356" t="s">
        <v>643</v>
      </c>
      <c r="E97" s="355" t="s">
        <v>94</v>
      </c>
      <c r="F97" s="354" t="s">
        <v>685</v>
      </c>
      <c r="G97" s="354" t="s">
        <v>724</v>
      </c>
      <c r="H97" s="354" t="s">
        <v>683</v>
      </c>
      <c r="I97" s="354" t="s">
        <v>682</v>
      </c>
      <c r="J97" s="354" t="s">
        <v>681</v>
      </c>
      <c r="K97" s="354">
        <v>100</v>
      </c>
      <c r="L97" s="353"/>
      <c r="M97" s="352">
        <v>2</v>
      </c>
      <c r="N97" s="352">
        <v>2</v>
      </c>
      <c r="O97" s="350">
        <f t="shared" si="2"/>
        <v>1</v>
      </c>
      <c r="P97" s="350">
        <v>1</v>
      </c>
      <c r="Q97" s="349">
        <f t="shared" si="3"/>
        <v>1</v>
      </c>
      <c r="R97" s="348"/>
    </row>
    <row r="98" spans="1:18" x14ac:dyDescent="0.25">
      <c r="A98" s="357" t="s">
        <v>17</v>
      </c>
      <c r="B98" s="354" t="s">
        <v>640</v>
      </c>
      <c r="C98" s="360" t="s">
        <v>454</v>
      </c>
      <c r="D98" s="359" t="s">
        <v>627</v>
      </c>
      <c r="E98" s="355" t="s">
        <v>94</v>
      </c>
      <c r="F98" s="354" t="s">
        <v>685</v>
      </c>
      <c r="G98" s="354" t="s">
        <v>724</v>
      </c>
      <c r="H98" s="354" t="s">
        <v>683</v>
      </c>
      <c r="I98" s="354" t="s">
        <v>682</v>
      </c>
      <c r="J98" s="354" t="s">
        <v>681</v>
      </c>
      <c r="K98" s="354">
        <v>100</v>
      </c>
      <c r="L98" s="353"/>
      <c r="M98" s="352">
        <v>1</v>
      </c>
      <c r="N98" s="351">
        <v>1</v>
      </c>
      <c r="O98" s="350">
        <f t="shared" si="2"/>
        <v>1</v>
      </c>
      <c r="P98" s="350">
        <v>1</v>
      </c>
      <c r="Q98" s="349">
        <f t="shared" si="3"/>
        <v>1</v>
      </c>
      <c r="R98" s="348"/>
    </row>
    <row r="99" spans="1:18" x14ac:dyDescent="0.25">
      <c r="A99" s="357" t="s">
        <v>17</v>
      </c>
      <c r="B99" s="354" t="s">
        <v>640</v>
      </c>
      <c r="C99" s="354" t="s">
        <v>638</v>
      </c>
      <c r="D99" s="359" t="s">
        <v>627</v>
      </c>
      <c r="E99" s="355" t="s">
        <v>686</v>
      </c>
      <c r="F99" s="354" t="s">
        <v>685</v>
      </c>
      <c r="G99" s="354" t="s">
        <v>724</v>
      </c>
      <c r="H99" s="354" t="s">
        <v>683</v>
      </c>
      <c r="I99" s="354" t="s">
        <v>682</v>
      </c>
      <c r="J99" s="354" t="s">
        <v>681</v>
      </c>
      <c r="K99" s="354">
        <v>100</v>
      </c>
      <c r="L99" s="353"/>
      <c r="M99" s="352">
        <v>3</v>
      </c>
      <c r="N99" s="351">
        <v>3</v>
      </c>
      <c r="O99" s="350">
        <f t="shared" si="2"/>
        <v>1</v>
      </c>
      <c r="P99" s="350">
        <v>1</v>
      </c>
      <c r="Q99" s="349">
        <f t="shared" si="3"/>
        <v>1</v>
      </c>
      <c r="R99" s="348"/>
    </row>
    <row r="100" spans="1:18" x14ac:dyDescent="0.25">
      <c r="A100" s="357" t="s">
        <v>17</v>
      </c>
      <c r="B100" s="354" t="s">
        <v>70</v>
      </c>
      <c r="C100" s="360" t="s">
        <v>454</v>
      </c>
      <c r="D100" s="359" t="s">
        <v>627</v>
      </c>
      <c r="E100" s="358" t="s">
        <v>686</v>
      </c>
      <c r="F100" s="354" t="s">
        <v>685</v>
      </c>
      <c r="G100" s="354" t="s">
        <v>724</v>
      </c>
      <c r="H100" s="354" t="s">
        <v>683</v>
      </c>
      <c r="I100" s="354" t="s">
        <v>682</v>
      </c>
      <c r="J100" s="354" t="s">
        <v>681</v>
      </c>
      <c r="K100" s="354">
        <v>100</v>
      </c>
      <c r="L100" s="353"/>
      <c r="M100" s="352">
        <v>4</v>
      </c>
      <c r="N100" s="351">
        <v>4</v>
      </c>
      <c r="O100" s="350">
        <f t="shared" si="2"/>
        <v>1</v>
      </c>
      <c r="P100" s="350">
        <v>1</v>
      </c>
      <c r="Q100" s="349">
        <f t="shared" si="3"/>
        <v>1</v>
      </c>
      <c r="R100" s="348"/>
    </row>
    <row r="101" spans="1:18" x14ac:dyDescent="0.25">
      <c r="A101" s="357" t="s">
        <v>17</v>
      </c>
      <c r="B101" s="354" t="s">
        <v>640</v>
      </c>
      <c r="C101" s="354" t="s">
        <v>644</v>
      </c>
      <c r="D101" s="356" t="s">
        <v>643</v>
      </c>
      <c r="E101" s="355" t="s">
        <v>94</v>
      </c>
      <c r="F101" s="354" t="s">
        <v>685</v>
      </c>
      <c r="G101" s="354" t="s">
        <v>724</v>
      </c>
      <c r="H101" s="354" t="s">
        <v>683</v>
      </c>
      <c r="I101" s="354" t="s">
        <v>682</v>
      </c>
      <c r="J101" s="354" t="s">
        <v>681</v>
      </c>
      <c r="K101" s="354">
        <v>100</v>
      </c>
      <c r="L101" s="353"/>
      <c r="M101" s="352">
        <v>3</v>
      </c>
      <c r="N101" s="351">
        <v>3</v>
      </c>
      <c r="O101" s="350">
        <f t="shared" si="2"/>
        <v>1</v>
      </c>
      <c r="P101" s="350">
        <v>1</v>
      </c>
      <c r="Q101" s="349">
        <f t="shared" si="3"/>
        <v>1</v>
      </c>
      <c r="R101" s="348"/>
    </row>
    <row r="102" spans="1:18" x14ac:dyDescent="0.25">
      <c r="A102" s="357" t="s">
        <v>17</v>
      </c>
      <c r="B102" s="354" t="s">
        <v>640</v>
      </c>
      <c r="C102" s="354" t="s">
        <v>656</v>
      </c>
      <c r="D102" s="359" t="s">
        <v>655</v>
      </c>
      <c r="E102" s="355" t="s">
        <v>94</v>
      </c>
      <c r="F102" s="354" t="s">
        <v>685</v>
      </c>
      <c r="G102" s="354" t="s">
        <v>723</v>
      </c>
      <c r="H102" s="354" t="s">
        <v>683</v>
      </c>
      <c r="I102" s="354" t="s">
        <v>682</v>
      </c>
      <c r="J102" s="354" t="s">
        <v>681</v>
      </c>
      <c r="K102" s="354">
        <v>100</v>
      </c>
      <c r="L102" s="353"/>
      <c r="M102" s="351">
        <v>58</v>
      </c>
      <c r="N102" s="351">
        <v>58</v>
      </c>
      <c r="O102" s="350">
        <f t="shared" si="2"/>
        <v>1</v>
      </c>
      <c r="P102" s="350">
        <v>1</v>
      </c>
      <c r="Q102" s="349">
        <f t="shared" si="3"/>
        <v>1</v>
      </c>
      <c r="R102" s="348"/>
    </row>
    <row r="103" spans="1:18" x14ac:dyDescent="0.25">
      <c r="A103" s="357" t="s">
        <v>17</v>
      </c>
      <c r="B103" s="354" t="s">
        <v>640</v>
      </c>
      <c r="C103" s="354" t="s">
        <v>687</v>
      </c>
      <c r="D103" s="356" t="s">
        <v>650</v>
      </c>
      <c r="E103" s="355" t="s">
        <v>94</v>
      </c>
      <c r="F103" s="354" t="s">
        <v>685</v>
      </c>
      <c r="G103" s="354" t="s">
        <v>723</v>
      </c>
      <c r="H103" s="354" t="s">
        <v>683</v>
      </c>
      <c r="I103" s="354" t="s">
        <v>682</v>
      </c>
      <c r="J103" s="354" t="s">
        <v>681</v>
      </c>
      <c r="K103" s="354">
        <v>100</v>
      </c>
      <c r="L103" s="353"/>
      <c r="M103" s="351">
        <v>3</v>
      </c>
      <c r="N103" s="351">
        <v>3</v>
      </c>
      <c r="O103" s="350">
        <f t="shared" si="2"/>
        <v>1</v>
      </c>
      <c r="P103" s="350">
        <v>1</v>
      </c>
      <c r="Q103" s="349">
        <f t="shared" si="3"/>
        <v>1</v>
      </c>
      <c r="R103" s="348"/>
    </row>
    <row r="104" spans="1:18" x14ac:dyDescent="0.25">
      <c r="A104" s="357" t="s">
        <v>17</v>
      </c>
      <c r="B104" s="354" t="s">
        <v>640</v>
      </c>
      <c r="C104" s="354" t="s">
        <v>638</v>
      </c>
      <c r="D104" s="356" t="s">
        <v>649</v>
      </c>
      <c r="E104" s="355" t="s">
        <v>94</v>
      </c>
      <c r="F104" s="354" t="s">
        <v>685</v>
      </c>
      <c r="G104" s="354" t="s">
        <v>723</v>
      </c>
      <c r="H104" s="354" t="s">
        <v>683</v>
      </c>
      <c r="I104" s="354" t="s">
        <v>682</v>
      </c>
      <c r="J104" s="354" t="s">
        <v>681</v>
      </c>
      <c r="K104" s="354">
        <v>100</v>
      </c>
      <c r="L104" s="353"/>
      <c r="M104" s="361">
        <v>2</v>
      </c>
      <c r="N104" s="351">
        <v>2</v>
      </c>
      <c r="O104" s="350">
        <f t="shared" si="2"/>
        <v>1</v>
      </c>
      <c r="P104" s="350">
        <v>1</v>
      </c>
      <c r="Q104" s="349">
        <f t="shared" si="3"/>
        <v>1</v>
      </c>
      <c r="R104" s="348"/>
    </row>
    <row r="105" spans="1:18" x14ac:dyDescent="0.25">
      <c r="A105" s="357" t="s">
        <v>17</v>
      </c>
      <c r="B105" s="354" t="s">
        <v>640</v>
      </c>
      <c r="C105" s="354" t="s">
        <v>638</v>
      </c>
      <c r="D105" s="356" t="s">
        <v>643</v>
      </c>
      <c r="E105" s="355" t="s">
        <v>94</v>
      </c>
      <c r="F105" s="354" t="s">
        <v>685</v>
      </c>
      <c r="G105" s="354" t="s">
        <v>723</v>
      </c>
      <c r="H105" s="354" t="s">
        <v>683</v>
      </c>
      <c r="I105" s="354" t="s">
        <v>682</v>
      </c>
      <c r="J105" s="354" t="s">
        <v>681</v>
      </c>
      <c r="K105" s="354">
        <v>100</v>
      </c>
      <c r="L105" s="353"/>
      <c r="M105" s="361">
        <v>11</v>
      </c>
      <c r="N105" s="351">
        <v>11</v>
      </c>
      <c r="O105" s="350">
        <f t="shared" si="2"/>
        <v>1</v>
      </c>
      <c r="P105" s="350">
        <v>1</v>
      </c>
      <c r="Q105" s="349">
        <f t="shared" si="3"/>
        <v>1</v>
      </c>
      <c r="R105" s="348"/>
    </row>
    <row r="106" spans="1:18" x14ac:dyDescent="0.25">
      <c r="A106" s="357" t="s">
        <v>17</v>
      </c>
      <c r="B106" s="354" t="s">
        <v>640</v>
      </c>
      <c r="C106" s="354" t="s">
        <v>687</v>
      </c>
      <c r="D106" s="356" t="s">
        <v>643</v>
      </c>
      <c r="E106" s="355" t="s">
        <v>94</v>
      </c>
      <c r="F106" s="354" t="s">
        <v>685</v>
      </c>
      <c r="G106" s="354" t="s">
        <v>723</v>
      </c>
      <c r="H106" s="354" t="s">
        <v>683</v>
      </c>
      <c r="I106" s="354" t="s">
        <v>682</v>
      </c>
      <c r="J106" s="354" t="s">
        <v>681</v>
      </c>
      <c r="K106" s="354">
        <v>100</v>
      </c>
      <c r="L106" s="353"/>
      <c r="M106" s="352">
        <v>2</v>
      </c>
      <c r="N106" s="352">
        <v>2</v>
      </c>
      <c r="O106" s="350">
        <f t="shared" si="2"/>
        <v>1</v>
      </c>
      <c r="P106" s="350">
        <v>1</v>
      </c>
      <c r="Q106" s="349">
        <f t="shared" si="3"/>
        <v>1</v>
      </c>
      <c r="R106" s="348"/>
    </row>
    <row r="107" spans="1:18" x14ac:dyDescent="0.25">
      <c r="A107" s="357" t="s">
        <v>17</v>
      </c>
      <c r="B107" s="354" t="s">
        <v>640</v>
      </c>
      <c r="C107" s="360" t="s">
        <v>454</v>
      </c>
      <c r="D107" s="359" t="s">
        <v>627</v>
      </c>
      <c r="E107" s="355" t="s">
        <v>94</v>
      </c>
      <c r="F107" s="354" t="s">
        <v>685</v>
      </c>
      <c r="G107" s="354" t="s">
        <v>723</v>
      </c>
      <c r="H107" s="354" t="s">
        <v>683</v>
      </c>
      <c r="I107" s="354" t="s">
        <v>682</v>
      </c>
      <c r="J107" s="354" t="s">
        <v>681</v>
      </c>
      <c r="K107" s="354">
        <v>100</v>
      </c>
      <c r="L107" s="353"/>
      <c r="M107" s="352">
        <v>1</v>
      </c>
      <c r="N107" s="351">
        <v>1</v>
      </c>
      <c r="O107" s="350">
        <f t="shared" si="2"/>
        <v>1</v>
      </c>
      <c r="P107" s="350">
        <v>1</v>
      </c>
      <c r="Q107" s="349">
        <f t="shared" si="3"/>
        <v>1</v>
      </c>
      <c r="R107" s="348"/>
    </row>
    <row r="108" spans="1:18" x14ac:dyDescent="0.25">
      <c r="A108" s="357" t="s">
        <v>17</v>
      </c>
      <c r="B108" s="354" t="s">
        <v>640</v>
      </c>
      <c r="C108" s="354" t="s">
        <v>638</v>
      </c>
      <c r="D108" s="359" t="s">
        <v>627</v>
      </c>
      <c r="E108" s="355" t="s">
        <v>686</v>
      </c>
      <c r="F108" s="354" t="s">
        <v>685</v>
      </c>
      <c r="G108" s="354" t="s">
        <v>723</v>
      </c>
      <c r="H108" s="354" t="s">
        <v>683</v>
      </c>
      <c r="I108" s="354" t="s">
        <v>682</v>
      </c>
      <c r="J108" s="354" t="s">
        <v>681</v>
      </c>
      <c r="K108" s="354">
        <v>100</v>
      </c>
      <c r="L108" s="353"/>
      <c r="M108" s="352">
        <v>3</v>
      </c>
      <c r="N108" s="351">
        <v>3</v>
      </c>
      <c r="O108" s="350">
        <f t="shared" si="2"/>
        <v>1</v>
      </c>
      <c r="P108" s="350">
        <v>1</v>
      </c>
      <c r="Q108" s="349">
        <f t="shared" si="3"/>
        <v>1</v>
      </c>
      <c r="R108" s="348"/>
    </row>
    <row r="109" spans="1:18" x14ac:dyDescent="0.25">
      <c r="A109" s="357" t="s">
        <v>17</v>
      </c>
      <c r="B109" s="354" t="s">
        <v>70</v>
      </c>
      <c r="C109" s="360" t="s">
        <v>454</v>
      </c>
      <c r="D109" s="359" t="s">
        <v>627</v>
      </c>
      <c r="E109" s="358" t="s">
        <v>686</v>
      </c>
      <c r="F109" s="354" t="s">
        <v>685</v>
      </c>
      <c r="G109" s="354" t="s">
        <v>723</v>
      </c>
      <c r="H109" s="354" t="s">
        <v>683</v>
      </c>
      <c r="I109" s="354" t="s">
        <v>682</v>
      </c>
      <c r="J109" s="354" t="s">
        <v>681</v>
      </c>
      <c r="K109" s="354">
        <v>100</v>
      </c>
      <c r="L109" s="353"/>
      <c r="M109" s="352">
        <v>4</v>
      </c>
      <c r="N109" s="351">
        <v>4</v>
      </c>
      <c r="O109" s="350">
        <f t="shared" si="2"/>
        <v>1</v>
      </c>
      <c r="P109" s="350">
        <v>1</v>
      </c>
      <c r="Q109" s="349">
        <f t="shared" si="3"/>
        <v>1</v>
      </c>
      <c r="R109" s="348"/>
    </row>
    <row r="110" spans="1:18" x14ac:dyDescent="0.25">
      <c r="A110" s="357" t="s">
        <v>17</v>
      </c>
      <c r="B110" s="354" t="s">
        <v>640</v>
      </c>
      <c r="C110" s="354" t="s">
        <v>644</v>
      </c>
      <c r="D110" s="356" t="s">
        <v>643</v>
      </c>
      <c r="E110" s="355" t="s">
        <v>94</v>
      </c>
      <c r="F110" s="354" t="s">
        <v>685</v>
      </c>
      <c r="G110" s="354" t="s">
        <v>723</v>
      </c>
      <c r="H110" s="354" t="s">
        <v>683</v>
      </c>
      <c r="I110" s="354" t="s">
        <v>682</v>
      </c>
      <c r="J110" s="354" t="s">
        <v>681</v>
      </c>
      <c r="K110" s="354">
        <v>100</v>
      </c>
      <c r="L110" s="353"/>
      <c r="M110" s="352">
        <v>3</v>
      </c>
      <c r="N110" s="351">
        <v>3</v>
      </c>
      <c r="O110" s="350">
        <f t="shared" si="2"/>
        <v>1</v>
      </c>
      <c r="P110" s="350">
        <v>1</v>
      </c>
      <c r="Q110" s="349">
        <f t="shared" si="3"/>
        <v>1</v>
      </c>
      <c r="R110" s="348"/>
    </row>
    <row r="111" spans="1:18" x14ac:dyDescent="0.25">
      <c r="A111" s="357" t="s">
        <v>17</v>
      </c>
      <c r="B111" s="354" t="s">
        <v>640</v>
      </c>
      <c r="C111" s="354" t="s">
        <v>656</v>
      </c>
      <c r="D111" s="359" t="s">
        <v>655</v>
      </c>
      <c r="E111" s="355" t="s">
        <v>94</v>
      </c>
      <c r="F111" s="354" t="s">
        <v>698</v>
      </c>
      <c r="G111" s="354" t="s">
        <v>722</v>
      </c>
      <c r="H111" s="354" t="s">
        <v>683</v>
      </c>
      <c r="I111" s="354" t="s">
        <v>688</v>
      </c>
      <c r="J111" s="354" t="s">
        <v>681</v>
      </c>
      <c r="K111" s="354">
        <v>100</v>
      </c>
      <c r="L111" s="353"/>
      <c r="M111" s="351">
        <v>58</v>
      </c>
      <c r="N111" s="352">
        <v>48</v>
      </c>
      <c r="O111" s="350">
        <f t="shared" si="2"/>
        <v>0.82758620689655171</v>
      </c>
      <c r="P111" s="350">
        <v>0.82758620689655171</v>
      </c>
      <c r="Q111" s="349">
        <f t="shared" si="3"/>
        <v>0.82758620689655171</v>
      </c>
      <c r="R111" s="348"/>
    </row>
    <row r="112" spans="1:18" x14ac:dyDescent="0.25">
      <c r="A112" s="357" t="s">
        <v>17</v>
      </c>
      <c r="B112" s="354" t="s">
        <v>640</v>
      </c>
      <c r="C112" s="354" t="s">
        <v>687</v>
      </c>
      <c r="D112" s="356" t="s">
        <v>650</v>
      </c>
      <c r="E112" s="355" t="s">
        <v>94</v>
      </c>
      <c r="F112" s="354" t="s">
        <v>698</v>
      </c>
      <c r="G112" s="354" t="s">
        <v>722</v>
      </c>
      <c r="H112" s="354" t="s">
        <v>683</v>
      </c>
      <c r="I112" s="354" t="s">
        <v>688</v>
      </c>
      <c r="J112" s="354" t="s">
        <v>681</v>
      </c>
      <c r="K112" s="354">
        <v>100</v>
      </c>
      <c r="L112" s="353"/>
      <c r="M112" s="351">
        <v>3</v>
      </c>
      <c r="N112" s="351">
        <v>3</v>
      </c>
      <c r="O112" s="350">
        <f t="shared" si="2"/>
        <v>1</v>
      </c>
      <c r="P112" s="350">
        <v>1</v>
      </c>
      <c r="Q112" s="349">
        <f t="shared" si="3"/>
        <v>1</v>
      </c>
      <c r="R112" s="348"/>
    </row>
    <row r="113" spans="1:18" x14ac:dyDescent="0.25">
      <c r="A113" s="357" t="s">
        <v>17</v>
      </c>
      <c r="B113" s="354" t="s">
        <v>640</v>
      </c>
      <c r="C113" s="354" t="s">
        <v>638</v>
      </c>
      <c r="D113" s="356" t="s">
        <v>649</v>
      </c>
      <c r="E113" s="355" t="s">
        <v>94</v>
      </c>
      <c r="F113" s="354" t="s">
        <v>698</v>
      </c>
      <c r="G113" s="354" t="s">
        <v>722</v>
      </c>
      <c r="H113" s="354" t="s">
        <v>683</v>
      </c>
      <c r="I113" s="354" t="s">
        <v>688</v>
      </c>
      <c r="J113" s="354" t="s">
        <v>681</v>
      </c>
      <c r="K113" s="354">
        <v>100</v>
      </c>
      <c r="L113" s="353"/>
      <c r="M113" s="361">
        <v>2</v>
      </c>
      <c r="N113" s="351">
        <v>2</v>
      </c>
      <c r="O113" s="350">
        <f t="shared" si="2"/>
        <v>1</v>
      </c>
      <c r="P113" s="350">
        <v>1</v>
      </c>
      <c r="Q113" s="349">
        <f t="shared" si="3"/>
        <v>1</v>
      </c>
      <c r="R113" s="348"/>
    </row>
    <row r="114" spans="1:18" x14ac:dyDescent="0.25">
      <c r="A114" s="357" t="s">
        <v>17</v>
      </c>
      <c r="B114" s="354" t="s">
        <v>640</v>
      </c>
      <c r="C114" s="354" t="s">
        <v>638</v>
      </c>
      <c r="D114" s="356" t="s">
        <v>643</v>
      </c>
      <c r="E114" s="355" t="s">
        <v>94</v>
      </c>
      <c r="F114" s="354" t="s">
        <v>698</v>
      </c>
      <c r="G114" s="354" t="s">
        <v>722</v>
      </c>
      <c r="H114" s="354" t="s">
        <v>683</v>
      </c>
      <c r="I114" s="354" t="s">
        <v>688</v>
      </c>
      <c r="J114" s="354" t="s">
        <v>681</v>
      </c>
      <c r="K114" s="354">
        <v>100</v>
      </c>
      <c r="L114" s="353"/>
      <c r="M114" s="361">
        <v>11</v>
      </c>
      <c r="N114" s="351">
        <v>11</v>
      </c>
      <c r="O114" s="350">
        <f t="shared" si="2"/>
        <v>1</v>
      </c>
      <c r="P114" s="350">
        <v>1</v>
      </c>
      <c r="Q114" s="349">
        <f t="shared" si="3"/>
        <v>1</v>
      </c>
      <c r="R114" s="348"/>
    </row>
    <row r="115" spans="1:18" x14ac:dyDescent="0.25">
      <c r="A115" s="357" t="s">
        <v>17</v>
      </c>
      <c r="B115" s="354" t="s">
        <v>640</v>
      </c>
      <c r="C115" s="354" t="s">
        <v>687</v>
      </c>
      <c r="D115" s="356" t="s">
        <v>643</v>
      </c>
      <c r="E115" s="355" t="s">
        <v>94</v>
      </c>
      <c r="F115" s="354" t="s">
        <v>698</v>
      </c>
      <c r="G115" s="354" t="s">
        <v>722</v>
      </c>
      <c r="H115" s="354" t="s">
        <v>683</v>
      </c>
      <c r="I115" s="354" t="s">
        <v>688</v>
      </c>
      <c r="J115" s="354" t="s">
        <v>681</v>
      </c>
      <c r="K115" s="354">
        <v>100</v>
      </c>
      <c r="L115" s="353"/>
      <c r="M115" s="352">
        <v>2</v>
      </c>
      <c r="N115" s="352">
        <v>2</v>
      </c>
      <c r="O115" s="350">
        <f t="shared" si="2"/>
        <v>1</v>
      </c>
      <c r="P115" s="350">
        <v>1</v>
      </c>
      <c r="Q115" s="349">
        <f t="shared" si="3"/>
        <v>1</v>
      </c>
      <c r="R115" s="348"/>
    </row>
    <row r="116" spans="1:18" x14ac:dyDescent="0.25">
      <c r="A116" s="357" t="s">
        <v>17</v>
      </c>
      <c r="B116" s="354" t="s">
        <v>640</v>
      </c>
      <c r="C116" s="360" t="s">
        <v>454</v>
      </c>
      <c r="D116" s="359" t="s">
        <v>627</v>
      </c>
      <c r="E116" s="355" t="s">
        <v>94</v>
      </c>
      <c r="F116" s="354" t="s">
        <v>698</v>
      </c>
      <c r="G116" s="354" t="s">
        <v>722</v>
      </c>
      <c r="H116" s="354" t="s">
        <v>683</v>
      </c>
      <c r="I116" s="354" t="s">
        <v>688</v>
      </c>
      <c r="J116" s="354" t="s">
        <v>681</v>
      </c>
      <c r="K116" s="354">
        <v>100</v>
      </c>
      <c r="L116" s="353"/>
      <c r="M116" s="352">
        <v>1</v>
      </c>
      <c r="N116" s="351">
        <v>1</v>
      </c>
      <c r="O116" s="350">
        <f t="shared" si="2"/>
        <v>1</v>
      </c>
      <c r="P116" s="350">
        <v>1</v>
      </c>
      <c r="Q116" s="349">
        <f t="shared" si="3"/>
        <v>1</v>
      </c>
      <c r="R116" s="348"/>
    </row>
    <row r="117" spans="1:18" x14ac:dyDescent="0.25">
      <c r="A117" s="357" t="s">
        <v>17</v>
      </c>
      <c r="B117" s="354" t="s">
        <v>640</v>
      </c>
      <c r="C117" s="354" t="s">
        <v>638</v>
      </c>
      <c r="D117" s="359" t="s">
        <v>627</v>
      </c>
      <c r="E117" s="355" t="s">
        <v>686</v>
      </c>
      <c r="F117" s="354" t="s">
        <v>698</v>
      </c>
      <c r="G117" s="354" t="s">
        <v>722</v>
      </c>
      <c r="H117" s="354" t="s">
        <v>683</v>
      </c>
      <c r="I117" s="354" t="s">
        <v>688</v>
      </c>
      <c r="J117" s="354" t="s">
        <v>681</v>
      </c>
      <c r="K117" s="354">
        <v>100</v>
      </c>
      <c r="L117" s="353"/>
      <c r="M117" s="352">
        <v>3</v>
      </c>
      <c r="N117" s="351">
        <v>3</v>
      </c>
      <c r="O117" s="350">
        <f t="shared" si="2"/>
        <v>1</v>
      </c>
      <c r="P117" s="350">
        <v>1</v>
      </c>
      <c r="Q117" s="349">
        <f t="shared" si="3"/>
        <v>1</v>
      </c>
      <c r="R117" s="348"/>
    </row>
    <row r="118" spans="1:18" x14ac:dyDescent="0.25">
      <c r="A118" s="357" t="s">
        <v>17</v>
      </c>
      <c r="B118" s="354" t="s">
        <v>70</v>
      </c>
      <c r="C118" s="360" t="s">
        <v>454</v>
      </c>
      <c r="D118" s="359" t="s">
        <v>627</v>
      </c>
      <c r="E118" s="358" t="s">
        <v>686</v>
      </c>
      <c r="F118" s="354" t="s">
        <v>698</v>
      </c>
      <c r="G118" s="354" t="s">
        <v>722</v>
      </c>
      <c r="H118" s="354" t="s">
        <v>683</v>
      </c>
      <c r="I118" s="354" t="s">
        <v>688</v>
      </c>
      <c r="J118" s="354" t="s">
        <v>681</v>
      </c>
      <c r="K118" s="354">
        <v>100</v>
      </c>
      <c r="L118" s="353"/>
      <c r="M118" s="352">
        <v>4</v>
      </c>
      <c r="N118" s="351">
        <v>4</v>
      </c>
      <c r="O118" s="350">
        <f t="shared" si="2"/>
        <v>1</v>
      </c>
      <c r="P118" s="350">
        <v>1</v>
      </c>
      <c r="Q118" s="349">
        <f t="shared" si="3"/>
        <v>1</v>
      </c>
      <c r="R118" s="348"/>
    </row>
    <row r="119" spans="1:18" x14ac:dyDescent="0.25">
      <c r="A119" s="357" t="s">
        <v>17</v>
      </c>
      <c r="B119" s="354" t="s">
        <v>640</v>
      </c>
      <c r="C119" s="354" t="s">
        <v>644</v>
      </c>
      <c r="D119" s="356" t="s">
        <v>643</v>
      </c>
      <c r="E119" s="355" t="s">
        <v>94</v>
      </c>
      <c r="F119" s="354" t="s">
        <v>698</v>
      </c>
      <c r="G119" s="354" t="s">
        <v>722</v>
      </c>
      <c r="H119" s="354" t="s">
        <v>683</v>
      </c>
      <c r="I119" s="354" t="s">
        <v>688</v>
      </c>
      <c r="J119" s="354" t="s">
        <v>681</v>
      </c>
      <c r="K119" s="354">
        <v>100</v>
      </c>
      <c r="L119" s="353"/>
      <c r="M119" s="352">
        <v>3</v>
      </c>
      <c r="N119" s="351">
        <v>3</v>
      </c>
      <c r="O119" s="350">
        <f t="shared" si="2"/>
        <v>1</v>
      </c>
      <c r="P119" s="350">
        <v>1</v>
      </c>
      <c r="Q119" s="349">
        <f t="shared" si="3"/>
        <v>1</v>
      </c>
      <c r="R119" s="348"/>
    </row>
    <row r="120" spans="1:18" x14ac:dyDescent="0.25">
      <c r="A120" s="357" t="s">
        <v>17</v>
      </c>
      <c r="B120" s="354" t="s">
        <v>640</v>
      </c>
      <c r="C120" s="354" t="s">
        <v>656</v>
      </c>
      <c r="D120" s="359" t="s">
        <v>655</v>
      </c>
      <c r="E120" s="355" t="s">
        <v>94</v>
      </c>
      <c r="F120" s="354" t="s">
        <v>698</v>
      </c>
      <c r="G120" s="354" t="s">
        <v>721</v>
      </c>
      <c r="H120" s="354" t="s">
        <v>683</v>
      </c>
      <c r="I120" s="354" t="s">
        <v>688</v>
      </c>
      <c r="J120" s="354" t="s">
        <v>681</v>
      </c>
      <c r="K120" s="354">
        <v>100</v>
      </c>
      <c r="L120" s="353"/>
      <c r="M120" s="351">
        <v>58</v>
      </c>
      <c r="N120" s="352">
        <v>48</v>
      </c>
      <c r="O120" s="350">
        <f t="shared" si="2"/>
        <v>0.82758620689655171</v>
      </c>
      <c r="P120" s="350">
        <v>0.82758620689655171</v>
      </c>
      <c r="Q120" s="349">
        <f t="shared" si="3"/>
        <v>0.82758620689655171</v>
      </c>
      <c r="R120" s="348"/>
    </row>
    <row r="121" spans="1:18" x14ac:dyDescent="0.25">
      <c r="A121" s="357" t="s">
        <v>17</v>
      </c>
      <c r="B121" s="354" t="s">
        <v>640</v>
      </c>
      <c r="C121" s="354" t="s">
        <v>687</v>
      </c>
      <c r="D121" s="356" t="s">
        <v>650</v>
      </c>
      <c r="E121" s="355" t="s">
        <v>94</v>
      </c>
      <c r="F121" s="354" t="s">
        <v>698</v>
      </c>
      <c r="G121" s="354" t="s">
        <v>721</v>
      </c>
      <c r="H121" s="354" t="s">
        <v>683</v>
      </c>
      <c r="I121" s="354" t="s">
        <v>688</v>
      </c>
      <c r="J121" s="354" t="s">
        <v>681</v>
      </c>
      <c r="K121" s="354">
        <v>100</v>
      </c>
      <c r="L121" s="353"/>
      <c r="M121" s="351">
        <v>3</v>
      </c>
      <c r="N121" s="351">
        <v>3</v>
      </c>
      <c r="O121" s="350">
        <f t="shared" si="2"/>
        <v>1</v>
      </c>
      <c r="P121" s="350">
        <v>1</v>
      </c>
      <c r="Q121" s="349">
        <f t="shared" si="3"/>
        <v>1</v>
      </c>
      <c r="R121" s="348"/>
    </row>
    <row r="122" spans="1:18" x14ac:dyDescent="0.25">
      <c r="A122" s="357" t="s">
        <v>17</v>
      </c>
      <c r="B122" s="354" t="s">
        <v>640</v>
      </c>
      <c r="C122" s="354" t="s">
        <v>638</v>
      </c>
      <c r="D122" s="356" t="s">
        <v>649</v>
      </c>
      <c r="E122" s="355" t="s">
        <v>94</v>
      </c>
      <c r="F122" s="354" t="s">
        <v>698</v>
      </c>
      <c r="G122" s="354" t="s">
        <v>721</v>
      </c>
      <c r="H122" s="354" t="s">
        <v>683</v>
      </c>
      <c r="I122" s="354" t="s">
        <v>688</v>
      </c>
      <c r="J122" s="354" t="s">
        <v>681</v>
      </c>
      <c r="K122" s="354">
        <v>100</v>
      </c>
      <c r="L122" s="353"/>
      <c r="M122" s="361">
        <v>2</v>
      </c>
      <c r="N122" s="351">
        <v>2</v>
      </c>
      <c r="O122" s="350">
        <f t="shared" si="2"/>
        <v>1</v>
      </c>
      <c r="P122" s="350">
        <v>1</v>
      </c>
      <c r="Q122" s="349">
        <f t="shared" si="3"/>
        <v>1</v>
      </c>
      <c r="R122" s="348"/>
    </row>
    <row r="123" spans="1:18" x14ac:dyDescent="0.25">
      <c r="A123" s="357" t="s">
        <v>17</v>
      </c>
      <c r="B123" s="354" t="s">
        <v>640</v>
      </c>
      <c r="C123" s="354" t="s">
        <v>638</v>
      </c>
      <c r="D123" s="356" t="s">
        <v>643</v>
      </c>
      <c r="E123" s="355" t="s">
        <v>94</v>
      </c>
      <c r="F123" s="354" t="s">
        <v>698</v>
      </c>
      <c r="G123" s="354" t="s">
        <v>721</v>
      </c>
      <c r="H123" s="354" t="s">
        <v>683</v>
      </c>
      <c r="I123" s="354" t="s">
        <v>688</v>
      </c>
      <c r="J123" s="354" t="s">
        <v>681</v>
      </c>
      <c r="K123" s="354">
        <v>100</v>
      </c>
      <c r="L123" s="353"/>
      <c r="M123" s="361">
        <v>11</v>
      </c>
      <c r="N123" s="351">
        <v>11</v>
      </c>
      <c r="O123" s="350">
        <f t="shared" si="2"/>
        <v>1</v>
      </c>
      <c r="P123" s="350">
        <v>1</v>
      </c>
      <c r="Q123" s="349">
        <f t="shared" si="3"/>
        <v>1</v>
      </c>
      <c r="R123" s="348"/>
    </row>
    <row r="124" spans="1:18" x14ac:dyDescent="0.25">
      <c r="A124" s="357" t="s">
        <v>17</v>
      </c>
      <c r="B124" s="354" t="s">
        <v>640</v>
      </c>
      <c r="C124" s="354" t="s">
        <v>687</v>
      </c>
      <c r="D124" s="356" t="s">
        <v>643</v>
      </c>
      <c r="E124" s="355" t="s">
        <v>94</v>
      </c>
      <c r="F124" s="354" t="s">
        <v>698</v>
      </c>
      <c r="G124" s="354" t="s">
        <v>721</v>
      </c>
      <c r="H124" s="354" t="s">
        <v>683</v>
      </c>
      <c r="I124" s="354" t="s">
        <v>688</v>
      </c>
      <c r="J124" s="354" t="s">
        <v>681</v>
      </c>
      <c r="K124" s="354">
        <v>100</v>
      </c>
      <c r="L124" s="353"/>
      <c r="M124" s="352">
        <v>2</v>
      </c>
      <c r="N124" s="352">
        <v>2</v>
      </c>
      <c r="O124" s="350">
        <f t="shared" si="2"/>
        <v>1</v>
      </c>
      <c r="P124" s="350">
        <v>1</v>
      </c>
      <c r="Q124" s="349">
        <f t="shared" si="3"/>
        <v>1</v>
      </c>
      <c r="R124" s="348"/>
    </row>
    <row r="125" spans="1:18" x14ac:dyDescent="0.25">
      <c r="A125" s="354" t="s">
        <v>17</v>
      </c>
      <c r="B125" s="354" t="s">
        <v>640</v>
      </c>
      <c r="C125" s="360" t="s">
        <v>454</v>
      </c>
      <c r="D125" s="359" t="s">
        <v>627</v>
      </c>
      <c r="E125" s="355" t="s">
        <v>94</v>
      </c>
      <c r="F125" s="354" t="s">
        <v>698</v>
      </c>
      <c r="G125" s="354" t="s">
        <v>721</v>
      </c>
      <c r="H125" s="354" t="s">
        <v>683</v>
      </c>
      <c r="I125" s="354" t="s">
        <v>688</v>
      </c>
      <c r="J125" s="354" t="s">
        <v>681</v>
      </c>
      <c r="K125" s="354">
        <v>100</v>
      </c>
      <c r="L125" s="353"/>
      <c r="M125" s="352">
        <v>1</v>
      </c>
      <c r="N125" s="351">
        <v>1</v>
      </c>
      <c r="O125" s="350">
        <f t="shared" si="2"/>
        <v>1</v>
      </c>
      <c r="P125" s="350">
        <v>1</v>
      </c>
      <c r="Q125" s="349">
        <f t="shared" si="3"/>
        <v>1</v>
      </c>
      <c r="R125" s="348"/>
    </row>
    <row r="126" spans="1:18" x14ac:dyDescent="0.25">
      <c r="A126" s="354" t="s">
        <v>17</v>
      </c>
      <c r="B126" s="354" t="s">
        <v>70</v>
      </c>
      <c r="C126" s="360" t="s">
        <v>454</v>
      </c>
      <c r="D126" s="359" t="s">
        <v>627</v>
      </c>
      <c r="E126" s="358" t="s">
        <v>686</v>
      </c>
      <c r="F126" s="354" t="s">
        <v>698</v>
      </c>
      <c r="G126" s="354" t="s">
        <v>721</v>
      </c>
      <c r="H126" s="354" t="s">
        <v>683</v>
      </c>
      <c r="I126" s="354" t="s">
        <v>688</v>
      </c>
      <c r="J126" s="354" t="s">
        <v>681</v>
      </c>
      <c r="K126" s="354">
        <v>100</v>
      </c>
      <c r="L126" s="353"/>
      <c r="M126" s="352">
        <v>4</v>
      </c>
      <c r="N126" s="351">
        <v>4</v>
      </c>
      <c r="O126" s="350">
        <f t="shared" si="2"/>
        <v>1</v>
      </c>
      <c r="P126" s="350">
        <v>1</v>
      </c>
      <c r="Q126" s="349">
        <f t="shared" si="3"/>
        <v>1</v>
      </c>
      <c r="R126" s="348"/>
    </row>
    <row r="127" spans="1:18" x14ac:dyDescent="0.25">
      <c r="A127" s="357" t="s">
        <v>17</v>
      </c>
      <c r="B127" s="354" t="s">
        <v>640</v>
      </c>
      <c r="C127" s="354" t="s">
        <v>644</v>
      </c>
      <c r="D127" s="356" t="s">
        <v>643</v>
      </c>
      <c r="E127" s="355" t="s">
        <v>94</v>
      </c>
      <c r="F127" s="354" t="s">
        <v>698</v>
      </c>
      <c r="G127" s="354" t="s">
        <v>721</v>
      </c>
      <c r="H127" s="354" t="s">
        <v>683</v>
      </c>
      <c r="I127" s="354" t="s">
        <v>688</v>
      </c>
      <c r="J127" s="354" t="s">
        <v>681</v>
      </c>
      <c r="K127" s="354">
        <v>100</v>
      </c>
      <c r="L127" s="353"/>
      <c r="M127" s="352">
        <v>3</v>
      </c>
      <c r="N127" s="351">
        <v>3</v>
      </c>
      <c r="O127" s="350">
        <f t="shared" si="2"/>
        <v>1</v>
      </c>
      <c r="P127" s="350">
        <v>1</v>
      </c>
      <c r="Q127" s="349">
        <f t="shared" si="3"/>
        <v>1</v>
      </c>
      <c r="R127" s="348"/>
    </row>
    <row r="128" spans="1:18" x14ac:dyDescent="0.25">
      <c r="A128" s="357" t="s">
        <v>17</v>
      </c>
      <c r="B128" s="354" t="s">
        <v>640</v>
      </c>
      <c r="C128" s="354" t="s">
        <v>656</v>
      </c>
      <c r="D128" s="359" t="s">
        <v>655</v>
      </c>
      <c r="E128" s="355" t="s">
        <v>94</v>
      </c>
      <c r="F128" s="354" t="s">
        <v>685</v>
      </c>
      <c r="G128" s="365" t="s">
        <v>720</v>
      </c>
      <c r="H128" s="354" t="s">
        <v>719</v>
      </c>
      <c r="I128" s="354" t="s">
        <v>682</v>
      </c>
      <c r="J128" s="354" t="s">
        <v>681</v>
      </c>
      <c r="K128" s="354">
        <v>100</v>
      </c>
      <c r="L128" s="353"/>
      <c r="M128" s="351">
        <v>58</v>
      </c>
      <c r="N128" s="351">
        <v>58</v>
      </c>
      <c r="O128" s="350">
        <f t="shared" si="2"/>
        <v>1</v>
      </c>
      <c r="P128" s="350">
        <v>1</v>
      </c>
      <c r="Q128" s="349">
        <f t="shared" si="3"/>
        <v>1</v>
      </c>
      <c r="R128" s="348"/>
    </row>
    <row r="129" spans="1:18" x14ac:dyDescent="0.25">
      <c r="A129" s="357" t="s">
        <v>17</v>
      </c>
      <c r="B129" s="354" t="s">
        <v>640</v>
      </c>
      <c r="C129" s="354" t="s">
        <v>687</v>
      </c>
      <c r="D129" s="356" t="s">
        <v>650</v>
      </c>
      <c r="E129" s="355" t="s">
        <v>94</v>
      </c>
      <c r="F129" s="354" t="s">
        <v>685</v>
      </c>
      <c r="G129" s="365" t="s">
        <v>720</v>
      </c>
      <c r="H129" s="354" t="s">
        <v>719</v>
      </c>
      <c r="I129" s="354" t="s">
        <v>682</v>
      </c>
      <c r="J129" s="354" t="s">
        <v>681</v>
      </c>
      <c r="K129" s="354">
        <v>100</v>
      </c>
      <c r="L129" s="353"/>
      <c r="M129" s="351">
        <v>3</v>
      </c>
      <c r="N129" s="351">
        <v>3</v>
      </c>
      <c r="O129" s="350">
        <f t="shared" si="2"/>
        <v>1</v>
      </c>
      <c r="P129" s="350">
        <v>1</v>
      </c>
      <c r="Q129" s="349">
        <f t="shared" si="3"/>
        <v>1</v>
      </c>
      <c r="R129" s="348"/>
    </row>
    <row r="130" spans="1:18" x14ac:dyDescent="0.25">
      <c r="A130" s="357" t="s">
        <v>17</v>
      </c>
      <c r="B130" s="354" t="s">
        <v>640</v>
      </c>
      <c r="C130" s="354" t="s">
        <v>638</v>
      </c>
      <c r="D130" s="356" t="s">
        <v>649</v>
      </c>
      <c r="E130" s="355" t="s">
        <v>94</v>
      </c>
      <c r="F130" s="354" t="s">
        <v>685</v>
      </c>
      <c r="G130" s="365" t="s">
        <v>720</v>
      </c>
      <c r="H130" s="354" t="s">
        <v>719</v>
      </c>
      <c r="I130" s="354" t="s">
        <v>682</v>
      </c>
      <c r="J130" s="354" t="s">
        <v>681</v>
      </c>
      <c r="K130" s="354">
        <v>100</v>
      </c>
      <c r="L130" s="353"/>
      <c r="M130" s="361">
        <v>2</v>
      </c>
      <c r="N130" s="351">
        <v>2</v>
      </c>
      <c r="O130" s="350">
        <f t="shared" si="2"/>
        <v>1</v>
      </c>
      <c r="P130" s="350">
        <v>1</v>
      </c>
      <c r="Q130" s="349">
        <f t="shared" si="3"/>
        <v>1</v>
      </c>
      <c r="R130" s="348"/>
    </row>
    <row r="131" spans="1:18" x14ac:dyDescent="0.25">
      <c r="A131" s="357" t="s">
        <v>17</v>
      </c>
      <c r="B131" s="354" t="s">
        <v>640</v>
      </c>
      <c r="C131" s="354" t="s">
        <v>638</v>
      </c>
      <c r="D131" s="356" t="s">
        <v>643</v>
      </c>
      <c r="E131" s="355" t="s">
        <v>94</v>
      </c>
      <c r="F131" s="354" t="s">
        <v>685</v>
      </c>
      <c r="G131" s="365" t="s">
        <v>720</v>
      </c>
      <c r="H131" s="354" t="s">
        <v>719</v>
      </c>
      <c r="I131" s="354" t="s">
        <v>682</v>
      </c>
      <c r="J131" s="354" t="s">
        <v>681</v>
      </c>
      <c r="K131" s="354">
        <v>100</v>
      </c>
      <c r="L131" s="353"/>
      <c r="M131" s="361">
        <v>11</v>
      </c>
      <c r="N131" s="351">
        <v>11</v>
      </c>
      <c r="O131" s="350">
        <f t="shared" si="2"/>
        <v>1</v>
      </c>
      <c r="P131" s="350">
        <v>1</v>
      </c>
      <c r="Q131" s="349">
        <f t="shared" si="3"/>
        <v>1</v>
      </c>
      <c r="R131" s="348"/>
    </row>
    <row r="132" spans="1:18" x14ac:dyDescent="0.25">
      <c r="A132" s="357" t="s">
        <v>17</v>
      </c>
      <c r="B132" s="354" t="s">
        <v>640</v>
      </c>
      <c r="C132" s="354" t="s">
        <v>687</v>
      </c>
      <c r="D132" s="356" t="s">
        <v>643</v>
      </c>
      <c r="E132" s="355" t="s">
        <v>94</v>
      </c>
      <c r="F132" s="354" t="s">
        <v>685</v>
      </c>
      <c r="G132" s="365" t="s">
        <v>720</v>
      </c>
      <c r="H132" s="354" t="s">
        <v>719</v>
      </c>
      <c r="I132" s="354" t="s">
        <v>682</v>
      </c>
      <c r="J132" s="354" t="s">
        <v>681</v>
      </c>
      <c r="K132" s="354">
        <v>100</v>
      </c>
      <c r="L132" s="353"/>
      <c r="M132" s="352">
        <v>2</v>
      </c>
      <c r="N132" s="351">
        <v>2</v>
      </c>
      <c r="O132" s="350">
        <f t="shared" si="2"/>
        <v>1</v>
      </c>
      <c r="P132" s="350">
        <v>1</v>
      </c>
      <c r="Q132" s="349">
        <f t="shared" si="3"/>
        <v>1</v>
      </c>
      <c r="R132" s="348"/>
    </row>
    <row r="133" spans="1:18" x14ac:dyDescent="0.25">
      <c r="A133" s="357" t="s">
        <v>17</v>
      </c>
      <c r="B133" s="354" t="s">
        <v>640</v>
      </c>
      <c r="C133" s="360" t="s">
        <v>454</v>
      </c>
      <c r="D133" s="359" t="s">
        <v>627</v>
      </c>
      <c r="E133" s="355" t="s">
        <v>94</v>
      </c>
      <c r="F133" s="354" t="s">
        <v>685</v>
      </c>
      <c r="G133" s="365" t="s">
        <v>720</v>
      </c>
      <c r="H133" s="354" t="s">
        <v>719</v>
      </c>
      <c r="I133" s="354" t="s">
        <v>682</v>
      </c>
      <c r="J133" s="354" t="s">
        <v>681</v>
      </c>
      <c r="K133" s="354">
        <v>100</v>
      </c>
      <c r="L133" s="353"/>
      <c r="M133" s="352">
        <v>1</v>
      </c>
      <c r="N133" s="351">
        <v>1</v>
      </c>
      <c r="O133" s="350">
        <f t="shared" ref="O133:O196" si="4">N133/M133</f>
        <v>1</v>
      </c>
      <c r="P133" s="350">
        <v>1</v>
      </c>
      <c r="Q133" s="349">
        <f t="shared" ref="Q133:Q196" si="5">N133/(M133*K133/100)</f>
        <v>1</v>
      </c>
      <c r="R133" s="348"/>
    </row>
    <row r="134" spans="1:18" x14ac:dyDescent="0.25">
      <c r="A134" s="357" t="s">
        <v>17</v>
      </c>
      <c r="B134" s="354" t="s">
        <v>640</v>
      </c>
      <c r="C134" s="354" t="s">
        <v>638</v>
      </c>
      <c r="D134" s="359" t="s">
        <v>627</v>
      </c>
      <c r="E134" s="355" t="s">
        <v>686</v>
      </c>
      <c r="F134" s="354" t="s">
        <v>685</v>
      </c>
      <c r="G134" s="365" t="s">
        <v>720</v>
      </c>
      <c r="H134" s="354" t="s">
        <v>719</v>
      </c>
      <c r="I134" s="354" t="s">
        <v>682</v>
      </c>
      <c r="J134" s="354" t="s">
        <v>681</v>
      </c>
      <c r="K134" s="354">
        <v>100</v>
      </c>
      <c r="L134" s="353"/>
      <c r="M134" s="352">
        <v>3</v>
      </c>
      <c r="N134" s="351">
        <v>3</v>
      </c>
      <c r="O134" s="350">
        <f t="shared" si="4"/>
        <v>1</v>
      </c>
      <c r="P134" s="350">
        <v>1</v>
      </c>
      <c r="Q134" s="349">
        <f t="shared" si="5"/>
        <v>1</v>
      </c>
      <c r="R134" s="348"/>
    </row>
    <row r="135" spans="1:18" x14ac:dyDescent="0.25">
      <c r="A135" s="357" t="s">
        <v>17</v>
      </c>
      <c r="B135" s="354" t="s">
        <v>70</v>
      </c>
      <c r="C135" s="360" t="s">
        <v>454</v>
      </c>
      <c r="D135" s="359" t="s">
        <v>627</v>
      </c>
      <c r="E135" s="358" t="s">
        <v>686</v>
      </c>
      <c r="F135" s="354" t="s">
        <v>685</v>
      </c>
      <c r="G135" s="365" t="s">
        <v>720</v>
      </c>
      <c r="H135" s="354" t="s">
        <v>719</v>
      </c>
      <c r="I135" s="354" t="s">
        <v>682</v>
      </c>
      <c r="J135" s="354" t="s">
        <v>681</v>
      </c>
      <c r="K135" s="354">
        <v>100</v>
      </c>
      <c r="L135" s="353"/>
      <c r="M135" s="352">
        <v>4</v>
      </c>
      <c r="N135" s="351">
        <v>4</v>
      </c>
      <c r="O135" s="350">
        <f t="shared" si="4"/>
        <v>1</v>
      </c>
      <c r="P135" s="350">
        <v>1</v>
      </c>
      <c r="Q135" s="349">
        <f t="shared" si="5"/>
        <v>1</v>
      </c>
      <c r="R135" s="348"/>
    </row>
    <row r="136" spans="1:18" x14ac:dyDescent="0.25">
      <c r="A136" s="357" t="s">
        <v>17</v>
      </c>
      <c r="B136" s="354" t="s">
        <v>640</v>
      </c>
      <c r="C136" s="354" t="s">
        <v>644</v>
      </c>
      <c r="D136" s="356" t="s">
        <v>643</v>
      </c>
      <c r="E136" s="355" t="s">
        <v>94</v>
      </c>
      <c r="F136" s="354" t="s">
        <v>685</v>
      </c>
      <c r="G136" s="365" t="s">
        <v>720</v>
      </c>
      <c r="H136" s="354" t="s">
        <v>719</v>
      </c>
      <c r="I136" s="354" t="s">
        <v>682</v>
      </c>
      <c r="J136" s="354" t="s">
        <v>681</v>
      </c>
      <c r="K136" s="354">
        <v>100</v>
      </c>
      <c r="L136" s="353"/>
      <c r="M136" s="352">
        <v>3</v>
      </c>
      <c r="N136" s="351">
        <v>3</v>
      </c>
      <c r="O136" s="350">
        <f t="shared" si="4"/>
        <v>1</v>
      </c>
      <c r="P136" s="350">
        <v>1</v>
      </c>
      <c r="Q136" s="349">
        <f t="shared" si="5"/>
        <v>1</v>
      </c>
      <c r="R136" s="348"/>
    </row>
    <row r="137" spans="1:18" x14ac:dyDescent="0.25">
      <c r="A137" s="357" t="s">
        <v>17</v>
      </c>
      <c r="B137" s="354" t="s">
        <v>640</v>
      </c>
      <c r="C137" s="354" t="s">
        <v>656</v>
      </c>
      <c r="D137" s="359" t="s">
        <v>655</v>
      </c>
      <c r="E137" s="355" t="s">
        <v>94</v>
      </c>
      <c r="F137" s="354" t="s">
        <v>685</v>
      </c>
      <c r="G137" s="354" t="s">
        <v>718</v>
      </c>
      <c r="H137" s="354" t="s">
        <v>683</v>
      </c>
      <c r="I137" s="354" t="s">
        <v>682</v>
      </c>
      <c r="J137" s="354" t="s">
        <v>681</v>
      </c>
      <c r="K137" s="354">
        <v>100</v>
      </c>
      <c r="L137" s="353"/>
      <c r="M137" s="351">
        <v>58</v>
      </c>
      <c r="N137" s="351">
        <v>58</v>
      </c>
      <c r="O137" s="350">
        <f t="shared" si="4"/>
        <v>1</v>
      </c>
      <c r="P137" s="350">
        <v>1</v>
      </c>
      <c r="Q137" s="349">
        <f t="shared" si="5"/>
        <v>1</v>
      </c>
      <c r="R137" s="348"/>
    </row>
    <row r="138" spans="1:18" x14ac:dyDescent="0.25">
      <c r="A138" s="357" t="s">
        <v>17</v>
      </c>
      <c r="B138" s="354" t="s">
        <v>640</v>
      </c>
      <c r="C138" s="354" t="s">
        <v>687</v>
      </c>
      <c r="D138" s="356" t="s">
        <v>650</v>
      </c>
      <c r="E138" s="355" t="s">
        <v>94</v>
      </c>
      <c r="F138" s="354" t="s">
        <v>685</v>
      </c>
      <c r="G138" s="354" t="s">
        <v>718</v>
      </c>
      <c r="H138" s="354" t="s">
        <v>683</v>
      </c>
      <c r="I138" s="354" t="s">
        <v>682</v>
      </c>
      <c r="J138" s="354" t="s">
        <v>681</v>
      </c>
      <c r="K138" s="354">
        <v>100</v>
      </c>
      <c r="L138" s="353"/>
      <c r="M138" s="351">
        <v>3</v>
      </c>
      <c r="N138" s="351">
        <v>3</v>
      </c>
      <c r="O138" s="350">
        <f t="shared" si="4"/>
        <v>1</v>
      </c>
      <c r="P138" s="350">
        <v>1</v>
      </c>
      <c r="Q138" s="349">
        <f t="shared" si="5"/>
        <v>1</v>
      </c>
      <c r="R138" s="348"/>
    </row>
    <row r="139" spans="1:18" x14ac:dyDescent="0.25">
      <c r="A139" s="357" t="s">
        <v>17</v>
      </c>
      <c r="B139" s="354" t="s">
        <v>640</v>
      </c>
      <c r="C139" s="354" t="s">
        <v>638</v>
      </c>
      <c r="D139" s="356" t="s">
        <v>649</v>
      </c>
      <c r="E139" s="355" t="s">
        <v>94</v>
      </c>
      <c r="F139" s="354" t="s">
        <v>685</v>
      </c>
      <c r="G139" s="354" t="s">
        <v>718</v>
      </c>
      <c r="H139" s="354" t="s">
        <v>683</v>
      </c>
      <c r="I139" s="354" t="s">
        <v>682</v>
      </c>
      <c r="J139" s="354" t="s">
        <v>681</v>
      </c>
      <c r="K139" s="354">
        <v>100</v>
      </c>
      <c r="L139" s="353"/>
      <c r="M139" s="361">
        <v>2</v>
      </c>
      <c r="N139" s="351">
        <v>2</v>
      </c>
      <c r="O139" s="350">
        <f t="shared" si="4"/>
        <v>1</v>
      </c>
      <c r="P139" s="350">
        <v>1</v>
      </c>
      <c r="Q139" s="349">
        <f t="shared" si="5"/>
        <v>1</v>
      </c>
      <c r="R139" s="348"/>
    </row>
    <row r="140" spans="1:18" x14ac:dyDescent="0.25">
      <c r="A140" s="357" t="s">
        <v>17</v>
      </c>
      <c r="B140" s="354" t="s">
        <v>640</v>
      </c>
      <c r="C140" s="354" t="s">
        <v>638</v>
      </c>
      <c r="D140" s="356" t="s">
        <v>643</v>
      </c>
      <c r="E140" s="355" t="s">
        <v>94</v>
      </c>
      <c r="F140" s="354" t="s">
        <v>685</v>
      </c>
      <c r="G140" s="354" t="s">
        <v>718</v>
      </c>
      <c r="H140" s="354" t="s">
        <v>683</v>
      </c>
      <c r="I140" s="354" t="s">
        <v>682</v>
      </c>
      <c r="J140" s="354" t="s">
        <v>681</v>
      </c>
      <c r="K140" s="354">
        <v>100</v>
      </c>
      <c r="L140" s="353"/>
      <c r="M140" s="361">
        <v>11</v>
      </c>
      <c r="N140" s="351">
        <v>11</v>
      </c>
      <c r="O140" s="350">
        <f t="shared" si="4"/>
        <v>1</v>
      </c>
      <c r="P140" s="350">
        <v>1</v>
      </c>
      <c r="Q140" s="349">
        <f t="shared" si="5"/>
        <v>1</v>
      </c>
      <c r="R140" s="348"/>
    </row>
    <row r="141" spans="1:18" x14ac:dyDescent="0.25">
      <c r="A141" s="357" t="s">
        <v>17</v>
      </c>
      <c r="B141" s="354" t="s">
        <v>640</v>
      </c>
      <c r="C141" s="354" t="s">
        <v>687</v>
      </c>
      <c r="D141" s="356" t="s">
        <v>643</v>
      </c>
      <c r="E141" s="355" t="s">
        <v>94</v>
      </c>
      <c r="F141" s="354" t="s">
        <v>685</v>
      </c>
      <c r="G141" s="354" t="s">
        <v>718</v>
      </c>
      <c r="H141" s="354" t="s">
        <v>683</v>
      </c>
      <c r="I141" s="354" t="s">
        <v>682</v>
      </c>
      <c r="J141" s="354" t="s">
        <v>681</v>
      </c>
      <c r="K141" s="354">
        <v>100</v>
      </c>
      <c r="L141" s="353"/>
      <c r="M141" s="352">
        <v>2</v>
      </c>
      <c r="N141" s="351">
        <v>2</v>
      </c>
      <c r="O141" s="350">
        <f t="shared" si="4"/>
        <v>1</v>
      </c>
      <c r="P141" s="350">
        <v>1</v>
      </c>
      <c r="Q141" s="349">
        <f t="shared" si="5"/>
        <v>1</v>
      </c>
      <c r="R141" s="348"/>
    </row>
    <row r="142" spans="1:18" x14ac:dyDescent="0.25">
      <c r="A142" s="357" t="s">
        <v>17</v>
      </c>
      <c r="B142" s="354" t="s">
        <v>640</v>
      </c>
      <c r="C142" s="360" t="s">
        <v>454</v>
      </c>
      <c r="D142" s="359" t="s">
        <v>627</v>
      </c>
      <c r="E142" s="355" t="s">
        <v>94</v>
      </c>
      <c r="F142" s="354" t="s">
        <v>685</v>
      </c>
      <c r="G142" s="354" t="s">
        <v>718</v>
      </c>
      <c r="H142" s="354" t="s">
        <v>683</v>
      </c>
      <c r="I142" s="354" t="s">
        <v>682</v>
      </c>
      <c r="J142" s="354" t="s">
        <v>681</v>
      </c>
      <c r="K142" s="354">
        <v>100</v>
      </c>
      <c r="L142" s="353"/>
      <c r="M142" s="352">
        <v>1</v>
      </c>
      <c r="N142" s="351">
        <v>1</v>
      </c>
      <c r="O142" s="350">
        <f t="shared" si="4"/>
        <v>1</v>
      </c>
      <c r="P142" s="350">
        <v>1</v>
      </c>
      <c r="Q142" s="349">
        <f t="shared" si="5"/>
        <v>1</v>
      </c>
      <c r="R142" s="348"/>
    </row>
    <row r="143" spans="1:18" x14ac:dyDescent="0.25">
      <c r="A143" s="357" t="s">
        <v>17</v>
      </c>
      <c r="B143" s="354" t="s">
        <v>640</v>
      </c>
      <c r="C143" s="354" t="s">
        <v>638</v>
      </c>
      <c r="D143" s="359" t="s">
        <v>627</v>
      </c>
      <c r="E143" s="355" t="s">
        <v>686</v>
      </c>
      <c r="F143" s="354" t="s">
        <v>685</v>
      </c>
      <c r="G143" s="354" t="s">
        <v>718</v>
      </c>
      <c r="H143" s="354" t="s">
        <v>683</v>
      </c>
      <c r="I143" s="354" t="s">
        <v>682</v>
      </c>
      <c r="J143" s="354" t="s">
        <v>681</v>
      </c>
      <c r="K143" s="354">
        <v>100</v>
      </c>
      <c r="L143" s="353"/>
      <c r="M143" s="352">
        <v>3</v>
      </c>
      <c r="N143" s="351">
        <v>3</v>
      </c>
      <c r="O143" s="350">
        <f t="shared" si="4"/>
        <v>1</v>
      </c>
      <c r="P143" s="350">
        <v>1</v>
      </c>
      <c r="Q143" s="349">
        <f t="shared" si="5"/>
        <v>1</v>
      </c>
      <c r="R143" s="348"/>
    </row>
    <row r="144" spans="1:18" x14ac:dyDescent="0.25">
      <c r="A144" s="357" t="s">
        <v>17</v>
      </c>
      <c r="B144" s="354" t="s">
        <v>70</v>
      </c>
      <c r="C144" s="360" t="s">
        <v>454</v>
      </c>
      <c r="D144" s="359" t="s">
        <v>627</v>
      </c>
      <c r="E144" s="358" t="s">
        <v>686</v>
      </c>
      <c r="F144" s="354" t="s">
        <v>685</v>
      </c>
      <c r="G144" s="354" t="s">
        <v>718</v>
      </c>
      <c r="H144" s="354" t="s">
        <v>683</v>
      </c>
      <c r="I144" s="354" t="s">
        <v>682</v>
      </c>
      <c r="J144" s="354" t="s">
        <v>681</v>
      </c>
      <c r="K144" s="354">
        <v>100</v>
      </c>
      <c r="L144" s="353"/>
      <c r="M144" s="352">
        <v>4</v>
      </c>
      <c r="N144" s="351">
        <v>4</v>
      </c>
      <c r="O144" s="350">
        <f t="shared" si="4"/>
        <v>1</v>
      </c>
      <c r="P144" s="350">
        <v>1</v>
      </c>
      <c r="Q144" s="349">
        <f t="shared" si="5"/>
        <v>1</v>
      </c>
      <c r="R144" s="348"/>
    </row>
    <row r="145" spans="1:18" x14ac:dyDescent="0.25">
      <c r="A145" s="357" t="s">
        <v>17</v>
      </c>
      <c r="B145" s="354" t="s">
        <v>640</v>
      </c>
      <c r="C145" s="354" t="s">
        <v>644</v>
      </c>
      <c r="D145" s="356" t="s">
        <v>643</v>
      </c>
      <c r="E145" s="355" t="s">
        <v>94</v>
      </c>
      <c r="F145" s="354" t="s">
        <v>685</v>
      </c>
      <c r="G145" s="354" t="s">
        <v>718</v>
      </c>
      <c r="H145" s="354" t="s">
        <v>683</v>
      </c>
      <c r="I145" s="354" t="s">
        <v>682</v>
      </c>
      <c r="J145" s="354" t="s">
        <v>681</v>
      </c>
      <c r="K145" s="354">
        <v>100</v>
      </c>
      <c r="L145" s="353"/>
      <c r="M145" s="352">
        <v>3</v>
      </c>
      <c r="N145" s="351">
        <v>3</v>
      </c>
      <c r="O145" s="350">
        <f t="shared" si="4"/>
        <v>1</v>
      </c>
      <c r="P145" s="350">
        <v>1</v>
      </c>
      <c r="Q145" s="349">
        <f t="shared" si="5"/>
        <v>1</v>
      </c>
      <c r="R145" s="348"/>
    </row>
    <row r="146" spans="1:18" x14ac:dyDescent="0.25">
      <c r="A146" s="357" t="s">
        <v>17</v>
      </c>
      <c r="B146" s="354" t="s">
        <v>640</v>
      </c>
      <c r="C146" s="354" t="s">
        <v>656</v>
      </c>
      <c r="D146" s="359" t="s">
        <v>655</v>
      </c>
      <c r="E146" s="355" t="s">
        <v>94</v>
      </c>
      <c r="F146" s="354" t="s">
        <v>685</v>
      </c>
      <c r="G146" s="354" t="s">
        <v>717</v>
      </c>
      <c r="H146" s="354" t="s">
        <v>683</v>
      </c>
      <c r="I146" s="354" t="s">
        <v>682</v>
      </c>
      <c r="J146" s="354" t="s">
        <v>681</v>
      </c>
      <c r="K146" s="354">
        <v>100</v>
      </c>
      <c r="L146" s="353"/>
      <c r="M146" s="351">
        <v>58</v>
      </c>
      <c r="N146" s="351">
        <v>58</v>
      </c>
      <c r="O146" s="350">
        <f t="shared" si="4"/>
        <v>1</v>
      </c>
      <c r="P146" s="350">
        <v>1</v>
      </c>
      <c r="Q146" s="349">
        <f t="shared" si="5"/>
        <v>1</v>
      </c>
      <c r="R146" s="348"/>
    </row>
    <row r="147" spans="1:18" x14ac:dyDescent="0.25">
      <c r="A147" s="357" t="s">
        <v>17</v>
      </c>
      <c r="B147" s="354" t="s">
        <v>640</v>
      </c>
      <c r="C147" s="354" t="s">
        <v>687</v>
      </c>
      <c r="D147" s="356" t="s">
        <v>650</v>
      </c>
      <c r="E147" s="355" t="s">
        <v>94</v>
      </c>
      <c r="F147" s="354" t="s">
        <v>685</v>
      </c>
      <c r="G147" s="354" t="s">
        <v>717</v>
      </c>
      <c r="H147" s="354" t="s">
        <v>683</v>
      </c>
      <c r="I147" s="354" t="s">
        <v>682</v>
      </c>
      <c r="J147" s="354" t="s">
        <v>681</v>
      </c>
      <c r="K147" s="354">
        <v>100</v>
      </c>
      <c r="L147" s="353"/>
      <c r="M147" s="351">
        <v>3</v>
      </c>
      <c r="N147" s="351">
        <v>3</v>
      </c>
      <c r="O147" s="350">
        <f t="shared" si="4"/>
        <v>1</v>
      </c>
      <c r="P147" s="350">
        <v>1</v>
      </c>
      <c r="Q147" s="349">
        <f t="shared" si="5"/>
        <v>1</v>
      </c>
      <c r="R147" s="348"/>
    </row>
    <row r="148" spans="1:18" x14ac:dyDescent="0.25">
      <c r="A148" s="357" t="s">
        <v>17</v>
      </c>
      <c r="B148" s="354" t="s">
        <v>640</v>
      </c>
      <c r="C148" s="354" t="s">
        <v>638</v>
      </c>
      <c r="D148" s="356" t="s">
        <v>649</v>
      </c>
      <c r="E148" s="355" t="s">
        <v>94</v>
      </c>
      <c r="F148" s="354" t="s">
        <v>685</v>
      </c>
      <c r="G148" s="354" t="s">
        <v>717</v>
      </c>
      <c r="H148" s="354" t="s">
        <v>683</v>
      </c>
      <c r="I148" s="354" t="s">
        <v>682</v>
      </c>
      <c r="J148" s="354" t="s">
        <v>681</v>
      </c>
      <c r="K148" s="354">
        <v>100</v>
      </c>
      <c r="L148" s="353"/>
      <c r="M148" s="361">
        <v>2</v>
      </c>
      <c r="N148" s="351">
        <v>2</v>
      </c>
      <c r="O148" s="350">
        <f t="shared" si="4"/>
        <v>1</v>
      </c>
      <c r="P148" s="350">
        <v>1</v>
      </c>
      <c r="Q148" s="349">
        <f t="shared" si="5"/>
        <v>1</v>
      </c>
      <c r="R148" s="348"/>
    </row>
    <row r="149" spans="1:18" x14ac:dyDescent="0.25">
      <c r="A149" s="357" t="s">
        <v>17</v>
      </c>
      <c r="B149" s="354" t="s">
        <v>640</v>
      </c>
      <c r="C149" s="354" t="s">
        <v>638</v>
      </c>
      <c r="D149" s="356" t="s">
        <v>643</v>
      </c>
      <c r="E149" s="355" t="s">
        <v>94</v>
      </c>
      <c r="F149" s="354" t="s">
        <v>685</v>
      </c>
      <c r="G149" s="354" t="s">
        <v>717</v>
      </c>
      <c r="H149" s="354" t="s">
        <v>683</v>
      </c>
      <c r="I149" s="354" t="s">
        <v>682</v>
      </c>
      <c r="J149" s="354" t="s">
        <v>681</v>
      </c>
      <c r="K149" s="354">
        <v>100</v>
      </c>
      <c r="L149" s="353"/>
      <c r="M149" s="361">
        <v>11</v>
      </c>
      <c r="N149" s="351">
        <v>11</v>
      </c>
      <c r="O149" s="350">
        <f t="shared" si="4"/>
        <v>1</v>
      </c>
      <c r="P149" s="350">
        <v>1</v>
      </c>
      <c r="Q149" s="349">
        <f t="shared" si="5"/>
        <v>1</v>
      </c>
      <c r="R149" s="348"/>
    </row>
    <row r="150" spans="1:18" x14ac:dyDescent="0.25">
      <c r="A150" s="357" t="s">
        <v>17</v>
      </c>
      <c r="B150" s="354" t="s">
        <v>640</v>
      </c>
      <c r="C150" s="354" t="s">
        <v>687</v>
      </c>
      <c r="D150" s="356" t="s">
        <v>643</v>
      </c>
      <c r="E150" s="355" t="s">
        <v>94</v>
      </c>
      <c r="F150" s="354" t="s">
        <v>685</v>
      </c>
      <c r="G150" s="354" t="s">
        <v>717</v>
      </c>
      <c r="H150" s="354" t="s">
        <v>683</v>
      </c>
      <c r="I150" s="354" t="s">
        <v>682</v>
      </c>
      <c r="J150" s="354" t="s">
        <v>681</v>
      </c>
      <c r="K150" s="354">
        <v>100</v>
      </c>
      <c r="L150" s="353"/>
      <c r="M150" s="352">
        <v>2</v>
      </c>
      <c r="N150" s="352">
        <v>2</v>
      </c>
      <c r="O150" s="350">
        <f t="shared" si="4"/>
        <v>1</v>
      </c>
      <c r="P150" s="350">
        <v>1</v>
      </c>
      <c r="Q150" s="349">
        <f t="shared" si="5"/>
        <v>1</v>
      </c>
      <c r="R150" s="348"/>
    </row>
    <row r="151" spans="1:18" x14ac:dyDescent="0.25">
      <c r="A151" s="357" t="s">
        <v>17</v>
      </c>
      <c r="B151" s="354" t="s">
        <v>640</v>
      </c>
      <c r="C151" s="360" t="s">
        <v>454</v>
      </c>
      <c r="D151" s="359" t="s">
        <v>627</v>
      </c>
      <c r="E151" s="355" t="s">
        <v>94</v>
      </c>
      <c r="F151" s="354" t="s">
        <v>685</v>
      </c>
      <c r="G151" s="354" t="s">
        <v>717</v>
      </c>
      <c r="H151" s="354" t="s">
        <v>683</v>
      </c>
      <c r="I151" s="354" t="s">
        <v>682</v>
      </c>
      <c r="J151" s="354" t="s">
        <v>681</v>
      </c>
      <c r="K151" s="354">
        <v>100</v>
      </c>
      <c r="L151" s="353"/>
      <c r="M151" s="352">
        <v>1</v>
      </c>
      <c r="N151" s="351">
        <v>1</v>
      </c>
      <c r="O151" s="350">
        <f t="shared" si="4"/>
        <v>1</v>
      </c>
      <c r="P151" s="350">
        <v>1</v>
      </c>
      <c r="Q151" s="349">
        <f t="shared" si="5"/>
        <v>1</v>
      </c>
      <c r="R151" s="348"/>
    </row>
    <row r="152" spans="1:18" x14ac:dyDescent="0.25">
      <c r="A152" s="357" t="s">
        <v>17</v>
      </c>
      <c r="B152" s="354" t="s">
        <v>640</v>
      </c>
      <c r="C152" s="354" t="s">
        <v>638</v>
      </c>
      <c r="D152" s="359" t="s">
        <v>627</v>
      </c>
      <c r="E152" s="355" t="s">
        <v>686</v>
      </c>
      <c r="F152" s="354" t="s">
        <v>685</v>
      </c>
      <c r="G152" s="354" t="s">
        <v>717</v>
      </c>
      <c r="H152" s="354" t="s">
        <v>683</v>
      </c>
      <c r="I152" s="354" t="s">
        <v>682</v>
      </c>
      <c r="J152" s="354" t="s">
        <v>681</v>
      </c>
      <c r="K152" s="354">
        <v>100</v>
      </c>
      <c r="L152" s="353"/>
      <c r="M152" s="352">
        <v>3</v>
      </c>
      <c r="N152" s="351">
        <v>3</v>
      </c>
      <c r="O152" s="350">
        <f t="shared" si="4"/>
        <v>1</v>
      </c>
      <c r="P152" s="350">
        <v>1</v>
      </c>
      <c r="Q152" s="349">
        <f t="shared" si="5"/>
        <v>1</v>
      </c>
      <c r="R152" s="348"/>
    </row>
    <row r="153" spans="1:18" x14ac:dyDescent="0.25">
      <c r="A153" s="357" t="s">
        <v>17</v>
      </c>
      <c r="B153" s="354" t="s">
        <v>70</v>
      </c>
      <c r="C153" s="360" t="s">
        <v>454</v>
      </c>
      <c r="D153" s="359" t="s">
        <v>627</v>
      </c>
      <c r="E153" s="358" t="s">
        <v>686</v>
      </c>
      <c r="F153" s="354" t="s">
        <v>685</v>
      </c>
      <c r="G153" s="354" t="s">
        <v>717</v>
      </c>
      <c r="H153" s="354" t="s">
        <v>683</v>
      </c>
      <c r="I153" s="354" t="s">
        <v>682</v>
      </c>
      <c r="J153" s="354" t="s">
        <v>681</v>
      </c>
      <c r="K153" s="354">
        <v>100</v>
      </c>
      <c r="L153" s="353"/>
      <c r="M153" s="352">
        <v>4</v>
      </c>
      <c r="N153" s="351">
        <v>4</v>
      </c>
      <c r="O153" s="350">
        <f t="shared" si="4"/>
        <v>1</v>
      </c>
      <c r="P153" s="350">
        <v>1</v>
      </c>
      <c r="Q153" s="349">
        <f t="shared" si="5"/>
        <v>1</v>
      </c>
      <c r="R153" s="348"/>
    </row>
    <row r="154" spans="1:18" x14ac:dyDescent="0.25">
      <c r="A154" s="357" t="s">
        <v>17</v>
      </c>
      <c r="B154" s="354" t="s">
        <v>640</v>
      </c>
      <c r="C154" s="354" t="s">
        <v>644</v>
      </c>
      <c r="D154" s="356" t="s">
        <v>643</v>
      </c>
      <c r="E154" s="355" t="s">
        <v>94</v>
      </c>
      <c r="F154" s="354" t="s">
        <v>685</v>
      </c>
      <c r="G154" s="354" t="s">
        <v>717</v>
      </c>
      <c r="H154" s="354" t="s">
        <v>683</v>
      </c>
      <c r="I154" s="354" t="s">
        <v>682</v>
      </c>
      <c r="J154" s="354" t="s">
        <v>681</v>
      </c>
      <c r="K154" s="354">
        <v>100</v>
      </c>
      <c r="L154" s="353"/>
      <c r="M154" s="352">
        <v>3</v>
      </c>
      <c r="N154" s="351">
        <v>3</v>
      </c>
      <c r="O154" s="350">
        <f t="shared" si="4"/>
        <v>1</v>
      </c>
      <c r="P154" s="350">
        <v>1</v>
      </c>
      <c r="Q154" s="349">
        <f t="shared" si="5"/>
        <v>1</v>
      </c>
      <c r="R154" s="348"/>
    </row>
    <row r="155" spans="1:18" x14ac:dyDescent="0.25">
      <c r="A155" s="357" t="s">
        <v>17</v>
      </c>
      <c r="B155" s="354" t="s">
        <v>640</v>
      </c>
      <c r="C155" s="354" t="s">
        <v>656</v>
      </c>
      <c r="D155" s="359" t="s">
        <v>655</v>
      </c>
      <c r="E155" s="355" t="s">
        <v>94</v>
      </c>
      <c r="F155" s="354" t="s">
        <v>685</v>
      </c>
      <c r="G155" s="354" t="s">
        <v>716</v>
      </c>
      <c r="H155" s="354" t="s">
        <v>683</v>
      </c>
      <c r="I155" s="354" t="s">
        <v>682</v>
      </c>
      <c r="J155" s="354" t="s">
        <v>681</v>
      </c>
      <c r="K155" s="354">
        <v>100</v>
      </c>
      <c r="L155" s="353"/>
      <c r="M155" s="351">
        <v>58</v>
      </c>
      <c r="N155" s="351">
        <v>58</v>
      </c>
      <c r="O155" s="350">
        <f t="shared" si="4"/>
        <v>1</v>
      </c>
      <c r="P155" s="350">
        <v>1</v>
      </c>
      <c r="Q155" s="349">
        <f t="shared" si="5"/>
        <v>1</v>
      </c>
      <c r="R155" s="348"/>
    </row>
    <row r="156" spans="1:18" x14ac:dyDescent="0.25">
      <c r="A156" s="357" t="s">
        <v>17</v>
      </c>
      <c r="B156" s="354" t="s">
        <v>640</v>
      </c>
      <c r="C156" s="354" t="s">
        <v>687</v>
      </c>
      <c r="D156" s="356" t="s">
        <v>650</v>
      </c>
      <c r="E156" s="355" t="s">
        <v>94</v>
      </c>
      <c r="F156" s="354" t="s">
        <v>685</v>
      </c>
      <c r="G156" s="354" t="s">
        <v>716</v>
      </c>
      <c r="H156" s="354" t="s">
        <v>683</v>
      </c>
      <c r="I156" s="354" t="s">
        <v>682</v>
      </c>
      <c r="J156" s="354" t="s">
        <v>681</v>
      </c>
      <c r="K156" s="354">
        <v>100</v>
      </c>
      <c r="L156" s="353"/>
      <c r="M156" s="351">
        <v>3</v>
      </c>
      <c r="N156" s="351">
        <v>3</v>
      </c>
      <c r="O156" s="350">
        <f t="shared" si="4"/>
        <v>1</v>
      </c>
      <c r="P156" s="350">
        <v>1</v>
      </c>
      <c r="Q156" s="349">
        <f t="shared" si="5"/>
        <v>1</v>
      </c>
      <c r="R156" s="348"/>
    </row>
    <row r="157" spans="1:18" x14ac:dyDescent="0.25">
      <c r="A157" s="357" t="s">
        <v>17</v>
      </c>
      <c r="B157" s="354" t="s">
        <v>640</v>
      </c>
      <c r="C157" s="354" t="s">
        <v>638</v>
      </c>
      <c r="D157" s="356" t="s">
        <v>649</v>
      </c>
      <c r="E157" s="355" t="s">
        <v>94</v>
      </c>
      <c r="F157" s="354" t="s">
        <v>685</v>
      </c>
      <c r="G157" s="354" t="s">
        <v>716</v>
      </c>
      <c r="H157" s="354" t="s">
        <v>683</v>
      </c>
      <c r="I157" s="354" t="s">
        <v>682</v>
      </c>
      <c r="J157" s="354" t="s">
        <v>681</v>
      </c>
      <c r="K157" s="354">
        <v>100</v>
      </c>
      <c r="L157" s="353"/>
      <c r="M157" s="361">
        <v>2</v>
      </c>
      <c r="N157" s="351">
        <v>2</v>
      </c>
      <c r="O157" s="350">
        <f t="shared" si="4"/>
        <v>1</v>
      </c>
      <c r="P157" s="350">
        <v>1</v>
      </c>
      <c r="Q157" s="349">
        <f t="shared" si="5"/>
        <v>1</v>
      </c>
      <c r="R157" s="348"/>
    </row>
    <row r="158" spans="1:18" x14ac:dyDescent="0.25">
      <c r="A158" s="357" t="s">
        <v>17</v>
      </c>
      <c r="B158" s="354" t="s">
        <v>640</v>
      </c>
      <c r="C158" s="354" t="s">
        <v>638</v>
      </c>
      <c r="D158" s="356" t="s">
        <v>643</v>
      </c>
      <c r="E158" s="355" t="s">
        <v>94</v>
      </c>
      <c r="F158" s="354" t="s">
        <v>685</v>
      </c>
      <c r="G158" s="354" t="s">
        <v>716</v>
      </c>
      <c r="H158" s="354" t="s">
        <v>683</v>
      </c>
      <c r="I158" s="354" t="s">
        <v>682</v>
      </c>
      <c r="J158" s="354" t="s">
        <v>681</v>
      </c>
      <c r="K158" s="354">
        <v>100</v>
      </c>
      <c r="L158" s="353"/>
      <c r="M158" s="361">
        <v>11</v>
      </c>
      <c r="N158" s="351">
        <v>11</v>
      </c>
      <c r="O158" s="350">
        <f t="shared" si="4"/>
        <v>1</v>
      </c>
      <c r="P158" s="350">
        <v>1</v>
      </c>
      <c r="Q158" s="349">
        <f t="shared" si="5"/>
        <v>1</v>
      </c>
      <c r="R158" s="348"/>
    </row>
    <row r="159" spans="1:18" x14ac:dyDescent="0.25">
      <c r="A159" s="357" t="s">
        <v>17</v>
      </c>
      <c r="B159" s="354" t="s">
        <v>640</v>
      </c>
      <c r="C159" s="354" t="s">
        <v>687</v>
      </c>
      <c r="D159" s="356" t="s">
        <v>643</v>
      </c>
      <c r="E159" s="355" t="s">
        <v>94</v>
      </c>
      <c r="F159" s="354" t="s">
        <v>685</v>
      </c>
      <c r="G159" s="354" t="s">
        <v>716</v>
      </c>
      <c r="H159" s="354" t="s">
        <v>683</v>
      </c>
      <c r="I159" s="354" t="s">
        <v>682</v>
      </c>
      <c r="J159" s="354" t="s">
        <v>681</v>
      </c>
      <c r="K159" s="354">
        <v>100</v>
      </c>
      <c r="L159" s="353"/>
      <c r="M159" s="352">
        <v>2</v>
      </c>
      <c r="N159" s="352">
        <v>2</v>
      </c>
      <c r="O159" s="350">
        <f t="shared" si="4"/>
        <v>1</v>
      </c>
      <c r="P159" s="350">
        <v>1</v>
      </c>
      <c r="Q159" s="349">
        <f t="shared" si="5"/>
        <v>1</v>
      </c>
      <c r="R159" s="348"/>
    </row>
    <row r="160" spans="1:18" x14ac:dyDescent="0.25">
      <c r="A160" s="357" t="s">
        <v>17</v>
      </c>
      <c r="B160" s="354" t="s">
        <v>640</v>
      </c>
      <c r="C160" s="360" t="s">
        <v>454</v>
      </c>
      <c r="D160" s="359" t="s">
        <v>627</v>
      </c>
      <c r="E160" s="355" t="s">
        <v>94</v>
      </c>
      <c r="F160" s="354" t="s">
        <v>685</v>
      </c>
      <c r="G160" s="354" t="s">
        <v>716</v>
      </c>
      <c r="H160" s="354" t="s">
        <v>683</v>
      </c>
      <c r="I160" s="354" t="s">
        <v>682</v>
      </c>
      <c r="J160" s="354" t="s">
        <v>681</v>
      </c>
      <c r="K160" s="354">
        <v>100</v>
      </c>
      <c r="L160" s="353"/>
      <c r="M160" s="352">
        <v>1</v>
      </c>
      <c r="N160" s="351">
        <v>1</v>
      </c>
      <c r="O160" s="350">
        <f t="shared" si="4"/>
        <v>1</v>
      </c>
      <c r="P160" s="350">
        <v>1</v>
      </c>
      <c r="Q160" s="349">
        <f t="shared" si="5"/>
        <v>1</v>
      </c>
      <c r="R160" s="348"/>
    </row>
    <row r="161" spans="1:18" x14ac:dyDescent="0.25">
      <c r="A161" s="357" t="s">
        <v>17</v>
      </c>
      <c r="B161" s="354" t="s">
        <v>640</v>
      </c>
      <c r="C161" s="354" t="s">
        <v>638</v>
      </c>
      <c r="D161" s="359" t="s">
        <v>627</v>
      </c>
      <c r="E161" s="355" t="s">
        <v>686</v>
      </c>
      <c r="F161" s="354" t="s">
        <v>685</v>
      </c>
      <c r="G161" s="354" t="s">
        <v>716</v>
      </c>
      <c r="H161" s="354" t="s">
        <v>683</v>
      </c>
      <c r="I161" s="354" t="s">
        <v>682</v>
      </c>
      <c r="J161" s="354" t="s">
        <v>681</v>
      </c>
      <c r="K161" s="354">
        <v>100</v>
      </c>
      <c r="L161" s="353"/>
      <c r="M161" s="352">
        <v>3</v>
      </c>
      <c r="N161" s="351">
        <v>3</v>
      </c>
      <c r="O161" s="350">
        <f t="shared" si="4"/>
        <v>1</v>
      </c>
      <c r="P161" s="350">
        <v>1</v>
      </c>
      <c r="Q161" s="349">
        <f t="shared" si="5"/>
        <v>1</v>
      </c>
      <c r="R161" s="348"/>
    </row>
    <row r="162" spans="1:18" x14ac:dyDescent="0.25">
      <c r="A162" s="357" t="s">
        <v>17</v>
      </c>
      <c r="B162" s="354" t="s">
        <v>70</v>
      </c>
      <c r="C162" s="360" t="s">
        <v>454</v>
      </c>
      <c r="D162" s="359" t="s">
        <v>627</v>
      </c>
      <c r="E162" s="358" t="s">
        <v>686</v>
      </c>
      <c r="F162" s="354" t="s">
        <v>685</v>
      </c>
      <c r="G162" s="354" t="s">
        <v>716</v>
      </c>
      <c r="H162" s="354" t="s">
        <v>683</v>
      </c>
      <c r="I162" s="354" t="s">
        <v>682</v>
      </c>
      <c r="J162" s="354" t="s">
        <v>681</v>
      </c>
      <c r="K162" s="354">
        <v>100</v>
      </c>
      <c r="L162" s="353"/>
      <c r="M162" s="352">
        <v>4</v>
      </c>
      <c r="N162" s="351">
        <v>4</v>
      </c>
      <c r="O162" s="350">
        <f t="shared" si="4"/>
        <v>1</v>
      </c>
      <c r="P162" s="350">
        <v>1</v>
      </c>
      <c r="Q162" s="349">
        <f t="shared" si="5"/>
        <v>1</v>
      </c>
      <c r="R162" s="348"/>
    </row>
    <row r="163" spans="1:18" x14ac:dyDescent="0.25">
      <c r="A163" s="357" t="s">
        <v>17</v>
      </c>
      <c r="B163" s="354" t="s">
        <v>640</v>
      </c>
      <c r="C163" s="354" t="s">
        <v>644</v>
      </c>
      <c r="D163" s="356" t="s">
        <v>643</v>
      </c>
      <c r="E163" s="355" t="s">
        <v>94</v>
      </c>
      <c r="F163" s="354" t="s">
        <v>685</v>
      </c>
      <c r="G163" s="354" t="s">
        <v>716</v>
      </c>
      <c r="H163" s="354" t="s">
        <v>683</v>
      </c>
      <c r="I163" s="354" t="s">
        <v>682</v>
      </c>
      <c r="J163" s="354" t="s">
        <v>681</v>
      </c>
      <c r="K163" s="354">
        <v>100</v>
      </c>
      <c r="L163" s="353"/>
      <c r="M163" s="352">
        <v>3</v>
      </c>
      <c r="N163" s="351">
        <v>3</v>
      </c>
      <c r="O163" s="350">
        <f t="shared" si="4"/>
        <v>1</v>
      </c>
      <c r="P163" s="350">
        <v>1</v>
      </c>
      <c r="Q163" s="349">
        <f t="shared" si="5"/>
        <v>1</v>
      </c>
      <c r="R163" s="348"/>
    </row>
    <row r="164" spans="1:18" x14ac:dyDescent="0.25">
      <c r="A164" s="357" t="s">
        <v>17</v>
      </c>
      <c r="B164" s="354" t="s">
        <v>640</v>
      </c>
      <c r="C164" s="354" t="s">
        <v>656</v>
      </c>
      <c r="D164" s="359" t="s">
        <v>655</v>
      </c>
      <c r="E164" s="355" t="s">
        <v>94</v>
      </c>
      <c r="F164" s="354" t="s">
        <v>685</v>
      </c>
      <c r="G164" s="354" t="s">
        <v>715</v>
      </c>
      <c r="H164" s="354" t="s">
        <v>683</v>
      </c>
      <c r="I164" s="354" t="s">
        <v>682</v>
      </c>
      <c r="J164" s="354" t="s">
        <v>681</v>
      </c>
      <c r="K164" s="354">
        <v>100</v>
      </c>
      <c r="L164" s="353"/>
      <c r="M164" s="351">
        <v>58</v>
      </c>
      <c r="N164" s="351">
        <v>58</v>
      </c>
      <c r="O164" s="350">
        <f t="shared" si="4"/>
        <v>1</v>
      </c>
      <c r="P164" s="350">
        <v>1</v>
      </c>
      <c r="Q164" s="349">
        <f t="shared" si="5"/>
        <v>1</v>
      </c>
      <c r="R164" s="348"/>
    </row>
    <row r="165" spans="1:18" x14ac:dyDescent="0.25">
      <c r="A165" s="357" t="s">
        <v>17</v>
      </c>
      <c r="B165" s="354" t="s">
        <v>640</v>
      </c>
      <c r="C165" s="354" t="s">
        <v>687</v>
      </c>
      <c r="D165" s="356" t="s">
        <v>650</v>
      </c>
      <c r="E165" s="355" t="s">
        <v>94</v>
      </c>
      <c r="F165" s="354" t="s">
        <v>685</v>
      </c>
      <c r="G165" s="354" t="s">
        <v>715</v>
      </c>
      <c r="H165" s="354" t="s">
        <v>683</v>
      </c>
      <c r="I165" s="354" t="s">
        <v>682</v>
      </c>
      <c r="J165" s="354" t="s">
        <v>681</v>
      </c>
      <c r="K165" s="354">
        <v>100</v>
      </c>
      <c r="L165" s="353"/>
      <c r="M165" s="351">
        <v>3</v>
      </c>
      <c r="N165" s="351">
        <v>3</v>
      </c>
      <c r="O165" s="350">
        <f t="shared" si="4"/>
        <v>1</v>
      </c>
      <c r="P165" s="350">
        <v>1</v>
      </c>
      <c r="Q165" s="349">
        <f t="shared" si="5"/>
        <v>1</v>
      </c>
      <c r="R165" s="348"/>
    </row>
    <row r="166" spans="1:18" x14ac:dyDescent="0.25">
      <c r="A166" s="357" t="s">
        <v>17</v>
      </c>
      <c r="B166" s="354" t="s">
        <v>640</v>
      </c>
      <c r="C166" s="354" t="s">
        <v>638</v>
      </c>
      <c r="D166" s="356" t="s">
        <v>649</v>
      </c>
      <c r="E166" s="355" t="s">
        <v>94</v>
      </c>
      <c r="F166" s="354" t="s">
        <v>685</v>
      </c>
      <c r="G166" s="354" t="s">
        <v>715</v>
      </c>
      <c r="H166" s="354" t="s">
        <v>683</v>
      </c>
      <c r="I166" s="354" t="s">
        <v>682</v>
      </c>
      <c r="J166" s="354" t="s">
        <v>681</v>
      </c>
      <c r="K166" s="354">
        <v>100</v>
      </c>
      <c r="L166" s="353"/>
      <c r="M166" s="361">
        <v>2</v>
      </c>
      <c r="N166" s="351">
        <v>2</v>
      </c>
      <c r="O166" s="350">
        <f t="shared" si="4"/>
        <v>1</v>
      </c>
      <c r="P166" s="350">
        <v>1</v>
      </c>
      <c r="Q166" s="349">
        <f t="shared" si="5"/>
        <v>1</v>
      </c>
      <c r="R166" s="348"/>
    </row>
    <row r="167" spans="1:18" x14ac:dyDescent="0.25">
      <c r="A167" s="357" t="s">
        <v>17</v>
      </c>
      <c r="B167" s="354" t="s">
        <v>640</v>
      </c>
      <c r="C167" s="354" t="s">
        <v>638</v>
      </c>
      <c r="D167" s="356" t="s">
        <v>643</v>
      </c>
      <c r="E167" s="355" t="s">
        <v>94</v>
      </c>
      <c r="F167" s="354" t="s">
        <v>685</v>
      </c>
      <c r="G167" s="354" t="s">
        <v>715</v>
      </c>
      <c r="H167" s="354" t="s">
        <v>683</v>
      </c>
      <c r="I167" s="354" t="s">
        <v>682</v>
      </c>
      <c r="J167" s="354" t="s">
        <v>681</v>
      </c>
      <c r="K167" s="354">
        <v>100</v>
      </c>
      <c r="L167" s="353"/>
      <c r="M167" s="361">
        <v>11</v>
      </c>
      <c r="N167" s="351">
        <v>11</v>
      </c>
      <c r="O167" s="350">
        <f t="shared" si="4"/>
        <v>1</v>
      </c>
      <c r="P167" s="350">
        <v>1</v>
      </c>
      <c r="Q167" s="349">
        <f t="shared" si="5"/>
        <v>1</v>
      </c>
      <c r="R167" s="348"/>
    </row>
    <row r="168" spans="1:18" x14ac:dyDescent="0.25">
      <c r="A168" s="357" t="s">
        <v>17</v>
      </c>
      <c r="B168" s="354" t="s">
        <v>640</v>
      </c>
      <c r="C168" s="354" t="s">
        <v>687</v>
      </c>
      <c r="D168" s="356" t="s">
        <v>643</v>
      </c>
      <c r="E168" s="355" t="s">
        <v>94</v>
      </c>
      <c r="F168" s="354" t="s">
        <v>685</v>
      </c>
      <c r="G168" s="354" t="s">
        <v>715</v>
      </c>
      <c r="H168" s="354" t="s">
        <v>683</v>
      </c>
      <c r="I168" s="354" t="s">
        <v>682</v>
      </c>
      <c r="J168" s="354" t="s">
        <v>681</v>
      </c>
      <c r="K168" s="354">
        <v>100</v>
      </c>
      <c r="L168" s="353"/>
      <c r="M168" s="352">
        <v>2</v>
      </c>
      <c r="N168" s="352">
        <v>2</v>
      </c>
      <c r="O168" s="350">
        <f t="shared" si="4"/>
        <v>1</v>
      </c>
      <c r="P168" s="350">
        <v>1</v>
      </c>
      <c r="Q168" s="349">
        <f t="shared" si="5"/>
        <v>1</v>
      </c>
      <c r="R168" s="348"/>
    </row>
    <row r="169" spans="1:18" x14ac:dyDescent="0.25">
      <c r="A169" s="357" t="s">
        <v>17</v>
      </c>
      <c r="B169" s="354" t="s">
        <v>640</v>
      </c>
      <c r="C169" s="360" t="s">
        <v>454</v>
      </c>
      <c r="D169" s="359" t="s">
        <v>627</v>
      </c>
      <c r="E169" s="355" t="s">
        <v>94</v>
      </c>
      <c r="F169" s="354" t="s">
        <v>685</v>
      </c>
      <c r="G169" s="354" t="s">
        <v>715</v>
      </c>
      <c r="H169" s="354" t="s">
        <v>683</v>
      </c>
      <c r="I169" s="354" t="s">
        <v>682</v>
      </c>
      <c r="J169" s="354" t="s">
        <v>681</v>
      </c>
      <c r="K169" s="354">
        <v>100</v>
      </c>
      <c r="L169" s="353"/>
      <c r="M169" s="352">
        <v>1</v>
      </c>
      <c r="N169" s="351">
        <v>1</v>
      </c>
      <c r="O169" s="350">
        <f t="shared" si="4"/>
        <v>1</v>
      </c>
      <c r="P169" s="350">
        <v>1</v>
      </c>
      <c r="Q169" s="349">
        <f t="shared" si="5"/>
        <v>1</v>
      </c>
      <c r="R169" s="348"/>
    </row>
    <row r="170" spans="1:18" x14ac:dyDescent="0.25">
      <c r="A170" s="357" t="s">
        <v>17</v>
      </c>
      <c r="B170" s="354" t="s">
        <v>640</v>
      </c>
      <c r="C170" s="354" t="s">
        <v>638</v>
      </c>
      <c r="D170" s="359" t="s">
        <v>627</v>
      </c>
      <c r="E170" s="355" t="s">
        <v>686</v>
      </c>
      <c r="F170" s="354" t="s">
        <v>685</v>
      </c>
      <c r="G170" s="354" t="s">
        <v>715</v>
      </c>
      <c r="H170" s="354" t="s">
        <v>683</v>
      </c>
      <c r="I170" s="354" t="s">
        <v>682</v>
      </c>
      <c r="J170" s="354" t="s">
        <v>681</v>
      </c>
      <c r="K170" s="354">
        <v>100</v>
      </c>
      <c r="L170" s="353"/>
      <c r="M170" s="352">
        <v>3</v>
      </c>
      <c r="N170" s="351">
        <v>3</v>
      </c>
      <c r="O170" s="350">
        <f t="shared" si="4"/>
        <v>1</v>
      </c>
      <c r="P170" s="350">
        <v>1</v>
      </c>
      <c r="Q170" s="349">
        <f t="shared" si="5"/>
        <v>1</v>
      </c>
      <c r="R170" s="348"/>
    </row>
    <row r="171" spans="1:18" x14ac:dyDescent="0.25">
      <c r="A171" s="357" t="s">
        <v>17</v>
      </c>
      <c r="B171" s="354" t="s">
        <v>70</v>
      </c>
      <c r="C171" s="360" t="s">
        <v>454</v>
      </c>
      <c r="D171" s="359" t="s">
        <v>627</v>
      </c>
      <c r="E171" s="358" t="s">
        <v>686</v>
      </c>
      <c r="F171" s="354" t="s">
        <v>685</v>
      </c>
      <c r="G171" s="354" t="s">
        <v>715</v>
      </c>
      <c r="H171" s="354" t="s">
        <v>683</v>
      </c>
      <c r="I171" s="354" t="s">
        <v>682</v>
      </c>
      <c r="J171" s="354" t="s">
        <v>681</v>
      </c>
      <c r="K171" s="354">
        <v>100</v>
      </c>
      <c r="L171" s="353"/>
      <c r="M171" s="352">
        <v>4</v>
      </c>
      <c r="N171" s="351">
        <v>4</v>
      </c>
      <c r="O171" s="350">
        <f t="shared" si="4"/>
        <v>1</v>
      </c>
      <c r="P171" s="350">
        <v>1</v>
      </c>
      <c r="Q171" s="349">
        <f t="shared" si="5"/>
        <v>1</v>
      </c>
      <c r="R171" s="348"/>
    </row>
    <row r="172" spans="1:18" x14ac:dyDescent="0.25">
      <c r="A172" s="357" t="s">
        <v>17</v>
      </c>
      <c r="B172" s="354" t="s">
        <v>640</v>
      </c>
      <c r="C172" s="354" t="s">
        <v>644</v>
      </c>
      <c r="D172" s="356" t="s">
        <v>643</v>
      </c>
      <c r="E172" s="355" t="s">
        <v>94</v>
      </c>
      <c r="F172" s="354" t="s">
        <v>685</v>
      </c>
      <c r="G172" s="354" t="s">
        <v>715</v>
      </c>
      <c r="H172" s="354" t="s">
        <v>683</v>
      </c>
      <c r="I172" s="354" t="s">
        <v>682</v>
      </c>
      <c r="J172" s="354" t="s">
        <v>681</v>
      </c>
      <c r="K172" s="354">
        <v>100</v>
      </c>
      <c r="L172" s="353"/>
      <c r="M172" s="352">
        <v>3</v>
      </c>
      <c r="N172" s="351">
        <v>3</v>
      </c>
      <c r="O172" s="350">
        <f t="shared" si="4"/>
        <v>1</v>
      </c>
      <c r="P172" s="350">
        <v>1</v>
      </c>
      <c r="Q172" s="349">
        <f t="shared" si="5"/>
        <v>1</v>
      </c>
      <c r="R172" s="348"/>
    </row>
    <row r="173" spans="1:18" x14ac:dyDescent="0.25">
      <c r="A173" s="357" t="s">
        <v>17</v>
      </c>
      <c r="B173" s="354" t="s">
        <v>640</v>
      </c>
      <c r="C173" s="354" t="s">
        <v>656</v>
      </c>
      <c r="D173" s="359" t="s">
        <v>655</v>
      </c>
      <c r="E173" s="355" t="s">
        <v>94</v>
      </c>
      <c r="F173" s="354" t="s">
        <v>685</v>
      </c>
      <c r="G173" s="354" t="s">
        <v>714</v>
      </c>
      <c r="H173" s="354" t="s">
        <v>700</v>
      </c>
      <c r="I173" s="354" t="s">
        <v>682</v>
      </c>
      <c r="J173" s="354" t="s">
        <v>681</v>
      </c>
      <c r="K173" s="354">
        <v>100</v>
      </c>
      <c r="L173" s="353"/>
      <c r="M173" s="351">
        <v>58</v>
      </c>
      <c r="N173" s="351">
        <v>58</v>
      </c>
      <c r="O173" s="350">
        <f t="shared" si="4"/>
        <v>1</v>
      </c>
      <c r="P173" s="350">
        <v>1</v>
      </c>
      <c r="Q173" s="349">
        <f t="shared" si="5"/>
        <v>1</v>
      </c>
      <c r="R173" s="348"/>
    </row>
    <row r="174" spans="1:18" x14ac:dyDescent="0.25">
      <c r="A174" s="357" t="s">
        <v>17</v>
      </c>
      <c r="B174" s="354" t="s">
        <v>640</v>
      </c>
      <c r="C174" s="354" t="s">
        <v>687</v>
      </c>
      <c r="D174" s="356" t="s">
        <v>650</v>
      </c>
      <c r="E174" s="355" t="s">
        <v>94</v>
      </c>
      <c r="F174" s="354" t="s">
        <v>685</v>
      </c>
      <c r="G174" s="354" t="s">
        <v>714</v>
      </c>
      <c r="H174" s="354" t="s">
        <v>700</v>
      </c>
      <c r="I174" s="354" t="s">
        <v>682</v>
      </c>
      <c r="J174" s="354" t="s">
        <v>681</v>
      </c>
      <c r="K174" s="354">
        <v>100</v>
      </c>
      <c r="L174" s="353"/>
      <c r="M174" s="351">
        <v>3</v>
      </c>
      <c r="N174" s="351">
        <v>3</v>
      </c>
      <c r="O174" s="350">
        <f t="shared" si="4"/>
        <v>1</v>
      </c>
      <c r="P174" s="350">
        <v>1</v>
      </c>
      <c r="Q174" s="349">
        <f t="shared" si="5"/>
        <v>1</v>
      </c>
      <c r="R174" s="348"/>
    </row>
    <row r="175" spans="1:18" x14ac:dyDescent="0.25">
      <c r="A175" s="357" t="s">
        <v>17</v>
      </c>
      <c r="B175" s="354" t="s">
        <v>640</v>
      </c>
      <c r="C175" s="354" t="s">
        <v>638</v>
      </c>
      <c r="D175" s="356" t="s">
        <v>649</v>
      </c>
      <c r="E175" s="355" t="s">
        <v>94</v>
      </c>
      <c r="F175" s="354" t="s">
        <v>685</v>
      </c>
      <c r="G175" s="354" t="s">
        <v>714</v>
      </c>
      <c r="H175" s="354" t="s">
        <v>700</v>
      </c>
      <c r="I175" s="354" t="s">
        <v>682</v>
      </c>
      <c r="J175" s="354" t="s">
        <v>681</v>
      </c>
      <c r="K175" s="354">
        <v>100</v>
      </c>
      <c r="L175" s="353"/>
      <c r="M175" s="361">
        <v>2</v>
      </c>
      <c r="N175" s="351">
        <v>2</v>
      </c>
      <c r="O175" s="350">
        <f t="shared" si="4"/>
        <v>1</v>
      </c>
      <c r="P175" s="350">
        <v>1</v>
      </c>
      <c r="Q175" s="349">
        <f t="shared" si="5"/>
        <v>1</v>
      </c>
      <c r="R175" s="348"/>
    </row>
    <row r="176" spans="1:18" x14ac:dyDescent="0.25">
      <c r="A176" s="357" t="s">
        <v>17</v>
      </c>
      <c r="B176" s="354" t="s">
        <v>640</v>
      </c>
      <c r="C176" s="354" t="s">
        <v>638</v>
      </c>
      <c r="D176" s="356" t="s">
        <v>643</v>
      </c>
      <c r="E176" s="355" t="s">
        <v>94</v>
      </c>
      <c r="F176" s="354" t="s">
        <v>685</v>
      </c>
      <c r="G176" s="354" t="s">
        <v>714</v>
      </c>
      <c r="H176" s="354" t="s">
        <v>700</v>
      </c>
      <c r="I176" s="354" t="s">
        <v>682</v>
      </c>
      <c r="J176" s="354" t="s">
        <v>681</v>
      </c>
      <c r="K176" s="354">
        <v>100</v>
      </c>
      <c r="L176" s="353"/>
      <c r="M176" s="361">
        <v>11</v>
      </c>
      <c r="N176" s="351">
        <v>11</v>
      </c>
      <c r="O176" s="350">
        <f t="shared" si="4"/>
        <v>1</v>
      </c>
      <c r="P176" s="350">
        <v>1</v>
      </c>
      <c r="Q176" s="349">
        <f t="shared" si="5"/>
        <v>1</v>
      </c>
      <c r="R176" s="348"/>
    </row>
    <row r="177" spans="1:18" x14ac:dyDescent="0.25">
      <c r="A177" s="357" t="s">
        <v>17</v>
      </c>
      <c r="B177" s="354" t="s">
        <v>640</v>
      </c>
      <c r="C177" s="354" t="s">
        <v>687</v>
      </c>
      <c r="D177" s="356" t="s">
        <v>643</v>
      </c>
      <c r="E177" s="355" t="s">
        <v>94</v>
      </c>
      <c r="F177" s="354" t="s">
        <v>685</v>
      </c>
      <c r="G177" s="354" t="s">
        <v>714</v>
      </c>
      <c r="H177" s="354" t="s">
        <v>700</v>
      </c>
      <c r="I177" s="354" t="s">
        <v>682</v>
      </c>
      <c r="J177" s="354" t="s">
        <v>681</v>
      </c>
      <c r="K177" s="354">
        <v>100</v>
      </c>
      <c r="L177" s="353"/>
      <c r="M177" s="352">
        <v>2</v>
      </c>
      <c r="N177" s="351">
        <v>2</v>
      </c>
      <c r="O177" s="350">
        <f t="shared" si="4"/>
        <v>1</v>
      </c>
      <c r="P177" s="350">
        <v>1</v>
      </c>
      <c r="Q177" s="349">
        <f t="shared" si="5"/>
        <v>1</v>
      </c>
      <c r="R177" s="348"/>
    </row>
    <row r="178" spans="1:18" x14ac:dyDescent="0.25">
      <c r="A178" s="357" t="s">
        <v>17</v>
      </c>
      <c r="B178" s="354" t="s">
        <v>640</v>
      </c>
      <c r="C178" s="360" t="s">
        <v>454</v>
      </c>
      <c r="D178" s="359" t="s">
        <v>627</v>
      </c>
      <c r="E178" s="355" t="s">
        <v>94</v>
      </c>
      <c r="F178" s="354" t="s">
        <v>685</v>
      </c>
      <c r="G178" s="354" t="s">
        <v>714</v>
      </c>
      <c r="H178" s="354" t="s">
        <v>700</v>
      </c>
      <c r="I178" s="354" t="s">
        <v>682</v>
      </c>
      <c r="J178" s="354" t="s">
        <v>681</v>
      </c>
      <c r="K178" s="354">
        <v>100</v>
      </c>
      <c r="L178" s="353"/>
      <c r="M178" s="352">
        <v>1</v>
      </c>
      <c r="N178" s="351">
        <v>1</v>
      </c>
      <c r="O178" s="350">
        <f t="shared" si="4"/>
        <v>1</v>
      </c>
      <c r="P178" s="350">
        <v>1</v>
      </c>
      <c r="Q178" s="349">
        <f t="shared" si="5"/>
        <v>1</v>
      </c>
      <c r="R178" s="348"/>
    </row>
    <row r="179" spans="1:18" x14ac:dyDescent="0.25">
      <c r="A179" s="357" t="s">
        <v>17</v>
      </c>
      <c r="B179" s="354" t="s">
        <v>640</v>
      </c>
      <c r="C179" s="354" t="s">
        <v>638</v>
      </c>
      <c r="D179" s="359" t="s">
        <v>627</v>
      </c>
      <c r="E179" s="355" t="s">
        <v>686</v>
      </c>
      <c r="F179" s="354" t="s">
        <v>685</v>
      </c>
      <c r="G179" s="354" t="s">
        <v>714</v>
      </c>
      <c r="H179" s="354" t="s">
        <v>700</v>
      </c>
      <c r="I179" s="354" t="s">
        <v>682</v>
      </c>
      <c r="J179" s="354" t="s">
        <v>681</v>
      </c>
      <c r="K179" s="354">
        <v>100</v>
      </c>
      <c r="L179" s="353"/>
      <c r="M179" s="352">
        <v>3</v>
      </c>
      <c r="N179" s="351">
        <v>3</v>
      </c>
      <c r="O179" s="350">
        <f t="shared" si="4"/>
        <v>1</v>
      </c>
      <c r="P179" s="350">
        <v>1</v>
      </c>
      <c r="Q179" s="349">
        <f t="shared" si="5"/>
        <v>1</v>
      </c>
      <c r="R179" s="348"/>
    </row>
    <row r="180" spans="1:18" x14ac:dyDescent="0.25">
      <c r="A180" s="357" t="s">
        <v>17</v>
      </c>
      <c r="B180" s="354" t="s">
        <v>70</v>
      </c>
      <c r="C180" s="360" t="s">
        <v>454</v>
      </c>
      <c r="D180" s="359" t="s">
        <v>627</v>
      </c>
      <c r="E180" s="358" t="s">
        <v>686</v>
      </c>
      <c r="F180" s="354" t="s">
        <v>685</v>
      </c>
      <c r="G180" s="354" t="s">
        <v>714</v>
      </c>
      <c r="H180" s="354" t="s">
        <v>700</v>
      </c>
      <c r="I180" s="354" t="s">
        <v>682</v>
      </c>
      <c r="J180" s="354" t="s">
        <v>681</v>
      </c>
      <c r="K180" s="354">
        <v>100</v>
      </c>
      <c r="L180" s="353"/>
      <c r="M180" s="352">
        <v>4</v>
      </c>
      <c r="N180" s="351">
        <v>4</v>
      </c>
      <c r="O180" s="350">
        <f t="shared" si="4"/>
        <v>1</v>
      </c>
      <c r="P180" s="350">
        <v>1</v>
      </c>
      <c r="Q180" s="349">
        <f t="shared" si="5"/>
        <v>1</v>
      </c>
      <c r="R180" s="348"/>
    </row>
    <row r="181" spans="1:18" x14ac:dyDescent="0.25">
      <c r="A181" s="357" t="s">
        <v>17</v>
      </c>
      <c r="B181" s="354" t="s">
        <v>640</v>
      </c>
      <c r="C181" s="354" t="s">
        <v>644</v>
      </c>
      <c r="D181" s="356" t="s">
        <v>643</v>
      </c>
      <c r="E181" s="355" t="s">
        <v>94</v>
      </c>
      <c r="F181" s="354" t="s">
        <v>685</v>
      </c>
      <c r="G181" s="354" t="s">
        <v>714</v>
      </c>
      <c r="H181" s="354" t="s">
        <v>700</v>
      </c>
      <c r="I181" s="354" t="s">
        <v>682</v>
      </c>
      <c r="J181" s="354" t="s">
        <v>681</v>
      </c>
      <c r="K181" s="354">
        <v>100</v>
      </c>
      <c r="L181" s="353"/>
      <c r="M181" s="352">
        <v>3</v>
      </c>
      <c r="N181" s="351">
        <v>3</v>
      </c>
      <c r="O181" s="350">
        <f t="shared" si="4"/>
        <v>1</v>
      </c>
      <c r="P181" s="350">
        <v>1</v>
      </c>
      <c r="Q181" s="349">
        <f t="shared" si="5"/>
        <v>1</v>
      </c>
      <c r="R181" s="348"/>
    </row>
    <row r="182" spans="1:18" x14ac:dyDescent="0.25">
      <c r="A182" s="357" t="s">
        <v>17</v>
      </c>
      <c r="B182" s="354" t="s">
        <v>640</v>
      </c>
      <c r="C182" s="354" t="s">
        <v>656</v>
      </c>
      <c r="D182" s="359" t="s">
        <v>655</v>
      </c>
      <c r="E182" s="355" t="s">
        <v>94</v>
      </c>
      <c r="F182" s="354" t="s">
        <v>685</v>
      </c>
      <c r="G182" s="354" t="s">
        <v>713</v>
      </c>
      <c r="H182" s="354" t="s">
        <v>700</v>
      </c>
      <c r="I182" s="354" t="s">
        <v>682</v>
      </c>
      <c r="J182" s="354" t="s">
        <v>681</v>
      </c>
      <c r="K182" s="354">
        <v>100</v>
      </c>
      <c r="L182" s="353"/>
      <c r="M182" s="351">
        <v>58</v>
      </c>
      <c r="N182" s="351">
        <v>58</v>
      </c>
      <c r="O182" s="350">
        <f t="shared" si="4"/>
        <v>1</v>
      </c>
      <c r="P182" s="350">
        <v>1</v>
      </c>
      <c r="Q182" s="349">
        <f t="shared" si="5"/>
        <v>1</v>
      </c>
      <c r="R182" s="348"/>
    </row>
    <row r="183" spans="1:18" x14ac:dyDescent="0.25">
      <c r="A183" s="357" t="s">
        <v>17</v>
      </c>
      <c r="B183" s="354" t="s">
        <v>640</v>
      </c>
      <c r="C183" s="354" t="s">
        <v>687</v>
      </c>
      <c r="D183" s="356" t="s">
        <v>650</v>
      </c>
      <c r="E183" s="355" t="s">
        <v>94</v>
      </c>
      <c r="F183" s="354" t="s">
        <v>685</v>
      </c>
      <c r="G183" s="354" t="s">
        <v>713</v>
      </c>
      <c r="H183" s="354" t="s">
        <v>700</v>
      </c>
      <c r="I183" s="354" t="s">
        <v>682</v>
      </c>
      <c r="J183" s="354" t="s">
        <v>681</v>
      </c>
      <c r="K183" s="354">
        <v>100</v>
      </c>
      <c r="L183" s="353"/>
      <c r="M183" s="351">
        <v>3</v>
      </c>
      <c r="N183" s="351">
        <v>3</v>
      </c>
      <c r="O183" s="350">
        <f t="shared" si="4"/>
        <v>1</v>
      </c>
      <c r="P183" s="350">
        <v>1</v>
      </c>
      <c r="Q183" s="349">
        <f t="shared" si="5"/>
        <v>1</v>
      </c>
      <c r="R183" s="348"/>
    </row>
    <row r="184" spans="1:18" x14ac:dyDescent="0.25">
      <c r="A184" s="357" t="s">
        <v>17</v>
      </c>
      <c r="B184" s="354" t="s">
        <v>640</v>
      </c>
      <c r="C184" s="354" t="s">
        <v>638</v>
      </c>
      <c r="D184" s="356" t="s">
        <v>649</v>
      </c>
      <c r="E184" s="355" t="s">
        <v>94</v>
      </c>
      <c r="F184" s="354" t="s">
        <v>685</v>
      </c>
      <c r="G184" s="354" t="s">
        <v>713</v>
      </c>
      <c r="H184" s="354" t="s">
        <v>700</v>
      </c>
      <c r="I184" s="354" t="s">
        <v>682</v>
      </c>
      <c r="J184" s="354" t="s">
        <v>681</v>
      </c>
      <c r="K184" s="354">
        <v>100</v>
      </c>
      <c r="L184" s="353"/>
      <c r="M184" s="361">
        <v>2</v>
      </c>
      <c r="N184" s="351">
        <v>2</v>
      </c>
      <c r="O184" s="350">
        <f t="shared" si="4"/>
        <v>1</v>
      </c>
      <c r="P184" s="350">
        <v>1</v>
      </c>
      <c r="Q184" s="349">
        <f t="shared" si="5"/>
        <v>1</v>
      </c>
      <c r="R184" s="348"/>
    </row>
    <row r="185" spans="1:18" x14ac:dyDescent="0.25">
      <c r="A185" s="357" t="s">
        <v>17</v>
      </c>
      <c r="B185" s="354" t="s">
        <v>640</v>
      </c>
      <c r="C185" s="354" t="s">
        <v>638</v>
      </c>
      <c r="D185" s="356" t="s">
        <v>643</v>
      </c>
      <c r="E185" s="355" t="s">
        <v>94</v>
      </c>
      <c r="F185" s="354" t="s">
        <v>685</v>
      </c>
      <c r="G185" s="354" t="s">
        <v>713</v>
      </c>
      <c r="H185" s="354" t="s">
        <v>700</v>
      </c>
      <c r="I185" s="354" t="s">
        <v>682</v>
      </c>
      <c r="J185" s="354" t="s">
        <v>681</v>
      </c>
      <c r="K185" s="354">
        <v>100</v>
      </c>
      <c r="L185" s="353"/>
      <c r="M185" s="361">
        <v>11</v>
      </c>
      <c r="N185" s="351">
        <v>11</v>
      </c>
      <c r="O185" s="350">
        <f t="shared" si="4"/>
        <v>1</v>
      </c>
      <c r="P185" s="350">
        <v>1</v>
      </c>
      <c r="Q185" s="349">
        <f t="shared" si="5"/>
        <v>1</v>
      </c>
      <c r="R185" s="348"/>
    </row>
    <row r="186" spans="1:18" x14ac:dyDescent="0.25">
      <c r="A186" s="357" t="s">
        <v>17</v>
      </c>
      <c r="B186" s="354" t="s">
        <v>640</v>
      </c>
      <c r="C186" s="354" t="s">
        <v>687</v>
      </c>
      <c r="D186" s="356" t="s">
        <v>643</v>
      </c>
      <c r="E186" s="355" t="s">
        <v>94</v>
      </c>
      <c r="F186" s="354" t="s">
        <v>685</v>
      </c>
      <c r="G186" s="354" t="s">
        <v>713</v>
      </c>
      <c r="H186" s="354" t="s">
        <v>700</v>
      </c>
      <c r="I186" s="354" t="s">
        <v>682</v>
      </c>
      <c r="J186" s="354" t="s">
        <v>681</v>
      </c>
      <c r="K186" s="354">
        <v>100</v>
      </c>
      <c r="L186" s="353"/>
      <c r="M186" s="352">
        <v>2</v>
      </c>
      <c r="N186" s="351">
        <v>2</v>
      </c>
      <c r="O186" s="350">
        <f t="shared" si="4"/>
        <v>1</v>
      </c>
      <c r="P186" s="350">
        <v>1</v>
      </c>
      <c r="Q186" s="349">
        <f t="shared" si="5"/>
        <v>1</v>
      </c>
      <c r="R186" s="348"/>
    </row>
    <row r="187" spans="1:18" x14ac:dyDescent="0.25">
      <c r="A187" s="357" t="s">
        <v>17</v>
      </c>
      <c r="B187" s="354" t="s">
        <v>640</v>
      </c>
      <c r="C187" s="360" t="s">
        <v>454</v>
      </c>
      <c r="D187" s="359" t="s">
        <v>627</v>
      </c>
      <c r="E187" s="355" t="s">
        <v>94</v>
      </c>
      <c r="F187" s="354" t="s">
        <v>685</v>
      </c>
      <c r="G187" s="354" t="s">
        <v>713</v>
      </c>
      <c r="H187" s="354" t="s">
        <v>700</v>
      </c>
      <c r="I187" s="354" t="s">
        <v>682</v>
      </c>
      <c r="J187" s="354" t="s">
        <v>681</v>
      </c>
      <c r="K187" s="354">
        <v>100</v>
      </c>
      <c r="L187" s="353"/>
      <c r="M187" s="352">
        <v>1</v>
      </c>
      <c r="N187" s="351">
        <v>1</v>
      </c>
      <c r="O187" s="350">
        <f t="shared" si="4"/>
        <v>1</v>
      </c>
      <c r="P187" s="350">
        <v>1</v>
      </c>
      <c r="Q187" s="349">
        <f t="shared" si="5"/>
        <v>1</v>
      </c>
      <c r="R187" s="348"/>
    </row>
    <row r="188" spans="1:18" x14ac:dyDescent="0.25">
      <c r="A188" s="357" t="s">
        <v>17</v>
      </c>
      <c r="B188" s="354" t="s">
        <v>640</v>
      </c>
      <c r="C188" s="354" t="s">
        <v>638</v>
      </c>
      <c r="D188" s="359" t="s">
        <v>627</v>
      </c>
      <c r="E188" s="355" t="s">
        <v>686</v>
      </c>
      <c r="F188" s="354" t="s">
        <v>685</v>
      </c>
      <c r="G188" s="354" t="s">
        <v>713</v>
      </c>
      <c r="H188" s="354" t="s">
        <v>700</v>
      </c>
      <c r="I188" s="354" t="s">
        <v>682</v>
      </c>
      <c r="J188" s="354" t="s">
        <v>681</v>
      </c>
      <c r="K188" s="354">
        <v>100</v>
      </c>
      <c r="L188" s="353"/>
      <c r="M188" s="352">
        <v>3</v>
      </c>
      <c r="N188" s="351">
        <v>3</v>
      </c>
      <c r="O188" s="350">
        <f t="shared" si="4"/>
        <v>1</v>
      </c>
      <c r="P188" s="350">
        <v>1</v>
      </c>
      <c r="Q188" s="349">
        <f t="shared" si="5"/>
        <v>1</v>
      </c>
      <c r="R188" s="348"/>
    </row>
    <row r="189" spans="1:18" x14ac:dyDescent="0.25">
      <c r="A189" s="357" t="s">
        <v>17</v>
      </c>
      <c r="B189" s="354" t="s">
        <v>70</v>
      </c>
      <c r="C189" s="360" t="s">
        <v>454</v>
      </c>
      <c r="D189" s="359" t="s">
        <v>627</v>
      </c>
      <c r="E189" s="358" t="s">
        <v>686</v>
      </c>
      <c r="F189" s="354" t="s">
        <v>685</v>
      </c>
      <c r="G189" s="354" t="s">
        <v>713</v>
      </c>
      <c r="H189" s="354" t="s">
        <v>700</v>
      </c>
      <c r="I189" s="354" t="s">
        <v>682</v>
      </c>
      <c r="J189" s="354" t="s">
        <v>681</v>
      </c>
      <c r="K189" s="354">
        <v>100</v>
      </c>
      <c r="L189" s="353"/>
      <c r="M189" s="352">
        <v>4</v>
      </c>
      <c r="N189" s="351">
        <v>4</v>
      </c>
      <c r="O189" s="350">
        <f t="shared" si="4"/>
        <v>1</v>
      </c>
      <c r="P189" s="350">
        <v>1</v>
      </c>
      <c r="Q189" s="349">
        <f t="shared" si="5"/>
        <v>1</v>
      </c>
      <c r="R189" s="348"/>
    </row>
    <row r="190" spans="1:18" x14ac:dyDescent="0.25">
      <c r="A190" s="357" t="s">
        <v>17</v>
      </c>
      <c r="B190" s="354" t="s">
        <v>640</v>
      </c>
      <c r="C190" s="354" t="s">
        <v>644</v>
      </c>
      <c r="D190" s="356" t="s">
        <v>643</v>
      </c>
      <c r="E190" s="355" t="s">
        <v>94</v>
      </c>
      <c r="F190" s="354" t="s">
        <v>685</v>
      </c>
      <c r="G190" s="354" t="s">
        <v>713</v>
      </c>
      <c r="H190" s="354" t="s">
        <v>700</v>
      </c>
      <c r="I190" s="354" t="s">
        <v>682</v>
      </c>
      <c r="J190" s="354" t="s">
        <v>681</v>
      </c>
      <c r="K190" s="354">
        <v>100</v>
      </c>
      <c r="L190" s="353"/>
      <c r="M190" s="352">
        <v>3</v>
      </c>
      <c r="N190" s="351">
        <v>3</v>
      </c>
      <c r="O190" s="350">
        <f t="shared" si="4"/>
        <v>1</v>
      </c>
      <c r="P190" s="350">
        <v>1</v>
      </c>
      <c r="Q190" s="349">
        <f t="shared" si="5"/>
        <v>1</v>
      </c>
      <c r="R190" s="348"/>
    </row>
    <row r="191" spans="1:18" x14ac:dyDescent="0.25">
      <c r="A191" s="357" t="s">
        <v>17</v>
      </c>
      <c r="B191" s="354" t="s">
        <v>640</v>
      </c>
      <c r="C191" s="354" t="s">
        <v>656</v>
      </c>
      <c r="D191" s="359" t="s">
        <v>655</v>
      </c>
      <c r="E191" s="355" t="s">
        <v>94</v>
      </c>
      <c r="F191" s="354" t="s">
        <v>685</v>
      </c>
      <c r="G191" s="354" t="s">
        <v>712</v>
      </c>
      <c r="H191" s="354" t="s">
        <v>683</v>
      </c>
      <c r="I191" s="354" t="s">
        <v>682</v>
      </c>
      <c r="J191" s="354" t="s">
        <v>681</v>
      </c>
      <c r="K191" s="354">
        <v>100</v>
      </c>
      <c r="L191" s="353"/>
      <c r="M191" s="351">
        <v>58</v>
      </c>
      <c r="N191" s="352">
        <v>48</v>
      </c>
      <c r="O191" s="350">
        <f t="shared" si="4"/>
        <v>0.82758620689655171</v>
      </c>
      <c r="P191" s="350">
        <v>0.82758620689655171</v>
      </c>
      <c r="Q191" s="349">
        <f t="shared" si="5"/>
        <v>0.82758620689655171</v>
      </c>
      <c r="R191" s="348"/>
    </row>
    <row r="192" spans="1:18" x14ac:dyDescent="0.25">
      <c r="A192" s="357" t="s">
        <v>17</v>
      </c>
      <c r="B192" s="354" t="s">
        <v>640</v>
      </c>
      <c r="C192" s="354" t="s">
        <v>687</v>
      </c>
      <c r="D192" s="356" t="s">
        <v>650</v>
      </c>
      <c r="E192" s="355" t="s">
        <v>94</v>
      </c>
      <c r="F192" s="354" t="s">
        <v>685</v>
      </c>
      <c r="G192" s="354" t="s">
        <v>712</v>
      </c>
      <c r="H192" s="354" t="s">
        <v>683</v>
      </c>
      <c r="I192" s="354" t="s">
        <v>682</v>
      </c>
      <c r="J192" s="354" t="s">
        <v>681</v>
      </c>
      <c r="K192" s="354">
        <v>100</v>
      </c>
      <c r="L192" s="353"/>
      <c r="M192" s="351">
        <v>3</v>
      </c>
      <c r="N192" s="351">
        <v>3</v>
      </c>
      <c r="O192" s="350">
        <f t="shared" si="4"/>
        <v>1</v>
      </c>
      <c r="P192" s="350">
        <v>1</v>
      </c>
      <c r="Q192" s="349">
        <f t="shared" si="5"/>
        <v>1</v>
      </c>
      <c r="R192" s="348"/>
    </row>
    <row r="193" spans="1:18" x14ac:dyDescent="0.25">
      <c r="A193" s="357" t="s">
        <v>17</v>
      </c>
      <c r="B193" s="354" t="s">
        <v>640</v>
      </c>
      <c r="C193" s="354" t="s">
        <v>638</v>
      </c>
      <c r="D193" s="356" t="s">
        <v>649</v>
      </c>
      <c r="E193" s="355" t="s">
        <v>94</v>
      </c>
      <c r="F193" s="354" t="s">
        <v>685</v>
      </c>
      <c r="G193" s="354" t="s">
        <v>712</v>
      </c>
      <c r="H193" s="354" t="s">
        <v>683</v>
      </c>
      <c r="I193" s="354" t="s">
        <v>682</v>
      </c>
      <c r="J193" s="354" t="s">
        <v>681</v>
      </c>
      <c r="K193" s="354">
        <v>100</v>
      </c>
      <c r="L193" s="353"/>
      <c r="M193" s="361">
        <v>2</v>
      </c>
      <c r="N193" s="351">
        <v>2</v>
      </c>
      <c r="O193" s="350">
        <f t="shared" si="4"/>
        <v>1</v>
      </c>
      <c r="P193" s="350">
        <v>1</v>
      </c>
      <c r="Q193" s="349">
        <f t="shared" si="5"/>
        <v>1</v>
      </c>
      <c r="R193" s="348"/>
    </row>
    <row r="194" spans="1:18" x14ac:dyDescent="0.25">
      <c r="A194" s="357" t="s">
        <v>17</v>
      </c>
      <c r="B194" s="354" t="s">
        <v>640</v>
      </c>
      <c r="C194" s="354" t="s">
        <v>638</v>
      </c>
      <c r="D194" s="356" t="s">
        <v>643</v>
      </c>
      <c r="E194" s="355" t="s">
        <v>94</v>
      </c>
      <c r="F194" s="354" t="s">
        <v>685</v>
      </c>
      <c r="G194" s="354" t="s">
        <v>712</v>
      </c>
      <c r="H194" s="354" t="s">
        <v>683</v>
      </c>
      <c r="I194" s="354" t="s">
        <v>682</v>
      </c>
      <c r="J194" s="354" t="s">
        <v>681</v>
      </c>
      <c r="K194" s="354">
        <v>100</v>
      </c>
      <c r="L194" s="353"/>
      <c r="M194" s="361">
        <v>11</v>
      </c>
      <c r="N194" s="351">
        <v>11</v>
      </c>
      <c r="O194" s="350">
        <f t="shared" si="4"/>
        <v>1</v>
      </c>
      <c r="P194" s="350">
        <v>1</v>
      </c>
      <c r="Q194" s="349">
        <f t="shared" si="5"/>
        <v>1</v>
      </c>
      <c r="R194" s="348"/>
    </row>
    <row r="195" spans="1:18" x14ac:dyDescent="0.25">
      <c r="A195" s="357" t="s">
        <v>17</v>
      </c>
      <c r="B195" s="354" t="s">
        <v>640</v>
      </c>
      <c r="C195" s="354" t="s">
        <v>687</v>
      </c>
      <c r="D195" s="356" t="s">
        <v>643</v>
      </c>
      <c r="E195" s="355" t="s">
        <v>94</v>
      </c>
      <c r="F195" s="354" t="s">
        <v>685</v>
      </c>
      <c r="G195" s="354" t="s">
        <v>712</v>
      </c>
      <c r="H195" s="354" t="s">
        <v>683</v>
      </c>
      <c r="I195" s="354" t="s">
        <v>682</v>
      </c>
      <c r="J195" s="354" t="s">
        <v>681</v>
      </c>
      <c r="K195" s="354">
        <v>100</v>
      </c>
      <c r="L195" s="353"/>
      <c r="M195" s="352">
        <v>2</v>
      </c>
      <c r="N195" s="352">
        <v>2</v>
      </c>
      <c r="O195" s="350">
        <f t="shared" si="4"/>
        <v>1</v>
      </c>
      <c r="P195" s="350">
        <v>1</v>
      </c>
      <c r="Q195" s="349">
        <f t="shared" si="5"/>
        <v>1</v>
      </c>
      <c r="R195" s="348"/>
    </row>
    <row r="196" spans="1:18" x14ac:dyDescent="0.25">
      <c r="A196" s="357" t="s">
        <v>17</v>
      </c>
      <c r="B196" s="354" t="s">
        <v>640</v>
      </c>
      <c r="C196" s="360" t="s">
        <v>454</v>
      </c>
      <c r="D196" s="359" t="s">
        <v>627</v>
      </c>
      <c r="E196" s="355" t="s">
        <v>94</v>
      </c>
      <c r="F196" s="354" t="s">
        <v>685</v>
      </c>
      <c r="G196" s="354" t="s">
        <v>712</v>
      </c>
      <c r="H196" s="354" t="s">
        <v>683</v>
      </c>
      <c r="I196" s="354" t="s">
        <v>682</v>
      </c>
      <c r="J196" s="354" t="s">
        <v>681</v>
      </c>
      <c r="K196" s="354">
        <v>100</v>
      </c>
      <c r="L196" s="353"/>
      <c r="M196" s="352">
        <v>1</v>
      </c>
      <c r="N196" s="351">
        <v>1</v>
      </c>
      <c r="O196" s="350">
        <f t="shared" si="4"/>
        <v>1</v>
      </c>
      <c r="P196" s="350">
        <v>1</v>
      </c>
      <c r="Q196" s="349">
        <f t="shared" si="5"/>
        <v>1</v>
      </c>
      <c r="R196" s="348"/>
    </row>
    <row r="197" spans="1:18" x14ac:dyDescent="0.25">
      <c r="A197" s="357" t="s">
        <v>17</v>
      </c>
      <c r="B197" s="354" t="s">
        <v>640</v>
      </c>
      <c r="C197" s="354" t="s">
        <v>638</v>
      </c>
      <c r="D197" s="359" t="s">
        <v>627</v>
      </c>
      <c r="E197" s="355" t="s">
        <v>686</v>
      </c>
      <c r="F197" s="354" t="s">
        <v>685</v>
      </c>
      <c r="G197" s="354" t="s">
        <v>712</v>
      </c>
      <c r="H197" s="354" t="s">
        <v>683</v>
      </c>
      <c r="I197" s="354" t="s">
        <v>682</v>
      </c>
      <c r="J197" s="354" t="s">
        <v>681</v>
      </c>
      <c r="K197" s="354">
        <v>100</v>
      </c>
      <c r="L197" s="353"/>
      <c r="M197" s="352">
        <v>3</v>
      </c>
      <c r="N197" s="351">
        <v>3</v>
      </c>
      <c r="O197" s="350">
        <f t="shared" ref="O197:O260" si="6">N197/M197</f>
        <v>1</v>
      </c>
      <c r="P197" s="350">
        <v>1</v>
      </c>
      <c r="Q197" s="349">
        <f t="shared" ref="Q197:Q260" si="7">N197/(M197*K197/100)</f>
        <v>1</v>
      </c>
      <c r="R197" s="348"/>
    </row>
    <row r="198" spans="1:18" x14ac:dyDescent="0.25">
      <c r="A198" s="357" t="s">
        <v>17</v>
      </c>
      <c r="B198" s="354" t="s">
        <v>70</v>
      </c>
      <c r="C198" s="360" t="s">
        <v>454</v>
      </c>
      <c r="D198" s="359" t="s">
        <v>627</v>
      </c>
      <c r="E198" s="358" t="s">
        <v>686</v>
      </c>
      <c r="F198" s="354" t="s">
        <v>685</v>
      </c>
      <c r="G198" s="354" t="s">
        <v>712</v>
      </c>
      <c r="H198" s="354" t="s">
        <v>683</v>
      </c>
      <c r="I198" s="354" t="s">
        <v>682</v>
      </c>
      <c r="J198" s="354" t="s">
        <v>681</v>
      </c>
      <c r="K198" s="354">
        <v>100</v>
      </c>
      <c r="L198" s="353"/>
      <c r="M198" s="352">
        <v>4</v>
      </c>
      <c r="N198" s="351">
        <v>4</v>
      </c>
      <c r="O198" s="350">
        <f t="shared" si="6"/>
        <v>1</v>
      </c>
      <c r="P198" s="350">
        <v>1</v>
      </c>
      <c r="Q198" s="349">
        <f t="shared" si="7"/>
        <v>1</v>
      </c>
      <c r="R198" s="348"/>
    </row>
    <row r="199" spans="1:18" x14ac:dyDescent="0.25">
      <c r="A199" s="357" t="s">
        <v>17</v>
      </c>
      <c r="B199" s="354" t="s">
        <v>640</v>
      </c>
      <c r="C199" s="354" t="s">
        <v>644</v>
      </c>
      <c r="D199" s="356" t="s">
        <v>643</v>
      </c>
      <c r="E199" s="355" t="s">
        <v>94</v>
      </c>
      <c r="F199" s="354" t="s">
        <v>685</v>
      </c>
      <c r="G199" s="354" t="s">
        <v>712</v>
      </c>
      <c r="H199" s="354" t="s">
        <v>683</v>
      </c>
      <c r="I199" s="354" t="s">
        <v>682</v>
      </c>
      <c r="J199" s="354" t="s">
        <v>681</v>
      </c>
      <c r="K199" s="354">
        <v>100</v>
      </c>
      <c r="L199" s="353"/>
      <c r="M199" s="352">
        <v>3</v>
      </c>
      <c r="N199" s="351">
        <v>3</v>
      </c>
      <c r="O199" s="350">
        <f t="shared" si="6"/>
        <v>1</v>
      </c>
      <c r="P199" s="350">
        <v>1</v>
      </c>
      <c r="Q199" s="349">
        <f t="shared" si="7"/>
        <v>1</v>
      </c>
      <c r="R199" s="348"/>
    </row>
    <row r="200" spans="1:18" x14ac:dyDescent="0.25">
      <c r="A200" s="357" t="s">
        <v>17</v>
      </c>
      <c r="B200" s="354" t="s">
        <v>640</v>
      </c>
      <c r="C200" s="354" t="s">
        <v>656</v>
      </c>
      <c r="D200" s="359" t="s">
        <v>655</v>
      </c>
      <c r="E200" s="355" t="s">
        <v>94</v>
      </c>
      <c r="F200" s="354" t="s">
        <v>685</v>
      </c>
      <c r="G200" s="354" t="s">
        <v>711</v>
      </c>
      <c r="H200" s="354" t="s">
        <v>710</v>
      </c>
      <c r="I200" s="354" t="s">
        <v>682</v>
      </c>
      <c r="J200" s="354" t="s">
        <v>681</v>
      </c>
      <c r="K200" s="354">
        <v>100</v>
      </c>
      <c r="L200" s="353"/>
      <c r="M200" s="351">
        <v>58</v>
      </c>
      <c r="N200" s="351">
        <v>58</v>
      </c>
      <c r="O200" s="350">
        <f t="shared" si="6"/>
        <v>1</v>
      </c>
      <c r="P200" s="350">
        <v>1</v>
      </c>
      <c r="Q200" s="349">
        <f t="shared" si="7"/>
        <v>1</v>
      </c>
      <c r="R200" s="348"/>
    </row>
    <row r="201" spans="1:18" x14ac:dyDescent="0.25">
      <c r="A201" s="357" t="s">
        <v>17</v>
      </c>
      <c r="B201" s="354" t="s">
        <v>640</v>
      </c>
      <c r="C201" s="354" t="s">
        <v>687</v>
      </c>
      <c r="D201" s="356" t="s">
        <v>650</v>
      </c>
      <c r="E201" s="355" t="s">
        <v>94</v>
      </c>
      <c r="F201" s="354" t="s">
        <v>685</v>
      </c>
      <c r="G201" s="354" t="s">
        <v>711</v>
      </c>
      <c r="H201" s="354" t="s">
        <v>710</v>
      </c>
      <c r="I201" s="354" t="s">
        <v>682</v>
      </c>
      <c r="J201" s="354" t="s">
        <v>681</v>
      </c>
      <c r="K201" s="354">
        <v>100</v>
      </c>
      <c r="L201" s="353"/>
      <c r="M201" s="351">
        <v>3</v>
      </c>
      <c r="N201" s="351">
        <v>3</v>
      </c>
      <c r="O201" s="350">
        <f t="shared" si="6"/>
        <v>1</v>
      </c>
      <c r="P201" s="350">
        <v>1</v>
      </c>
      <c r="Q201" s="349">
        <f t="shared" si="7"/>
        <v>1</v>
      </c>
      <c r="R201" s="348"/>
    </row>
    <row r="202" spans="1:18" x14ac:dyDescent="0.25">
      <c r="A202" s="357" t="s">
        <v>17</v>
      </c>
      <c r="B202" s="354" t="s">
        <v>640</v>
      </c>
      <c r="C202" s="354" t="s">
        <v>638</v>
      </c>
      <c r="D202" s="356" t="s">
        <v>649</v>
      </c>
      <c r="E202" s="355" t="s">
        <v>94</v>
      </c>
      <c r="F202" s="354" t="s">
        <v>685</v>
      </c>
      <c r="G202" s="354" t="s">
        <v>711</v>
      </c>
      <c r="H202" s="354" t="s">
        <v>710</v>
      </c>
      <c r="I202" s="354" t="s">
        <v>682</v>
      </c>
      <c r="J202" s="354" t="s">
        <v>681</v>
      </c>
      <c r="K202" s="354">
        <v>100</v>
      </c>
      <c r="L202" s="353"/>
      <c r="M202" s="361">
        <v>2</v>
      </c>
      <c r="N202" s="351">
        <v>2</v>
      </c>
      <c r="O202" s="350">
        <f t="shared" si="6"/>
        <v>1</v>
      </c>
      <c r="P202" s="350">
        <v>1</v>
      </c>
      <c r="Q202" s="349">
        <f t="shared" si="7"/>
        <v>1</v>
      </c>
      <c r="R202" s="348"/>
    </row>
    <row r="203" spans="1:18" x14ac:dyDescent="0.25">
      <c r="A203" s="357" t="s">
        <v>17</v>
      </c>
      <c r="B203" s="354" t="s">
        <v>640</v>
      </c>
      <c r="C203" s="354" t="s">
        <v>638</v>
      </c>
      <c r="D203" s="356" t="s">
        <v>643</v>
      </c>
      <c r="E203" s="355" t="s">
        <v>94</v>
      </c>
      <c r="F203" s="354" t="s">
        <v>685</v>
      </c>
      <c r="G203" s="354" t="s">
        <v>711</v>
      </c>
      <c r="H203" s="354" t="s">
        <v>710</v>
      </c>
      <c r="I203" s="354" t="s">
        <v>682</v>
      </c>
      <c r="J203" s="354" t="s">
        <v>681</v>
      </c>
      <c r="K203" s="354">
        <v>100</v>
      </c>
      <c r="L203" s="353"/>
      <c r="M203" s="361">
        <v>11</v>
      </c>
      <c r="N203" s="351">
        <v>11</v>
      </c>
      <c r="O203" s="350">
        <f t="shared" si="6"/>
        <v>1</v>
      </c>
      <c r="P203" s="350">
        <v>1</v>
      </c>
      <c r="Q203" s="349">
        <f t="shared" si="7"/>
        <v>1</v>
      </c>
      <c r="R203" s="348"/>
    </row>
    <row r="204" spans="1:18" x14ac:dyDescent="0.25">
      <c r="A204" s="357" t="s">
        <v>17</v>
      </c>
      <c r="B204" s="354" t="s">
        <v>640</v>
      </c>
      <c r="C204" s="354" t="s">
        <v>687</v>
      </c>
      <c r="D204" s="356" t="s">
        <v>643</v>
      </c>
      <c r="E204" s="355" t="s">
        <v>94</v>
      </c>
      <c r="F204" s="354" t="s">
        <v>685</v>
      </c>
      <c r="G204" s="354" t="s">
        <v>711</v>
      </c>
      <c r="H204" s="354" t="s">
        <v>710</v>
      </c>
      <c r="I204" s="354" t="s">
        <v>682</v>
      </c>
      <c r="J204" s="354" t="s">
        <v>681</v>
      </c>
      <c r="K204" s="354">
        <v>100</v>
      </c>
      <c r="L204" s="353"/>
      <c r="M204" s="352">
        <v>2</v>
      </c>
      <c r="N204" s="351">
        <v>2</v>
      </c>
      <c r="O204" s="350">
        <f t="shared" si="6"/>
        <v>1</v>
      </c>
      <c r="P204" s="350">
        <v>1</v>
      </c>
      <c r="Q204" s="349">
        <f t="shared" si="7"/>
        <v>1</v>
      </c>
      <c r="R204" s="348"/>
    </row>
    <row r="205" spans="1:18" x14ac:dyDescent="0.25">
      <c r="A205" s="357" t="s">
        <v>17</v>
      </c>
      <c r="B205" s="354" t="s">
        <v>640</v>
      </c>
      <c r="C205" s="360" t="s">
        <v>454</v>
      </c>
      <c r="D205" s="359" t="s">
        <v>627</v>
      </c>
      <c r="E205" s="355" t="s">
        <v>94</v>
      </c>
      <c r="F205" s="354" t="s">
        <v>685</v>
      </c>
      <c r="G205" s="354" t="s">
        <v>711</v>
      </c>
      <c r="H205" s="354" t="s">
        <v>710</v>
      </c>
      <c r="I205" s="354" t="s">
        <v>682</v>
      </c>
      <c r="J205" s="354" t="s">
        <v>681</v>
      </c>
      <c r="K205" s="354">
        <v>100</v>
      </c>
      <c r="L205" s="353"/>
      <c r="M205" s="352">
        <v>1</v>
      </c>
      <c r="N205" s="351">
        <v>1</v>
      </c>
      <c r="O205" s="350">
        <f t="shared" si="6"/>
        <v>1</v>
      </c>
      <c r="P205" s="350">
        <v>1</v>
      </c>
      <c r="Q205" s="349">
        <f t="shared" si="7"/>
        <v>1</v>
      </c>
      <c r="R205" s="348"/>
    </row>
    <row r="206" spans="1:18" x14ac:dyDescent="0.25">
      <c r="A206" s="357" t="s">
        <v>17</v>
      </c>
      <c r="B206" s="354" t="s">
        <v>640</v>
      </c>
      <c r="C206" s="354" t="s">
        <v>638</v>
      </c>
      <c r="D206" s="359" t="s">
        <v>627</v>
      </c>
      <c r="E206" s="355" t="s">
        <v>686</v>
      </c>
      <c r="F206" s="354" t="s">
        <v>685</v>
      </c>
      <c r="G206" s="354" t="s">
        <v>711</v>
      </c>
      <c r="H206" s="354" t="s">
        <v>710</v>
      </c>
      <c r="I206" s="354" t="s">
        <v>682</v>
      </c>
      <c r="J206" s="354" t="s">
        <v>681</v>
      </c>
      <c r="K206" s="354">
        <v>100</v>
      </c>
      <c r="L206" s="353"/>
      <c r="M206" s="352">
        <v>3</v>
      </c>
      <c r="N206" s="351">
        <v>3</v>
      </c>
      <c r="O206" s="350">
        <f t="shared" si="6"/>
        <v>1</v>
      </c>
      <c r="P206" s="350">
        <v>1</v>
      </c>
      <c r="Q206" s="349">
        <f t="shared" si="7"/>
        <v>1</v>
      </c>
      <c r="R206" s="348"/>
    </row>
    <row r="207" spans="1:18" x14ac:dyDescent="0.25">
      <c r="A207" s="357" t="s">
        <v>17</v>
      </c>
      <c r="B207" s="354" t="s">
        <v>70</v>
      </c>
      <c r="C207" s="360" t="s">
        <v>454</v>
      </c>
      <c r="D207" s="359" t="s">
        <v>627</v>
      </c>
      <c r="E207" s="358" t="s">
        <v>686</v>
      </c>
      <c r="F207" s="354" t="s">
        <v>685</v>
      </c>
      <c r="G207" s="354" t="s">
        <v>711</v>
      </c>
      <c r="H207" s="354" t="s">
        <v>710</v>
      </c>
      <c r="I207" s="354" t="s">
        <v>682</v>
      </c>
      <c r="J207" s="354" t="s">
        <v>681</v>
      </c>
      <c r="K207" s="354">
        <v>100</v>
      </c>
      <c r="L207" s="353"/>
      <c r="M207" s="352">
        <v>4</v>
      </c>
      <c r="N207" s="351">
        <v>4</v>
      </c>
      <c r="O207" s="350">
        <f t="shared" si="6"/>
        <v>1</v>
      </c>
      <c r="P207" s="350">
        <v>1</v>
      </c>
      <c r="Q207" s="349">
        <f t="shared" si="7"/>
        <v>1</v>
      </c>
      <c r="R207" s="348"/>
    </row>
    <row r="208" spans="1:18" x14ac:dyDescent="0.25">
      <c r="A208" s="357" t="s">
        <v>17</v>
      </c>
      <c r="B208" s="354" t="s">
        <v>640</v>
      </c>
      <c r="C208" s="354" t="s">
        <v>644</v>
      </c>
      <c r="D208" s="356" t="s">
        <v>643</v>
      </c>
      <c r="E208" s="355" t="s">
        <v>94</v>
      </c>
      <c r="F208" s="354" t="s">
        <v>685</v>
      </c>
      <c r="G208" s="354" t="s">
        <v>711</v>
      </c>
      <c r="H208" s="354" t="s">
        <v>710</v>
      </c>
      <c r="I208" s="354" t="s">
        <v>682</v>
      </c>
      <c r="J208" s="354" t="s">
        <v>681</v>
      </c>
      <c r="K208" s="354">
        <v>100</v>
      </c>
      <c r="L208" s="353"/>
      <c r="M208" s="352">
        <v>3</v>
      </c>
      <c r="N208" s="351">
        <v>3</v>
      </c>
      <c r="O208" s="350">
        <f t="shared" si="6"/>
        <v>1</v>
      </c>
      <c r="P208" s="350">
        <v>1</v>
      </c>
      <c r="Q208" s="349">
        <f t="shared" si="7"/>
        <v>1</v>
      </c>
      <c r="R208" s="348"/>
    </row>
    <row r="209" spans="1:18" x14ac:dyDescent="0.25">
      <c r="A209" s="357" t="s">
        <v>17</v>
      </c>
      <c r="B209" s="354" t="s">
        <v>640</v>
      </c>
      <c r="C209" s="354" t="s">
        <v>656</v>
      </c>
      <c r="D209" s="359" t="s">
        <v>655</v>
      </c>
      <c r="E209" s="355" t="s">
        <v>94</v>
      </c>
      <c r="F209" s="354" t="s">
        <v>685</v>
      </c>
      <c r="G209" s="354" t="s">
        <v>432</v>
      </c>
      <c r="H209" s="354" t="s">
        <v>700</v>
      </c>
      <c r="I209" s="354" t="s">
        <v>682</v>
      </c>
      <c r="J209" s="354" t="s">
        <v>681</v>
      </c>
      <c r="K209" s="354">
        <v>100</v>
      </c>
      <c r="L209" s="353"/>
      <c r="M209" s="351">
        <v>58</v>
      </c>
      <c r="N209" s="351">
        <v>58</v>
      </c>
      <c r="O209" s="350">
        <f t="shared" si="6"/>
        <v>1</v>
      </c>
      <c r="P209" s="350">
        <v>1</v>
      </c>
      <c r="Q209" s="349">
        <f t="shared" si="7"/>
        <v>1</v>
      </c>
      <c r="R209" s="348"/>
    </row>
    <row r="210" spans="1:18" x14ac:dyDescent="0.25">
      <c r="A210" s="357" t="s">
        <v>17</v>
      </c>
      <c r="B210" s="354" t="s">
        <v>640</v>
      </c>
      <c r="C210" s="354" t="s">
        <v>687</v>
      </c>
      <c r="D210" s="356" t="s">
        <v>650</v>
      </c>
      <c r="E210" s="355" t="s">
        <v>94</v>
      </c>
      <c r="F210" s="354" t="s">
        <v>685</v>
      </c>
      <c r="G210" s="354" t="s">
        <v>432</v>
      </c>
      <c r="H210" s="354" t="s">
        <v>700</v>
      </c>
      <c r="I210" s="354" t="s">
        <v>682</v>
      </c>
      <c r="J210" s="354" t="s">
        <v>681</v>
      </c>
      <c r="K210" s="354">
        <v>100</v>
      </c>
      <c r="L210" s="353"/>
      <c r="M210" s="351">
        <v>3</v>
      </c>
      <c r="N210" s="351">
        <v>3</v>
      </c>
      <c r="O210" s="350">
        <f t="shared" si="6"/>
        <v>1</v>
      </c>
      <c r="P210" s="350">
        <v>1</v>
      </c>
      <c r="Q210" s="349">
        <f t="shared" si="7"/>
        <v>1</v>
      </c>
      <c r="R210" s="348"/>
    </row>
    <row r="211" spans="1:18" x14ac:dyDescent="0.25">
      <c r="A211" s="357" t="s">
        <v>17</v>
      </c>
      <c r="B211" s="354" t="s">
        <v>640</v>
      </c>
      <c r="C211" s="354" t="s">
        <v>638</v>
      </c>
      <c r="D211" s="356" t="s">
        <v>649</v>
      </c>
      <c r="E211" s="355" t="s">
        <v>94</v>
      </c>
      <c r="F211" s="354" t="s">
        <v>685</v>
      </c>
      <c r="G211" s="354" t="s">
        <v>432</v>
      </c>
      <c r="H211" s="354" t="s">
        <v>700</v>
      </c>
      <c r="I211" s="354" t="s">
        <v>682</v>
      </c>
      <c r="J211" s="354" t="s">
        <v>681</v>
      </c>
      <c r="K211" s="354">
        <v>100</v>
      </c>
      <c r="L211" s="353"/>
      <c r="M211" s="361">
        <v>2</v>
      </c>
      <c r="N211" s="351">
        <v>2</v>
      </c>
      <c r="O211" s="350">
        <f t="shared" si="6"/>
        <v>1</v>
      </c>
      <c r="P211" s="350">
        <v>1</v>
      </c>
      <c r="Q211" s="349">
        <f t="shared" si="7"/>
        <v>1</v>
      </c>
      <c r="R211" s="348"/>
    </row>
    <row r="212" spans="1:18" x14ac:dyDescent="0.25">
      <c r="A212" s="357" t="s">
        <v>17</v>
      </c>
      <c r="B212" s="354" t="s">
        <v>640</v>
      </c>
      <c r="C212" s="354" t="s">
        <v>638</v>
      </c>
      <c r="D212" s="356" t="s">
        <v>643</v>
      </c>
      <c r="E212" s="355" t="s">
        <v>94</v>
      </c>
      <c r="F212" s="354" t="s">
        <v>685</v>
      </c>
      <c r="G212" s="354" t="s">
        <v>432</v>
      </c>
      <c r="H212" s="354" t="s">
        <v>700</v>
      </c>
      <c r="I212" s="354" t="s">
        <v>682</v>
      </c>
      <c r="J212" s="354" t="s">
        <v>681</v>
      </c>
      <c r="K212" s="354">
        <v>100</v>
      </c>
      <c r="L212" s="353"/>
      <c r="M212" s="361">
        <v>11</v>
      </c>
      <c r="N212" s="351">
        <v>11</v>
      </c>
      <c r="O212" s="350">
        <f t="shared" si="6"/>
        <v>1</v>
      </c>
      <c r="P212" s="350">
        <v>1</v>
      </c>
      <c r="Q212" s="349">
        <f t="shared" si="7"/>
        <v>1</v>
      </c>
      <c r="R212" s="348"/>
    </row>
    <row r="213" spans="1:18" x14ac:dyDescent="0.25">
      <c r="A213" s="357" t="s">
        <v>17</v>
      </c>
      <c r="B213" s="354" t="s">
        <v>640</v>
      </c>
      <c r="C213" s="354" t="s">
        <v>687</v>
      </c>
      <c r="D213" s="356" t="s">
        <v>643</v>
      </c>
      <c r="E213" s="355" t="s">
        <v>94</v>
      </c>
      <c r="F213" s="354" t="s">
        <v>685</v>
      </c>
      <c r="G213" s="354" t="s">
        <v>432</v>
      </c>
      <c r="H213" s="354" t="s">
        <v>700</v>
      </c>
      <c r="I213" s="354" t="s">
        <v>682</v>
      </c>
      <c r="J213" s="354" t="s">
        <v>681</v>
      </c>
      <c r="K213" s="354">
        <v>100</v>
      </c>
      <c r="L213" s="353"/>
      <c r="M213" s="352">
        <v>2</v>
      </c>
      <c r="N213" s="351">
        <v>2</v>
      </c>
      <c r="O213" s="350">
        <f t="shared" si="6"/>
        <v>1</v>
      </c>
      <c r="P213" s="350">
        <v>1</v>
      </c>
      <c r="Q213" s="349">
        <f t="shared" si="7"/>
        <v>1</v>
      </c>
      <c r="R213" s="348"/>
    </row>
    <row r="214" spans="1:18" x14ac:dyDescent="0.25">
      <c r="A214" s="357" t="s">
        <v>17</v>
      </c>
      <c r="B214" s="354" t="s">
        <v>640</v>
      </c>
      <c r="C214" s="360" t="s">
        <v>454</v>
      </c>
      <c r="D214" s="359" t="s">
        <v>627</v>
      </c>
      <c r="E214" s="355" t="s">
        <v>94</v>
      </c>
      <c r="F214" s="354" t="s">
        <v>685</v>
      </c>
      <c r="G214" s="354" t="s">
        <v>432</v>
      </c>
      <c r="H214" s="354" t="s">
        <v>700</v>
      </c>
      <c r="I214" s="354" t="s">
        <v>682</v>
      </c>
      <c r="J214" s="354" t="s">
        <v>681</v>
      </c>
      <c r="K214" s="354">
        <v>100</v>
      </c>
      <c r="L214" s="353"/>
      <c r="M214" s="352">
        <v>1</v>
      </c>
      <c r="N214" s="351">
        <v>1</v>
      </c>
      <c r="O214" s="350">
        <f t="shared" si="6"/>
        <v>1</v>
      </c>
      <c r="P214" s="350">
        <v>1</v>
      </c>
      <c r="Q214" s="349">
        <f t="shared" si="7"/>
        <v>1</v>
      </c>
      <c r="R214" s="348"/>
    </row>
    <row r="215" spans="1:18" x14ac:dyDescent="0.25">
      <c r="A215" s="357" t="s">
        <v>17</v>
      </c>
      <c r="B215" s="354" t="s">
        <v>640</v>
      </c>
      <c r="C215" s="354" t="s">
        <v>638</v>
      </c>
      <c r="D215" s="359" t="s">
        <v>627</v>
      </c>
      <c r="E215" s="355" t="s">
        <v>686</v>
      </c>
      <c r="F215" s="354" t="s">
        <v>685</v>
      </c>
      <c r="G215" s="354" t="s">
        <v>432</v>
      </c>
      <c r="H215" s="354" t="s">
        <v>700</v>
      </c>
      <c r="I215" s="354" t="s">
        <v>682</v>
      </c>
      <c r="J215" s="354" t="s">
        <v>681</v>
      </c>
      <c r="K215" s="354">
        <v>100</v>
      </c>
      <c r="L215" s="353"/>
      <c r="M215" s="352">
        <v>3</v>
      </c>
      <c r="N215" s="351">
        <v>3</v>
      </c>
      <c r="O215" s="350">
        <f t="shared" si="6"/>
        <v>1</v>
      </c>
      <c r="P215" s="350">
        <v>1</v>
      </c>
      <c r="Q215" s="349">
        <f t="shared" si="7"/>
        <v>1</v>
      </c>
      <c r="R215" s="348"/>
    </row>
    <row r="216" spans="1:18" x14ac:dyDescent="0.25">
      <c r="A216" s="357" t="s">
        <v>17</v>
      </c>
      <c r="B216" s="354" t="s">
        <v>70</v>
      </c>
      <c r="C216" s="360" t="s">
        <v>454</v>
      </c>
      <c r="D216" s="359" t="s">
        <v>627</v>
      </c>
      <c r="E216" s="358" t="s">
        <v>686</v>
      </c>
      <c r="F216" s="354" t="s">
        <v>685</v>
      </c>
      <c r="G216" s="354" t="s">
        <v>432</v>
      </c>
      <c r="H216" s="354" t="s">
        <v>700</v>
      </c>
      <c r="I216" s="354" t="s">
        <v>682</v>
      </c>
      <c r="J216" s="354" t="s">
        <v>681</v>
      </c>
      <c r="K216" s="354">
        <v>100</v>
      </c>
      <c r="L216" s="353"/>
      <c r="M216" s="352">
        <v>4</v>
      </c>
      <c r="N216" s="351">
        <v>4</v>
      </c>
      <c r="O216" s="350">
        <f t="shared" si="6"/>
        <v>1</v>
      </c>
      <c r="P216" s="350">
        <v>1</v>
      </c>
      <c r="Q216" s="349">
        <f t="shared" si="7"/>
        <v>1</v>
      </c>
      <c r="R216" s="348"/>
    </row>
    <row r="217" spans="1:18" x14ac:dyDescent="0.25">
      <c r="A217" s="357" t="s">
        <v>17</v>
      </c>
      <c r="B217" s="354" t="s">
        <v>640</v>
      </c>
      <c r="C217" s="354" t="s">
        <v>644</v>
      </c>
      <c r="D217" s="356" t="s">
        <v>643</v>
      </c>
      <c r="E217" s="355" t="s">
        <v>94</v>
      </c>
      <c r="F217" s="354" t="s">
        <v>685</v>
      </c>
      <c r="G217" s="354" t="s">
        <v>432</v>
      </c>
      <c r="H217" s="354" t="s">
        <v>700</v>
      </c>
      <c r="I217" s="354" t="s">
        <v>682</v>
      </c>
      <c r="J217" s="354" t="s">
        <v>681</v>
      </c>
      <c r="K217" s="354">
        <v>100</v>
      </c>
      <c r="L217" s="353"/>
      <c r="M217" s="352">
        <v>3</v>
      </c>
      <c r="N217" s="351">
        <v>3</v>
      </c>
      <c r="O217" s="350">
        <f t="shared" si="6"/>
        <v>1</v>
      </c>
      <c r="P217" s="350">
        <v>1</v>
      </c>
      <c r="Q217" s="349">
        <f t="shared" si="7"/>
        <v>1</v>
      </c>
      <c r="R217" s="348"/>
    </row>
    <row r="218" spans="1:18" x14ac:dyDescent="0.25">
      <c r="A218" s="357" t="s">
        <v>17</v>
      </c>
      <c r="B218" s="354" t="s">
        <v>640</v>
      </c>
      <c r="C218" s="354" t="s">
        <v>656</v>
      </c>
      <c r="D218" s="359" t="s">
        <v>655</v>
      </c>
      <c r="E218" s="355" t="s">
        <v>94</v>
      </c>
      <c r="F218" s="354" t="s">
        <v>685</v>
      </c>
      <c r="G218" s="354" t="s">
        <v>709</v>
      </c>
      <c r="H218" s="354" t="s">
        <v>683</v>
      </c>
      <c r="I218" s="354" t="s">
        <v>682</v>
      </c>
      <c r="J218" s="354" t="s">
        <v>681</v>
      </c>
      <c r="K218" s="354">
        <v>100</v>
      </c>
      <c r="L218" s="353"/>
      <c r="M218" s="351">
        <v>58</v>
      </c>
      <c r="N218" s="351">
        <v>58</v>
      </c>
      <c r="O218" s="350">
        <f t="shared" si="6"/>
        <v>1</v>
      </c>
      <c r="P218" s="350">
        <v>1</v>
      </c>
      <c r="Q218" s="349">
        <f t="shared" si="7"/>
        <v>1</v>
      </c>
      <c r="R218" s="348"/>
    </row>
    <row r="219" spans="1:18" x14ac:dyDescent="0.25">
      <c r="A219" s="357" t="s">
        <v>17</v>
      </c>
      <c r="B219" s="354" t="s">
        <v>640</v>
      </c>
      <c r="C219" s="354" t="s">
        <v>687</v>
      </c>
      <c r="D219" s="356" t="s">
        <v>650</v>
      </c>
      <c r="E219" s="355" t="s">
        <v>94</v>
      </c>
      <c r="F219" s="354" t="s">
        <v>685</v>
      </c>
      <c r="G219" s="354" t="s">
        <v>709</v>
      </c>
      <c r="H219" s="354" t="s">
        <v>683</v>
      </c>
      <c r="I219" s="354" t="s">
        <v>682</v>
      </c>
      <c r="J219" s="354" t="s">
        <v>681</v>
      </c>
      <c r="K219" s="354">
        <v>100</v>
      </c>
      <c r="L219" s="353"/>
      <c r="M219" s="351">
        <v>3</v>
      </c>
      <c r="N219" s="351">
        <v>3</v>
      </c>
      <c r="O219" s="350">
        <f t="shared" si="6"/>
        <v>1</v>
      </c>
      <c r="P219" s="350">
        <v>1</v>
      </c>
      <c r="Q219" s="349">
        <f t="shared" si="7"/>
        <v>1</v>
      </c>
      <c r="R219" s="348"/>
    </row>
    <row r="220" spans="1:18" x14ac:dyDescent="0.25">
      <c r="A220" s="357" t="s">
        <v>17</v>
      </c>
      <c r="B220" s="354" t="s">
        <v>640</v>
      </c>
      <c r="C220" s="354" t="s">
        <v>638</v>
      </c>
      <c r="D220" s="356" t="s">
        <v>649</v>
      </c>
      <c r="E220" s="355" t="s">
        <v>94</v>
      </c>
      <c r="F220" s="354" t="s">
        <v>685</v>
      </c>
      <c r="G220" s="354" t="s">
        <v>709</v>
      </c>
      <c r="H220" s="354" t="s">
        <v>683</v>
      </c>
      <c r="I220" s="354" t="s">
        <v>682</v>
      </c>
      <c r="J220" s="354" t="s">
        <v>681</v>
      </c>
      <c r="K220" s="354">
        <v>100</v>
      </c>
      <c r="L220" s="353"/>
      <c r="M220" s="361">
        <v>2</v>
      </c>
      <c r="N220" s="351">
        <v>2</v>
      </c>
      <c r="O220" s="350">
        <f t="shared" si="6"/>
        <v>1</v>
      </c>
      <c r="P220" s="350">
        <v>1</v>
      </c>
      <c r="Q220" s="349">
        <f t="shared" si="7"/>
        <v>1</v>
      </c>
      <c r="R220" s="348"/>
    </row>
    <row r="221" spans="1:18" x14ac:dyDescent="0.25">
      <c r="A221" s="357" t="s">
        <v>17</v>
      </c>
      <c r="B221" s="354" t="s">
        <v>640</v>
      </c>
      <c r="C221" s="354" t="s">
        <v>638</v>
      </c>
      <c r="D221" s="356" t="s">
        <v>643</v>
      </c>
      <c r="E221" s="355" t="s">
        <v>94</v>
      </c>
      <c r="F221" s="354" t="s">
        <v>685</v>
      </c>
      <c r="G221" s="354" t="s">
        <v>709</v>
      </c>
      <c r="H221" s="354" t="s">
        <v>683</v>
      </c>
      <c r="I221" s="354" t="s">
        <v>682</v>
      </c>
      <c r="J221" s="354" t="s">
        <v>681</v>
      </c>
      <c r="K221" s="354">
        <v>100</v>
      </c>
      <c r="L221" s="353"/>
      <c r="M221" s="361">
        <v>11</v>
      </c>
      <c r="N221" s="351">
        <v>11</v>
      </c>
      <c r="O221" s="350">
        <f t="shared" si="6"/>
        <v>1</v>
      </c>
      <c r="P221" s="350">
        <v>1</v>
      </c>
      <c r="Q221" s="349">
        <f t="shared" si="7"/>
        <v>1</v>
      </c>
      <c r="R221" s="348"/>
    </row>
    <row r="222" spans="1:18" x14ac:dyDescent="0.25">
      <c r="A222" s="357" t="s">
        <v>17</v>
      </c>
      <c r="B222" s="354" t="s">
        <v>640</v>
      </c>
      <c r="C222" s="354" t="s">
        <v>687</v>
      </c>
      <c r="D222" s="356" t="s">
        <v>643</v>
      </c>
      <c r="E222" s="355" t="s">
        <v>94</v>
      </c>
      <c r="F222" s="354" t="s">
        <v>685</v>
      </c>
      <c r="G222" s="354" t="s">
        <v>709</v>
      </c>
      <c r="H222" s="354" t="s">
        <v>683</v>
      </c>
      <c r="I222" s="354" t="s">
        <v>682</v>
      </c>
      <c r="J222" s="354" t="s">
        <v>681</v>
      </c>
      <c r="K222" s="354">
        <v>100</v>
      </c>
      <c r="L222" s="353"/>
      <c r="M222" s="352">
        <v>2</v>
      </c>
      <c r="N222" s="352">
        <v>2</v>
      </c>
      <c r="O222" s="350">
        <f t="shared" si="6"/>
        <v>1</v>
      </c>
      <c r="P222" s="350">
        <v>1</v>
      </c>
      <c r="Q222" s="349">
        <f t="shared" si="7"/>
        <v>1</v>
      </c>
      <c r="R222" s="348"/>
    </row>
    <row r="223" spans="1:18" x14ac:dyDescent="0.25">
      <c r="A223" s="357" t="s">
        <v>17</v>
      </c>
      <c r="B223" s="354" t="s">
        <v>640</v>
      </c>
      <c r="C223" s="360" t="s">
        <v>454</v>
      </c>
      <c r="D223" s="359" t="s">
        <v>627</v>
      </c>
      <c r="E223" s="355" t="s">
        <v>94</v>
      </c>
      <c r="F223" s="354" t="s">
        <v>685</v>
      </c>
      <c r="G223" s="354" t="s">
        <v>709</v>
      </c>
      <c r="H223" s="354" t="s">
        <v>683</v>
      </c>
      <c r="I223" s="354" t="s">
        <v>682</v>
      </c>
      <c r="J223" s="354" t="s">
        <v>681</v>
      </c>
      <c r="K223" s="354">
        <v>100</v>
      </c>
      <c r="L223" s="353"/>
      <c r="M223" s="352">
        <v>1</v>
      </c>
      <c r="N223" s="351">
        <v>1</v>
      </c>
      <c r="O223" s="350">
        <f t="shared" si="6"/>
        <v>1</v>
      </c>
      <c r="P223" s="350">
        <v>1</v>
      </c>
      <c r="Q223" s="349">
        <f t="shared" si="7"/>
        <v>1</v>
      </c>
      <c r="R223" s="348"/>
    </row>
    <row r="224" spans="1:18" x14ac:dyDescent="0.25">
      <c r="A224" s="357" t="s">
        <v>17</v>
      </c>
      <c r="B224" s="354" t="s">
        <v>640</v>
      </c>
      <c r="C224" s="354" t="s">
        <v>638</v>
      </c>
      <c r="D224" s="359" t="s">
        <v>627</v>
      </c>
      <c r="E224" s="355" t="s">
        <v>686</v>
      </c>
      <c r="F224" s="354" t="s">
        <v>685</v>
      </c>
      <c r="G224" s="354" t="s">
        <v>709</v>
      </c>
      <c r="H224" s="354" t="s">
        <v>683</v>
      </c>
      <c r="I224" s="354" t="s">
        <v>682</v>
      </c>
      <c r="J224" s="354" t="s">
        <v>681</v>
      </c>
      <c r="K224" s="354">
        <v>100</v>
      </c>
      <c r="L224" s="353"/>
      <c r="M224" s="352">
        <v>3</v>
      </c>
      <c r="N224" s="351">
        <v>3</v>
      </c>
      <c r="O224" s="350">
        <f t="shared" si="6"/>
        <v>1</v>
      </c>
      <c r="P224" s="350">
        <v>1</v>
      </c>
      <c r="Q224" s="349">
        <f t="shared" si="7"/>
        <v>1</v>
      </c>
      <c r="R224" s="348"/>
    </row>
    <row r="225" spans="1:18" x14ac:dyDescent="0.25">
      <c r="A225" s="357" t="s">
        <v>17</v>
      </c>
      <c r="B225" s="354" t="s">
        <v>70</v>
      </c>
      <c r="C225" s="360" t="s">
        <v>454</v>
      </c>
      <c r="D225" s="359" t="s">
        <v>627</v>
      </c>
      <c r="E225" s="358" t="s">
        <v>686</v>
      </c>
      <c r="F225" s="354" t="s">
        <v>685</v>
      </c>
      <c r="G225" s="354" t="s">
        <v>709</v>
      </c>
      <c r="H225" s="354" t="s">
        <v>683</v>
      </c>
      <c r="I225" s="354" t="s">
        <v>682</v>
      </c>
      <c r="J225" s="354" t="s">
        <v>681</v>
      </c>
      <c r="K225" s="354">
        <v>100</v>
      </c>
      <c r="L225" s="353"/>
      <c r="M225" s="352">
        <v>4</v>
      </c>
      <c r="N225" s="351">
        <v>4</v>
      </c>
      <c r="O225" s="350">
        <f t="shared" si="6"/>
        <v>1</v>
      </c>
      <c r="P225" s="350">
        <v>1</v>
      </c>
      <c r="Q225" s="349">
        <f t="shared" si="7"/>
        <v>1</v>
      </c>
      <c r="R225" s="348"/>
    </row>
    <row r="226" spans="1:18" x14ac:dyDescent="0.25">
      <c r="A226" s="357" t="s">
        <v>17</v>
      </c>
      <c r="B226" s="354" t="s">
        <v>640</v>
      </c>
      <c r="C226" s="354" t="s">
        <v>644</v>
      </c>
      <c r="D226" s="356" t="s">
        <v>643</v>
      </c>
      <c r="E226" s="355" t="s">
        <v>94</v>
      </c>
      <c r="F226" s="354" t="s">
        <v>685</v>
      </c>
      <c r="G226" s="354" t="s">
        <v>709</v>
      </c>
      <c r="H226" s="354" t="s">
        <v>683</v>
      </c>
      <c r="I226" s="354" t="s">
        <v>682</v>
      </c>
      <c r="J226" s="354" t="s">
        <v>681</v>
      </c>
      <c r="K226" s="354">
        <v>100</v>
      </c>
      <c r="L226" s="353"/>
      <c r="M226" s="352">
        <v>3</v>
      </c>
      <c r="N226" s="351">
        <v>3</v>
      </c>
      <c r="O226" s="350">
        <f t="shared" si="6"/>
        <v>1</v>
      </c>
      <c r="P226" s="350">
        <v>1</v>
      </c>
      <c r="Q226" s="349">
        <f t="shared" si="7"/>
        <v>1</v>
      </c>
      <c r="R226" s="348"/>
    </row>
    <row r="227" spans="1:18" x14ac:dyDescent="0.25">
      <c r="A227" s="357" t="s">
        <v>17</v>
      </c>
      <c r="B227" s="354" t="s">
        <v>640</v>
      </c>
      <c r="C227" s="354" t="s">
        <v>656</v>
      </c>
      <c r="D227" s="359" t="s">
        <v>655</v>
      </c>
      <c r="E227" s="355" t="s">
        <v>94</v>
      </c>
      <c r="F227" s="354" t="s">
        <v>685</v>
      </c>
      <c r="G227" s="354" t="s">
        <v>708</v>
      </c>
      <c r="H227" s="354" t="s">
        <v>683</v>
      </c>
      <c r="I227" s="354" t="s">
        <v>682</v>
      </c>
      <c r="J227" s="354" t="s">
        <v>681</v>
      </c>
      <c r="K227" s="354">
        <v>100</v>
      </c>
      <c r="L227" s="353"/>
      <c r="M227" s="351">
        <v>58</v>
      </c>
      <c r="N227" s="351">
        <v>58</v>
      </c>
      <c r="O227" s="350">
        <f t="shared" si="6"/>
        <v>1</v>
      </c>
      <c r="P227" s="350">
        <v>1</v>
      </c>
      <c r="Q227" s="349">
        <f t="shared" si="7"/>
        <v>1</v>
      </c>
      <c r="R227" s="348"/>
    </row>
    <row r="228" spans="1:18" x14ac:dyDescent="0.25">
      <c r="A228" s="357" t="s">
        <v>17</v>
      </c>
      <c r="B228" s="354" t="s">
        <v>640</v>
      </c>
      <c r="C228" s="354" t="s">
        <v>687</v>
      </c>
      <c r="D228" s="356" t="s">
        <v>650</v>
      </c>
      <c r="E228" s="355" t="s">
        <v>94</v>
      </c>
      <c r="F228" s="354" t="s">
        <v>685</v>
      </c>
      <c r="G228" s="354" t="s">
        <v>708</v>
      </c>
      <c r="H228" s="354" t="s">
        <v>683</v>
      </c>
      <c r="I228" s="354" t="s">
        <v>682</v>
      </c>
      <c r="J228" s="354" t="s">
        <v>681</v>
      </c>
      <c r="K228" s="354">
        <v>100</v>
      </c>
      <c r="L228" s="353"/>
      <c r="M228" s="351">
        <v>3</v>
      </c>
      <c r="N228" s="351">
        <v>3</v>
      </c>
      <c r="O228" s="350">
        <f t="shared" si="6"/>
        <v>1</v>
      </c>
      <c r="P228" s="350">
        <v>1</v>
      </c>
      <c r="Q228" s="349">
        <f t="shared" si="7"/>
        <v>1</v>
      </c>
      <c r="R228" s="348"/>
    </row>
    <row r="229" spans="1:18" x14ac:dyDescent="0.25">
      <c r="A229" s="357" t="s">
        <v>17</v>
      </c>
      <c r="B229" s="354" t="s">
        <v>640</v>
      </c>
      <c r="C229" s="354" t="s">
        <v>638</v>
      </c>
      <c r="D229" s="356" t="s">
        <v>649</v>
      </c>
      <c r="E229" s="355" t="s">
        <v>94</v>
      </c>
      <c r="F229" s="354" t="s">
        <v>685</v>
      </c>
      <c r="G229" s="354" t="s">
        <v>708</v>
      </c>
      <c r="H229" s="354" t="s">
        <v>683</v>
      </c>
      <c r="I229" s="354" t="s">
        <v>682</v>
      </c>
      <c r="J229" s="354" t="s">
        <v>681</v>
      </c>
      <c r="K229" s="354">
        <v>100</v>
      </c>
      <c r="L229" s="353"/>
      <c r="M229" s="361">
        <v>2</v>
      </c>
      <c r="N229" s="351">
        <v>2</v>
      </c>
      <c r="O229" s="350">
        <f t="shared" si="6"/>
        <v>1</v>
      </c>
      <c r="P229" s="350">
        <v>1</v>
      </c>
      <c r="Q229" s="349">
        <f t="shared" si="7"/>
        <v>1</v>
      </c>
      <c r="R229" s="348"/>
    </row>
    <row r="230" spans="1:18" x14ac:dyDescent="0.25">
      <c r="A230" s="357" t="s">
        <v>17</v>
      </c>
      <c r="B230" s="354" t="s">
        <v>640</v>
      </c>
      <c r="C230" s="354" t="s">
        <v>638</v>
      </c>
      <c r="D230" s="356" t="s">
        <v>643</v>
      </c>
      <c r="E230" s="355" t="s">
        <v>94</v>
      </c>
      <c r="F230" s="354" t="s">
        <v>685</v>
      </c>
      <c r="G230" s="354" t="s">
        <v>708</v>
      </c>
      <c r="H230" s="354" t="s">
        <v>683</v>
      </c>
      <c r="I230" s="354" t="s">
        <v>682</v>
      </c>
      <c r="J230" s="354" t="s">
        <v>681</v>
      </c>
      <c r="K230" s="354">
        <v>100</v>
      </c>
      <c r="L230" s="353"/>
      <c r="M230" s="361">
        <v>11</v>
      </c>
      <c r="N230" s="351">
        <v>11</v>
      </c>
      <c r="O230" s="350">
        <f t="shared" si="6"/>
        <v>1</v>
      </c>
      <c r="P230" s="350">
        <v>1</v>
      </c>
      <c r="Q230" s="349">
        <f t="shared" si="7"/>
        <v>1</v>
      </c>
      <c r="R230" s="348"/>
    </row>
    <row r="231" spans="1:18" x14ac:dyDescent="0.25">
      <c r="A231" s="357" t="s">
        <v>17</v>
      </c>
      <c r="B231" s="354" t="s">
        <v>640</v>
      </c>
      <c r="C231" s="354" t="s">
        <v>687</v>
      </c>
      <c r="D231" s="356" t="s">
        <v>643</v>
      </c>
      <c r="E231" s="355" t="s">
        <v>94</v>
      </c>
      <c r="F231" s="354" t="s">
        <v>685</v>
      </c>
      <c r="G231" s="354" t="s">
        <v>708</v>
      </c>
      <c r="H231" s="354" t="s">
        <v>683</v>
      </c>
      <c r="I231" s="354" t="s">
        <v>682</v>
      </c>
      <c r="J231" s="354" t="s">
        <v>681</v>
      </c>
      <c r="K231" s="354">
        <v>100</v>
      </c>
      <c r="L231" s="353"/>
      <c r="M231" s="352">
        <v>2</v>
      </c>
      <c r="N231" s="352">
        <v>2</v>
      </c>
      <c r="O231" s="350">
        <f t="shared" si="6"/>
        <v>1</v>
      </c>
      <c r="P231" s="350">
        <v>1</v>
      </c>
      <c r="Q231" s="349">
        <f t="shared" si="7"/>
        <v>1</v>
      </c>
      <c r="R231" s="348"/>
    </row>
    <row r="232" spans="1:18" x14ac:dyDescent="0.25">
      <c r="A232" s="357" t="s">
        <v>17</v>
      </c>
      <c r="B232" s="354" t="s">
        <v>640</v>
      </c>
      <c r="C232" s="360" t="s">
        <v>454</v>
      </c>
      <c r="D232" s="359" t="s">
        <v>627</v>
      </c>
      <c r="E232" s="355" t="s">
        <v>94</v>
      </c>
      <c r="F232" s="354" t="s">
        <v>685</v>
      </c>
      <c r="G232" s="354" t="s">
        <v>708</v>
      </c>
      <c r="H232" s="354" t="s">
        <v>683</v>
      </c>
      <c r="I232" s="354" t="s">
        <v>682</v>
      </c>
      <c r="J232" s="354" t="s">
        <v>681</v>
      </c>
      <c r="K232" s="354">
        <v>100</v>
      </c>
      <c r="L232" s="353"/>
      <c r="M232" s="352">
        <v>1</v>
      </c>
      <c r="N232" s="351">
        <v>1</v>
      </c>
      <c r="O232" s="350">
        <f t="shared" si="6"/>
        <v>1</v>
      </c>
      <c r="P232" s="350">
        <v>1</v>
      </c>
      <c r="Q232" s="349">
        <f t="shared" si="7"/>
        <v>1</v>
      </c>
      <c r="R232" s="348"/>
    </row>
    <row r="233" spans="1:18" x14ac:dyDescent="0.25">
      <c r="A233" s="357" t="s">
        <v>17</v>
      </c>
      <c r="B233" s="354" t="s">
        <v>640</v>
      </c>
      <c r="C233" s="354" t="s">
        <v>638</v>
      </c>
      <c r="D233" s="359" t="s">
        <v>627</v>
      </c>
      <c r="E233" s="355" t="s">
        <v>686</v>
      </c>
      <c r="F233" s="354" t="s">
        <v>685</v>
      </c>
      <c r="G233" s="354" t="s">
        <v>708</v>
      </c>
      <c r="H233" s="354" t="s">
        <v>683</v>
      </c>
      <c r="I233" s="354" t="s">
        <v>682</v>
      </c>
      <c r="J233" s="354" t="s">
        <v>681</v>
      </c>
      <c r="K233" s="354">
        <v>100</v>
      </c>
      <c r="L233" s="353"/>
      <c r="M233" s="352">
        <v>3</v>
      </c>
      <c r="N233" s="351">
        <v>3</v>
      </c>
      <c r="O233" s="350">
        <f t="shared" si="6"/>
        <v>1</v>
      </c>
      <c r="P233" s="350">
        <v>1</v>
      </c>
      <c r="Q233" s="349">
        <f t="shared" si="7"/>
        <v>1</v>
      </c>
      <c r="R233" s="348"/>
    </row>
    <row r="234" spans="1:18" x14ac:dyDescent="0.25">
      <c r="A234" s="357" t="s">
        <v>17</v>
      </c>
      <c r="B234" s="354" t="s">
        <v>70</v>
      </c>
      <c r="C234" s="360" t="s">
        <v>454</v>
      </c>
      <c r="D234" s="359" t="s">
        <v>627</v>
      </c>
      <c r="E234" s="358" t="s">
        <v>686</v>
      </c>
      <c r="F234" s="354" t="s">
        <v>685</v>
      </c>
      <c r="G234" s="354" t="s">
        <v>708</v>
      </c>
      <c r="H234" s="354" t="s">
        <v>683</v>
      </c>
      <c r="I234" s="354" t="s">
        <v>682</v>
      </c>
      <c r="J234" s="354" t="s">
        <v>681</v>
      </c>
      <c r="K234" s="354">
        <v>100</v>
      </c>
      <c r="L234" s="353"/>
      <c r="M234" s="352">
        <v>4</v>
      </c>
      <c r="N234" s="351">
        <v>4</v>
      </c>
      <c r="O234" s="350">
        <f t="shared" si="6"/>
        <v>1</v>
      </c>
      <c r="P234" s="350">
        <v>1</v>
      </c>
      <c r="Q234" s="349">
        <f t="shared" si="7"/>
        <v>1</v>
      </c>
      <c r="R234" s="348"/>
    </row>
    <row r="235" spans="1:18" x14ac:dyDescent="0.25">
      <c r="A235" s="357" t="s">
        <v>17</v>
      </c>
      <c r="B235" s="354" t="s">
        <v>640</v>
      </c>
      <c r="C235" s="354" t="s">
        <v>644</v>
      </c>
      <c r="D235" s="356" t="s">
        <v>643</v>
      </c>
      <c r="E235" s="355" t="s">
        <v>94</v>
      </c>
      <c r="F235" s="354" t="s">
        <v>685</v>
      </c>
      <c r="G235" s="354" t="s">
        <v>708</v>
      </c>
      <c r="H235" s="354" t="s">
        <v>683</v>
      </c>
      <c r="I235" s="354" t="s">
        <v>682</v>
      </c>
      <c r="J235" s="354" t="s">
        <v>681</v>
      </c>
      <c r="K235" s="354">
        <v>100</v>
      </c>
      <c r="L235" s="353"/>
      <c r="M235" s="352">
        <v>3</v>
      </c>
      <c r="N235" s="351">
        <v>3</v>
      </c>
      <c r="O235" s="350">
        <f t="shared" si="6"/>
        <v>1</v>
      </c>
      <c r="P235" s="350">
        <v>1</v>
      </c>
      <c r="Q235" s="349">
        <f t="shared" si="7"/>
        <v>1</v>
      </c>
      <c r="R235" s="348"/>
    </row>
    <row r="236" spans="1:18" ht="13" x14ac:dyDescent="0.3">
      <c r="A236" s="357" t="s">
        <v>17</v>
      </c>
      <c r="B236" s="354" t="s">
        <v>640</v>
      </c>
      <c r="C236" s="354" t="s">
        <v>656</v>
      </c>
      <c r="D236" s="359" t="s">
        <v>655</v>
      </c>
      <c r="E236" s="355" t="s">
        <v>94</v>
      </c>
      <c r="F236" s="354" t="s">
        <v>685</v>
      </c>
      <c r="G236" s="364" t="s">
        <v>707</v>
      </c>
      <c r="H236" s="354" t="s">
        <v>683</v>
      </c>
      <c r="I236" s="354" t="s">
        <v>682</v>
      </c>
      <c r="J236" s="354" t="s">
        <v>681</v>
      </c>
      <c r="K236" s="354">
        <v>100</v>
      </c>
      <c r="L236" s="353"/>
      <c r="M236" s="351">
        <v>58</v>
      </c>
      <c r="N236" s="352">
        <v>49</v>
      </c>
      <c r="O236" s="350">
        <f t="shared" si="6"/>
        <v>0.84482758620689657</v>
      </c>
      <c r="P236" s="350">
        <v>0.84482758620689657</v>
      </c>
      <c r="Q236" s="349">
        <f t="shared" si="7"/>
        <v>0.84482758620689657</v>
      </c>
      <c r="R236" s="348"/>
    </row>
    <row r="237" spans="1:18" ht="13" x14ac:dyDescent="0.3">
      <c r="A237" s="357" t="s">
        <v>17</v>
      </c>
      <c r="B237" s="354" t="s">
        <v>640</v>
      </c>
      <c r="C237" s="354" t="s">
        <v>687</v>
      </c>
      <c r="D237" s="356" t="s">
        <v>650</v>
      </c>
      <c r="E237" s="355" t="s">
        <v>94</v>
      </c>
      <c r="F237" s="354" t="s">
        <v>685</v>
      </c>
      <c r="G237" s="364" t="s">
        <v>707</v>
      </c>
      <c r="H237" s="354" t="s">
        <v>683</v>
      </c>
      <c r="I237" s="354" t="s">
        <v>682</v>
      </c>
      <c r="J237" s="354" t="s">
        <v>681</v>
      </c>
      <c r="K237" s="354">
        <v>100</v>
      </c>
      <c r="L237" s="353"/>
      <c r="M237" s="351">
        <v>3</v>
      </c>
      <c r="N237" s="351">
        <v>2</v>
      </c>
      <c r="O237" s="350">
        <f t="shared" si="6"/>
        <v>0.66666666666666663</v>
      </c>
      <c r="P237" s="350">
        <v>0.66666666666666663</v>
      </c>
      <c r="Q237" s="349">
        <f t="shared" si="7"/>
        <v>0.66666666666666663</v>
      </c>
      <c r="R237" s="348"/>
    </row>
    <row r="238" spans="1:18" ht="13" x14ac:dyDescent="0.3">
      <c r="A238" s="357" t="s">
        <v>17</v>
      </c>
      <c r="B238" s="354" t="s">
        <v>640</v>
      </c>
      <c r="C238" s="354" t="s">
        <v>638</v>
      </c>
      <c r="D238" s="356" t="s">
        <v>649</v>
      </c>
      <c r="E238" s="355" t="s">
        <v>94</v>
      </c>
      <c r="F238" s="354" t="s">
        <v>685</v>
      </c>
      <c r="G238" s="364" t="s">
        <v>707</v>
      </c>
      <c r="H238" s="354" t="s">
        <v>683</v>
      </c>
      <c r="I238" s="354" t="s">
        <v>682</v>
      </c>
      <c r="J238" s="354" t="s">
        <v>681</v>
      </c>
      <c r="K238" s="354">
        <v>100</v>
      </c>
      <c r="L238" s="353"/>
      <c r="M238" s="361">
        <v>2</v>
      </c>
      <c r="N238" s="351">
        <v>2</v>
      </c>
      <c r="O238" s="350">
        <f t="shared" si="6"/>
        <v>1</v>
      </c>
      <c r="P238" s="350">
        <v>1</v>
      </c>
      <c r="Q238" s="349">
        <f t="shared" si="7"/>
        <v>1</v>
      </c>
      <c r="R238" s="348"/>
    </row>
    <row r="239" spans="1:18" ht="13" x14ac:dyDescent="0.3">
      <c r="A239" s="357" t="s">
        <v>17</v>
      </c>
      <c r="B239" s="354" t="s">
        <v>640</v>
      </c>
      <c r="C239" s="354" t="s">
        <v>638</v>
      </c>
      <c r="D239" s="356" t="s">
        <v>643</v>
      </c>
      <c r="E239" s="355" t="s">
        <v>94</v>
      </c>
      <c r="F239" s="354" t="s">
        <v>685</v>
      </c>
      <c r="G239" s="364" t="s">
        <v>707</v>
      </c>
      <c r="H239" s="354" t="s">
        <v>683</v>
      </c>
      <c r="I239" s="354" t="s">
        <v>682</v>
      </c>
      <c r="J239" s="354" t="s">
        <v>681</v>
      </c>
      <c r="K239" s="354">
        <v>100</v>
      </c>
      <c r="L239" s="353"/>
      <c r="M239" s="361">
        <v>11</v>
      </c>
      <c r="N239" s="351">
        <v>11</v>
      </c>
      <c r="O239" s="350">
        <f t="shared" si="6"/>
        <v>1</v>
      </c>
      <c r="P239" s="350">
        <v>1</v>
      </c>
      <c r="Q239" s="349">
        <f t="shared" si="7"/>
        <v>1</v>
      </c>
      <c r="R239" s="348"/>
    </row>
    <row r="240" spans="1:18" ht="13" x14ac:dyDescent="0.3">
      <c r="A240" s="357" t="s">
        <v>17</v>
      </c>
      <c r="B240" s="354" t="s">
        <v>640</v>
      </c>
      <c r="C240" s="354" t="s">
        <v>687</v>
      </c>
      <c r="D240" s="356" t="s">
        <v>643</v>
      </c>
      <c r="E240" s="355" t="s">
        <v>94</v>
      </c>
      <c r="F240" s="354" t="s">
        <v>685</v>
      </c>
      <c r="G240" s="364" t="s">
        <v>707</v>
      </c>
      <c r="H240" s="354" t="s">
        <v>683</v>
      </c>
      <c r="I240" s="354" t="s">
        <v>682</v>
      </c>
      <c r="J240" s="354" t="s">
        <v>681</v>
      </c>
      <c r="K240" s="354">
        <v>100</v>
      </c>
      <c r="L240" s="353"/>
      <c r="M240" s="352">
        <v>2</v>
      </c>
      <c r="N240" s="352">
        <v>2</v>
      </c>
      <c r="O240" s="350">
        <f t="shared" si="6"/>
        <v>1</v>
      </c>
      <c r="P240" s="350">
        <v>1</v>
      </c>
      <c r="Q240" s="349">
        <f t="shared" si="7"/>
        <v>1</v>
      </c>
      <c r="R240" s="348"/>
    </row>
    <row r="241" spans="1:18" ht="13" x14ac:dyDescent="0.3">
      <c r="A241" s="357" t="s">
        <v>17</v>
      </c>
      <c r="B241" s="354" t="s">
        <v>640</v>
      </c>
      <c r="C241" s="360" t="s">
        <v>454</v>
      </c>
      <c r="D241" s="359" t="s">
        <v>627</v>
      </c>
      <c r="E241" s="355" t="s">
        <v>94</v>
      </c>
      <c r="F241" s="354" t="s">
        <v>685</v>
      </c>
      <c r="G241" s="364" t="s">
        <v>707</v>
      </c>
      <c r="H241" s="354" t="s">
        <v>683</v>
      </c>
      <c r="I241" s="354" t="s">
        <v>682</v>
      </c>
      <c r="J241" s="354" t="s">
        <v>681</v>
      </c>
      <c r="K241" s="354">
        <v>100</v>
      </c>
      <c r="L241" s="353"/>
      <c r="M241" s="352">
        <v>1</v>
      </c>
      <c r="N241" s="351">
        <v>1</v>
      </c>
      <c r="O241" s="350">
        <f t="shared" si="6"/>
        <v>1</v>
      </c>
      <c r="P241" s="350">
        <v>1</v>
      </c>
      <c r="Q241" s="349">
        <f t="shared" si="7"/>
        <v>1</v>
      </c>
      <c r="R241" s="348"/>
    </row>
    <row r="242" spans="1:18" ht="13" x14ac:dyDescent="0.3">
      <c r="A242" s="357" t="s">
        <v>17</v>
      </c>
      <c r="B242" s="354" t="s">
        <v>640</v>
      </c>
      <c r="C242" s="354" t="s">
        <v>638</v>
      </c>
      <c r="D242" s="359" t="s">
        <v>627</v>
      </c>
      <c r="E242" s="355" t="s">
        <v>686</v>
      </c>
      <c r="F242" s="354" t="s">
        <v>685</v>
      </c>
      <c r="G242" s="364" t="s">
        <v>707</v>
      </c>
      <c r="H242" s="354" t="s">
        <v>683</v>
      </c>
      <c r="I242" s="354" t="s">
        <v>682</v>
      </c>
      <c r="J242" s="354" t="s">
        <v>681</v>
      </c>
      <c r="K242" s="354">
        <v>100</v>
      </c>
      <c r="L242" s="353"/>
      <c r="M242" s="352">
        <v>3</v>
      </c>
      <c r="N242" s="351">
        <v>3</v>
      </c>
      <c r="O242" s="350">
        <f t="shared" si="6"/>
        <v>1</v>
      </c>
      <c r="P242" s="350">
        <v>1</v>
      </c>
      <c r="Q242" s="349">
        <f t="shared" si="7"/>
        <v>1</v>
      </c>
      <c r="R242" s="348"/>
    </row>
    <row r="243" spans="1:18" ht="13" x14ac:dyDescent="0.3">
      <c r="A243" s="357" t="s">
        <v>17</v>
      </c>
      <c r="B243" s="354" t="s">
        <v>70</v>
      </c>
      <c r="C243" s="360" t="s">
        <v>454</v>
      </c>
      <c r="D243" s="359" t="s">
        <v>627</v>
      </c>
      <c r="E243" s="358" t="s">
        <v>686</v>
      </c>
      <c r="F243" s="354" t="s">
        <v>685</v>
      </c>
      <c r="G243" s="364" t="s">
        <v>707</v>
      </c>
      <c r="H243" s="354" t="s">
        <v>683</v>
      </c>
      <c r="I243" s="354" t="s">
        <v>682</v>
      </c>
      <c r="J243" s="354" t="s">
        <v>681</v>
      </c>
      <c r="K243" s="354">
        <v>100</v>
      </c>
      <c r="L243" s="353"/>
      <c r="M243" s="352">
        <v>4</v>
      </c>
      <c r="N243" s="351">
        <v>4</v>
      </c>
      <c r="O243" s="350">
        <f t="shared" si="6"/>
        <v>1</v>
      </c>
      <c r="P243" s="350">
        <v>1</v>
      </c>
      <c r="Q243" s="349">
        <f t="shared" si="7"/>
        <v>1</v>
      </c>
      <c r="R243" s="348"/>
    </row>
    <row r="244" spans="1:18" ht="13" x14ac:dyDescent="0.3">
      <c r="A244" s="357" t="s">
        <v>17</v>
      </c>
      <c r="B244" s="354" t="s">
        <v>640</v>
      </c>
      <c r="C244" s="354" t="s">
        <v>644</v>
      </c>
      <c r="D244" s="356" t="s">
        <v>643</v>
      </c>
      <c r="E244" s="355" t="s">
        <v>94</v>
      </c>
      <c r="F244" s="354" t="s">
        <v>685</v>
      </c>
      <c r="G244" s="364" t="s">
        <v>707</v>
      </c>
      <c r="H244" s="354" t="s">
        <v>683</v>
      </c>
      <c r="I244" s="354" t="s">
        <v>682</v>
      </c>
      <c r="J244" s="354" t="s">
        <v>681</v>
      </c>
      <c r="K244" s="354">
        <v>100</v>
      </c>
      <c r="L244" s="353"/>
      <c r="M244" s="352">
        <v>3</v>
      </c>
      <c r="N244" s="351">
        <v>3</v>
      </c>
      <c r="O244" s="350">
        <f t="shared" si="6"/>
        <v>1</v>
      </c>
      <c r="P244" s="350">
        <v>1</v>
      </c>
      <c r="Q244" s="349">
        <f t="shared" si="7"/>
        <v>1</v>
      </c>
      <c r="R244" s="348"/>
    </row>
    <row r="245" spans="1:18" x14ac:dyDescent="0.25">
      <c r="A245" s="357" t="s">
        <v>17</v>
      </c>
      <c r="B245" s="354" t="s">
        <v>640</v>
      </c>
      <c r="C245" s="354" t="s">
        <v>656</v>
      </c>
      <c r="D245" s="359" t="s">
        <v>655</v>
      </c>
      <c r="E245" s="355" t="s">
        <v>94</v>
      </c>
      <c r="F245" s="354" t="s">
        <v>685</v>
      </c>
      <c r="G245" s="354" t="s">
        <v>706</v>
      </c>
      <c r="H245" s="354" t="s">
        <v>683</v>
      </c>
      <c r="I245" s="354" t="s">
        <v>682</v>
      </c>
      <c r="J245" s="354" t="s">
        <v>681</v>
      </c>
      <c r="K245" s="354">
        <v>100</v>
      </c>
      <c r="L245" s="353"/>
      <c r="M245" s="351">
        <v>58</v>
      </c>
      <c r="N245" s="352">
        <v>58</v>
      </c>
      <c r="O245" s="350">
        <f t="shared" si="6"/>
        <v>1</v>
      </c>
      <c r="P245" s="350">
        <v>1</v>
      </c>
      <c r="Q245" s="349">
        <f t="shared" si="7"/>
        <v>1</v>
      </c>
      <c r="R245" s="348"/>
    </row>
    <row r="246" spans="1:18" x14ac:dyDescent="0.25">
      <c r="A246" s="357" t="s">
        <v>17</v>
      </c>
      <c r="B246" s="354" t="s">
        <v>640</v>
      </c>
      <c r="C246" s="354" t="s">
        <v>687</v>
      </c>
      <c r="D246" s="356" t="s">
        <v>650</v>
      </c>
      <c r="E246" s="355" t="s">
        <v>94</v>
      </c>
      <c r="F246" s="354" t="s">
        <v>685</v>
      </c>
      <c r="G246" s="354" t="s">
        <v>706</v>
      </c>
      <c r="H246" s="354" t="s">
        <v>683</v>
      </c>
      <c r="I246" s="354" t="s">
        <v>682</v>
      </c>
      <c r="J246" s="354" t="s">
        <v>681</v>
      </c>
      <c r="K246" s="354">
        <v>100</v>
      </c>
      <c r="L246" s="353"/>
      <c r="M246" s="351">
        <v>3</v>
      </c>
      <c r="N246" s="351">
        <v>3</v>
      </c>
      <c r="O246" s="350">
        <f t="shared" si="6"/>
        <v>1</v>
      </c>
      <c r="P246" s="350">
        <v>1</v>
      </c>
      <c r="Q246" s="349">
        <f t="shared" si="7"/>
        <v>1</v>
      </c>
      <c r="R246" s="348"/>
    </row>
    <row r="247" spans="1:18" x14ac:dyDescent="0.25">
      <c r="A247" s="357" t="s">
        <v>17</v>
      </c>
      <c r="B247" s="354" t="s">
        <v>640</v>
      </c>
      <c r="C247" s="354" t="s">
        <v>638</v>
      </c>
      <c r="D247" s="356" t="s">
        <v>649</v>
      </c>
      <c r="E247" s="355" t="s">
        <v>94</v>
      </c>
      <c r="F247" s="354" t="s">
        <v>685</v>
      </c>
      <c r="G247" s="354" t="s">
        <v>706</v>
      </c>
      <c r="H247" s="354" t="s">
        <v>683</v>
      </c>
      <c r="I247" s="354" t="s">
        <v>682</v>
      </c>
      <c r="J247" s="354" t="s">
        <v>681</v>
      </c>
      <c r="K247" s="354">
        <v>100</v>
      </c>
      <c r="L247" s="353"/>
      <c r="M247" s="361">
        <v>2</v>
      </c>
      <c r="N247" s="351">
        <v>2</v>
      </c>
      <c r="O247" s="350">
        <f t="shared" si="6"/>
        <v>1</v>
      </c>
      <c r="P247" s="350">
        <v>1</v>
      </c>
      <c r="Q247" s="349">
        <f t="shared" si="7"/>
        <v>1</v>
      </c>
      <c r="R247" s="348"/>
    </row>
    <row r="248" spans="1:18" x14ac:dyDescent="0.25">
      <c r="A248" s="357" t="s">
        <v>17</v>
      </c>
      <c r="B248" s="354" t="s">
        <v>640</v>
      </c>
      <c r="C248" s="354" t="s">
        <v>638</v>
      </c>
      <c r="D248" s="356" t="s">
        <v>643</v>
      </c>
      <c r="E248" s="355" t="s">
        <v>94</v>
      </c>
      <c r="F248" s="354" t="s">
        <v>685</v>
      </c>
      <c r="G248" s="354" t="s">
        <v>706</v>
      </c>
      <c r="H248" s="354" t="s">
        <v>683</v>
      </c>
      <c r="I248" s="354" t="s">
        <v>682</v>
      </c>
      <c r="J248" s="354" t="s">
        <v>681</v>
      </c>
      <c r="K248" s="354">
        <v>100</v>
      </c>
      <c r="L248" s="353"/>
      <c r="M248" s="361">
        <v>11</v>
      </c>
      <c r="N248" s="351">
        <v>11</v>
      </c>
      <c r="O248" s="350">
        <f t="shared" si="6"/>
        <v>1</v>
      </c>
      <c r="P248" s="350">
        <v>1</v>
      </c>
      <c r="Q248" s="349">
        <f t="shared" si="7"/>
        <v>1</v>
      </c>
      <c r="R248" s="348"/>
    </row>
    <row r="249" spans="1:18" x14ac:dyDescent="0.25">
      <c r="A249" s="357" t="s">
        <v>17</v>
      </c>
      <c r="B249" s="354" t="s">
        <v>640</v>
      </c>
      <c r="C249" s="354" t="s">
        <v>687</v>
      </c>
      <c r="D249" s="356" t="s">
        <v>643</v>
      </c>
      <c r="E249" s="355" t="s">
        <v>94</v>
      </c>
      <c r="F249" s="354" t="s">
        <v>685</v>
      </c>
      <c r="G249" s="354" t="s">
        <v>706</v>
      </c>
      <c r="H249" s="354" t="s">
        <v>683</v>
      </c>
      <c r="I249" s="354" t="s">
        <v>682</v>
      </c>
      <c r="J249" s="354" t="s">
        <v>681</v>
      </c>
      <c r="K249" s="354">
        <v>100</v>
      </c>
      <c r="L249" s="353"/>
      <c r="M249" s="352">
        <v>2</v>
      </c>
      <c r="N249" s="352">
        <v>2</v>
      </c>
      <c r="O249" s="350">
        <f t="shared" si="6"/>
        <v>1</v>
      </c>
      <c r="P249" s="350">
        <v>1</v>
      </c>
      <c r="Q249" s="349">
        <f t="shared" si="7"/>
        <v>1</v>
      </c>
      <c r="R249" s="348"/>
    </row>
    <row r="250" spans="1:18" x14ac:dyDescent="0.25">
      <c r="A250" s="357" t="s">
        <v>17</v>
      </c>
      <c r="B250" s="354" t="s">
        <v>640</v>
      </c>
      <c r="C250" s="360" t="s">
        <v>454</v>
      </c>
      <c r="D250" s="359" t="s">
        <v>627</v>
      </c>
      <c r="E250" s="355" t="s">
        <v>94</v>
      </c>
      <c r="F250" s="354" t="s">
        <v>685</v>
      </c>
      <c r="G250" s="354" t="s">
        <v>706</v>
      </c>
      <c r="H250" s="354" t="s">
        <v>683</v>
      </c>
      <c r="I250" s="354" t="s">
        <v>682</v>
      </c>
      <c r="J250" s="354" t="s">
        <v>681</v>
      </c>
      <c r="K250" s="354">
        <v>100</v>
      </c>
      <c r="L250" s="353"/>
      <c r="M250" s="352">
        <v>1</v>
      </c>
      <c r="N250" s="351">
        <v>1</v>
      </c>
      <c r="O250" s="350">
        <f t="shared" si="6"/>
        <v>1</v>
      </c>
      <c r="P250" s="350">
        <v>1</v>
      </c>
      <c r="Q250" s="349">
        <f t="shared" si="7"/>
        <v>1</v>
      </c>
      <c r="R250" s="348"/>
    </row>
    <row r="251" spans="1:18" x14ac:dyDescent="0.25">
      <c r="A251" s="357" t="s">
        <v>17</v>
      </c>
      <c r="B251" s="354" t="s">
        <v>640</v>
      </c>
      <c r="C251" s="354" t="s">
        <v>638</v>
      </c>
      <c r="D251" s="359" t="s">
        <v>627</v>
      </c>
      <c r="E251" s="355" t="s">
        <v>686</v>
      </c>
      <c r="F251" s="354" t="s">
        <v>685</v>
      </c>
      <c r="G251" s="354" t="s">
        <v>706</v>
      </c>
      <c r="H251" s="354" t="s">
        <v>683</v>
      </c>
      <c r="I251" s="354" t="s">
        <v>682</v>
      </c>
      <c r="J251" s="354" t="s">
        <v>681</v>
      </c>
      <c r="K251" s="354">
        <v>100</v>
      </c>
      <c r="L251" s="353"/>
      <c r="M251" s="352">
        <v>3</v>
      </c>
      <c r="N251" s="351">
        <v>3</v>
      </c>
      <c r="O251" s="350">
        <f t="shared" si="6"/>
        <v>1</v>
      </c>
      <c r="P251" s="350">
        <v>1</v>
      </c>
      <c r="Q251" s="349">
        <f t="shared" si="7"/>
        <v>1</v>
      </c>
      <c r="R251" s="348"/>
    </row>
    <row r="252" spans="1:18" x14ac:dyDescent="0.25">
      <c r="A252" s="357" t="s">
        <v>17</v>
      </c>
      <c r="B252" s="354" t="s">
        <v>70</v>
      </c>
      <c r="C252" s="360" t="s">
        <v>454</v>
      </c>
      <c r="D252" s="359" t="s">
        <v>627</v>
      </c>
      <c r="E252" s="358" t="s">
        <v>686</v>
      </c>
      <c r="F252" s="354" t="s">
        <v>685</v>
      </c>
      <c r="G252" s="354" t="s">
        <v>706</v>
      </c>
      <c r="H252" s="354" t="s">
        <v>683</v>
      </c>
      <c r="I252" s="354" t="s">
        <v>682</v>
      </c>
      <c r="J252" s="354" t="s">
        <v>681</v>
      </c>
      <c r="K252" s="354">
        <v>100</v>
      </c>
      <c r="L252" s="353"/>
      <c r="M252" s="352">
        <v>4</v>
      </c>
      <c r="N252" s="351">
        <v>4</v>
      </c>
      <c r="O252" s="350">
        <f t="shared" si="6"/>
        <v>1</v>
      </c>
      <c r="P252" s="350">
        <v>1</v>
      </c>
      <c r="Q252" s="349">
        <f t="shared" si="7"/>
        <v>1</v>
      </c>
      <c r="R252" s="348"/>
    </row>
    <row r="253" spans="1:18" x14ac:dyDescent="0.25">
      <c r="A253" s="357" t="s">
        <v>17</v>
      </c>
      <c r="B253" s="354" t="s">
        <v>640</v>
      </c>
      <c r="C253" s="354" t="s">
        <v>644</v>
      </c>
      <c r="D253" s="356" t="s">
        <v>643</v>
      </c>
      <c r="E253" s="355" t="s">
        <v>94</v>
      </c>
      <c r="F253" s="354" t="s">
        <v>685</v>
      </c>
      <c r="G253" s="354" t="s">
        <v>706</v>
      </c>
      <c r="H253" s="354" t="s">
        <v>683</v>
      </c>
      <c r="I253" s="354" t="s">
        <v>682</v>
      </c>
      <c r="J253" s="354" t="s">
        <v>681</v>
      </c>
      <c r="K253" s="354">
        <v>100</v>
      </c>
      <c r="L253" s="353"/>
      <c r="M253" s="352">
        <v>3</v>
      </c>
      <c r="N253" s="351">
        <v>3</v>
      </c>
      <c r="O253" s="350">
        <f t="shared" si="6"/>
        <v>1</v>
      </c>
      <c r="P253" s="350">
        <v>1</v>
      </c>
      <c r="Q253" s="349">
        <f t="shared" si="7"/>
        <v>1</v>
      </c>
      <c r="R253" s="348"/>
    </row>
    <row r="254" spans="1:18" x14ac:dyDescent="0.25">
      <c r="A254" s="357" t="s">
        <v>17</v>
      </c>
      <c r="B254" s="354" t="s">
        <v>640</v>
      </c>
      <c r="C254" s="354" t="s">
        <v>656</v>
      </c>
      <c r="D254" s="359" t="s">
        <v>655</v>
      </c>
      <c r="E254" s="355" t="s">
        <v>94</v>
      </c>
      <c r="F254" s="354" t="s">
        <v>685</v>
      </c>
      <c r="G254" s="354" t="s">
        <v>705</v>
      </c>
      <c r="H254" s="354" t="s">
        <v>683</v>
      </c>
      <c r="I254" s="354" t="s">
        <v>682</v>
      </c>
      <c r="J254" s="354" t="s">
        <v>681</v>
      </c>
      <c r="K254" s="354">
        <v>100</v>
      </c>
      <c r="L254" s="353"/>
      <c r="M254" s="351">
        <v>58</v>
      </c>
      <c r="N254" s="351">
        <v>58</v>
      </c>
      <c r="O254" s="350">
        <f t="shared" si="6"/>
        <v>1</v>
      </c>
      <c r="P254" s="350">
        <v>1</v>
      </c>
      <c r="Q254" s="349">
        <f t="shared" si="7"/>
        <v>1</v>
      </c>
      <c r="R254" s="348"/>
    </row>
    <row r="255" spans="1:18" x14ac:dyDescent="0.25">
      <c r="A255" s="357" t="s">
        <v>17</v>
      </c>
      <c r="B255" s="354" t="s">
        <v>640</v>
      </c>
      <c r="C255" s="354" t="s">
        <v>687</v>
      </c>
      <c r="D255" s="356" t="s">
        <v>650</v>
      </c>
      <c r="E255" s="355" t="s">
        <v>94</v>
      </c>
      <c r="F255" s="354" t="s">
        <v>685</v>
      </c>
      <c r="G255" s="354" t="s">
        <v>705</v>
      </c>
      <c r="H255" s="354" t="s">
        <v>683</v>
      </c>
      <c r="I255" s="354" t="s">
        <v>682</v>
      </c>
      <c r="J255" s="354" t="s">
        <v>681</v>
      </c>
      <c r="K255" s="354">
        <v>100</v>
      </c>
      <c r="L255" s="353"/>
      <c r="M255" s="351">
        <v>3</v>
      </c>
      <c r="N255" s="351">
        <v>3</v>
      </c>
      <c r="O255" s="350">
        <f t="shared" si="6"/>
        <v>1</v>
      </c>
      <c r="P255" s="350">
        <v>1</v>
      </c>
      <c r="Q255" s="349">
        <f t="shared" si="7"/>
        <v>1</v>
      </c>
      <c r="R255" s="348"/>
    </row>
    <row r="256" spans="1:18" x14ac:dyDescent="0.25">
      <c r="A256" s="357" t="s">
        <v>17</v>
      </c>
      <c r="B256" s="354" t="s">
        <v>640</v>
      </c>
      <c r="C256" s="354" t="s">
        <v>638</v>
      </c>
      <c r="D256" s="356" t="s">
        <v>649</v>
      </c>
      <c r="E256" s="355" t="s">
        <v>94</v>
      </c>
      <c r="F256" s="354" t="s">
        <v>685</v>
      </c>
      <c r="G256" s="354" t="s">
        <v>705</v>
      </c>
      <c r="H256" s="354" t="s">
        <v>683</v>
      </c>
      <c r="I256" s="354" t="s">
        <v>682</v>
      </c>
      <c r="J256" s="354" t="s">
        <v>681</v>
      </c>
      <c r="K256" s="354">
        <v>100</v>
      </c>
      <c r="L256" s="353"/>
      <c r="M256" s="361">
        <v>2</v>
      </c>
      <c r="N256" s="351">
        <v>2</v>
      </c>
      <c r="O256" s="350">
        <f t="shared" si="6"/>
        <v>1</v>
      </c>
      <c r="P256" s="350">
        <v>1</v>
      </c>
      <c r="Q256" s="349">
        <f t="shared" si="7"/>
        <v>1</v>
      </c>
      <c r="R256" s="348"/>
    </row>
    <row r="257" spans="1:18" x14ac:dyDescent="0.25">
      <c r="A257" s="357" t="s">
        <v>17</v>
      </c>
      <c r="B257" s="354" t="s">
        <v>640</v>
      </c>
      <c r="C257" s="354" t="s">
        <v>638</v>
      </c>
      <c r="D257" s="356" t="s">
        <v>643</v>
      </c>
      <c r="E257" s="355" t="s">
        <v>94</v>
      </c>
      <c r="F257" s="354" t="s">
        <v>685</v>
      </c>
      <c r="G257" s="354" t="s">
        <v>705</v>
      </c>
      <c r="H257" s="354" t="s">
        <v>683</v>
      </c>
      <c r="I257" s="354" t="s">
        <v>682</v>
      </c>
      <c r="J257" s="354" t="s">
        <v>681</v>
      </c>
      <c r="K257" s="354">
        <v>100</v>
      </c>
      <c r="L257" s="353"/>
      <c r="M257" s="361">
        <v>11</v>
      </c>
      <c r="N257" s="351">
        <v>11</v>
      </c>
      <c r="O257" s="350">
        <f t="shared" si="6"/>
        <v>1</v>
      </c>
      <c r="P257" s="350">
        <v>1</v>
      </c>
      <c r="Q257" s="349">
        <f t="shared" si="7"/>
        <v>1</v>
      </c>
      <c r="R257" s="348"/>
    </row>
    <row r="258" spans="1:18" x14ac:dyDescent="0.25">
      <c r="A258" s="357" t="s">
        <v>17</v>
      </c>
      <c r="B258" s="354" t="s">
        <v>640</v>
      </c>
      <c r="C258" s="354" t="s">
        <v>687</v>
      </c>
      <c r="D258" s="356" t="s">
        <v>643</v>
      </c>
      <c r="E258" s="355" t="s">
        <v>94</v>
      </c>
      <c r="F258" s="354" t="s">
        <v>685</v>
      </c>
      <c r="G258" s="354" t="s">
        <v>705</v>
      </c>
      <c r="H258" s="354" t="s">
        <v>683</v>
      </c>
      <c r="I258" s="354" t="s">
        <v>682</v>
      </c>
      <c r="J258" s="354" t="s">
        <v>681</v>
      </c>
      <c r="K258" s="354">
        <v>100</v>
      </c>
      <c r="L258" s="353"/>
      <c r="M258" s="352">
        <v>2</v>
      </c>
      <c r="N258" s="352">
        <v>2</v>
      </c>
      <c r="O258" s="350">
        <f t="shared" si="6"/>
        <v>1</v>
      </c>
      <c r="P258" s="350">
        <v>1</v>
      </c>
      <c r="Q258" s="349">
        <f t="shared" si="7"/>
        <v>1</v>
      </c>
      <c r="R258" s="348"/>
    </row>
    <row r="259" spans="1:18" x14ac:dyDescent="0.25">
      <c r="A259" s="357" t="s">
        <v>17</v>
      </c>
      <c r="B259" s="354" t="s">
        <v>640</v>
      </c>
      <c r="C259" s="360" t="s">
        <v>454</v>
      </c>
      <c r="D259" s="359" t="s">
        <v>627</v>
      </c>
      <c r="E259" s="355" t="s">
        <v>94</v>
      </c>
      <c r="F259" s="354" t="s">
        <v>685</v>
      </c>
      <c r="G259" s="354" t="s">
        <v>705</v>
      </c>
      <c r="H259" s="354" t="s">
        <v>683</v>
      </c>
      <c r="I259" s="354" t="s">
        <v>682</v>
      </c>
      <c r="J259" s="354" t="s">
        <v>681</v>
      </c>
      <c r="K259" s="354">
        <v>100</v>
      </c>
      <c r="L259" s="353"/>
      <c r="M259" s="352">
        <v>1</v>
      </c>
      <c r="N259" s="351">
        <v>1</v>
      </c>
      <c r="O259" s="350">
        <f t="shared" si="6"/>
        <v>1</v>
      </c>
      <c r="P259" s="350">
        <v>1</v>
      </c>
      <c r="Q259" s="349">
        <f t="shared" si="7"/>
        <v>1</v>
      </c>
      <c r="R259" s="348"/>
    </row>
    <row r="260" spans="1:18" x14ac:dyDescent="0.25">
      <c r="A260" s="357" t="s">
        <v>17</v>
      </c>
      <c r="B260" s="354" t="s">
        <v>640</v>
      </c>
      <c r="C260" s="354" t="s">
        <v>638</v>
      </c>
      <c r="D260" s="359" t="s">
        <v>627</v>
      </c>
      <c r="E260" s="355" t="s">
        <v>686</v>
      </c>
      <c r="F260" s="354" t="s">
        <v>685</v>
      </c>
      <c r="G260" s="354" t="s">
        <v>705</v>
      </c>
      <c r="H260" s="354" t="s">
        <v>683</v>
      </c>
      <c r="I260" s="354" t="s">
        <v>682</v>
      </c>
      <c r="J260" s="354" t="s">
        <v>681</v>
      </c>
      <c r="K260" s="354">
        <v>100</v>
      </c>
      <c r="L260" s="353"/>
      <c r="M260" s="352">
        <v>3</v>
      </c>
      <c r="N260" s="351">
        <v>3</v>
      </c>
      <c r="O260" s="350">
        <f t="shared" si="6"/>
        <v>1</v>
      </c>
      <c r="P260" s="350">
        <v>1</v>
      </c>
      <c r="Q260" s="349">
        <f t="shared" si="7"/>
        <v>1</v>
      </c>
      <c r="R260" s="348"/>
    </row>
    <row r="261" spans="1:18" x14ac:dyDescent="0.25">
      <c r="A261" s="357" t="s">
        <v>17</v>
      </c>
      <c r="B261" s="354" t="s">
        <v>70</v>
      </c>
      <c r="C261" s="360" t="s">
        <v>454</v>
      </c>
      <c r="D261" s="359" t="s">
        <v>627</v>
      </c>
      <c r="E261" s="358" t="s">
        <v>686</v>
      </c>
      <c r="F261" s="354" t="s">
        <v>685</v>
      </c>
      <c r="G261" s="354" t="s">
        <v>705</v>
      </c>
      <c r="H261" s="354" t="s">
        <v>683</v>
      </c>
      <c r="I261" s="354" t="s">
        <v>682</v>
      </c>
      <c r="J261" s="354" t="s">
        <v>681</v>
      </c>
      <c r="K261" s="354">
        <v>100</v>
      </c>
      <c r="L261" s="353"/>
      <c r="M261" s="352">
        <v>4</v>
      </c>
      <c r="N261" s="351">
        <v>4</v>
      </c>
      <c r="O261" s="350">
        <f t="shared" ref="O261:O324" si="8">N261/M261</f>
        <v>1</v>
      </c>
      <c r="P261" s="350">
        <v>1</v>
      </c>
      <c r="Q261" s="349">
        <f t="shared" ref="Q261:Q324" si="9">N261/(M261*K261/100)</f>
        <v>1</v>
      </c>
      <c r="R261" s="348"/>
    </row>
    <row r="262" spans="1:18" x14ac:dyDescent="0.25">
      <c r="A262" s="357" t="s">
        <v>17</v>
      </c>
      <c r="B262" s="354" t="s">
        <v>640</v>
      </c>
      <c r="C262" s="354" t="s">
        <v>644</v>
      </c>
      <c r="D262" s="356" t="s">
        <v>643</v>
      </c>
      <c r="E262" s="355" t="s">
        <v>94</v>
      </c>
      <c r="F262" s="354" t="s">
        <v>685</v>
      </c>
      <c r="G262" s="354" t="s">
        <v>705</v>
      </c>
      <c r="H262" s="354" t="s">
        <v>683</v>
      </c>
      <c r="I262" s="354" t="s">
        <v>682</v>
      </c>
      <c r="J262" s="354" t="s">
        <v>681</v>
      </c>
      <c r="K262" s="354">
        <v>100</v>
      </c>
      <c r="L262" s="353"/>
      <c r="M262" s="352">
        <v>3</v>
      </c>
      <c r="N262" s="351">
        <v>3</v>
      </c>
      <c r="O262" s="350">
        <f t="shared" si="8"/>
        <v>1</v>
      </c>
      <c r="P262" s="350">
        <v>1</v>
      </c>
      <c r="Q262" s="349">
        <f t="shared" si="9"/>
        <v>1</v>
      </c>
      <c r="R262" s="348"/>
    </row>
    <row r="263" spans="1:18" x14ac:dyDescent="0.25">
      <c r="A263" s="357" t="s">
        <v>17</v>
      </c>
      <c r="B263" s="354" t="s">
        <v>640</v>
      </c>
      <c r="C263" s="354" t="s">
        <v>656</v>
      </c>
      <c r="D263" s="359" t="s">
        <v>655</v>
      </c>
      <c r="E263" s="355" t="s">
        <v>94</v>
      </c>
      <c r="F263" s="354" t="s">
        <v>685</v>
      </c>
      <c r="G263" s="354" t="s">
        <v>704</v>
      </c>
      <c r="H263" s="354" t="s">
        <v>683</v>
      </c>
      <c r="I263" s="354" t="s">
        <v>682</v>
      </c>
      <c r="J263" s="354" t="s">
        <v>681</v>
      </c>
      <c r="K263" s="354">
        <v>100</v>
      </c>
      <c r="L263" s="353"/>
      <c r="M263" s="351">
        <v>58</v>
      </c>
      <c r="N263" s="351">
        <v>58</v>
      </c>
      <c r="O263" s="350">
        <f t="shared" si="8"/>
        <v>1</v>
      </c>
      <c r="P263" s="350">
        <v>1</v>
      </c>
      <c r="Q263" s="349">
        <f t="shared" si="9"/>
        <v>1</v>
      </c>
      <c r="R263" s="348"/>
    </row>
    <row r="264" spans="1:18" x14ac:dyDescent="0.25">
      <c r="A264" s="357" t="s">
        <v>17</v>
      </c>
      <c r="B264" s="354" t="s">
        <v>640</v>
      </c>
      <c r="C264" s="354" t="s">
        <v>687</v>
      </c>
      <c r="D264" s="356" t="s">
        <v>650</v>
      </c>
      <c r="E264" s="355" t="s">
        <v>94</v>
      </c>
      <c r="F264" s="354" t="s">
        <v>685</v>
      </c>
      <c r="G264" s="354" t="s">
        <v>704</v>
      </c>
      <c r="H264" s="354" t="s">
        <v>683</v>
      </c>
      <c r="I264" s="354" t="s">
        <v>682</v>
      </c>
      <c r="J264" s="354" t="s">
        <v>681</v>
      </c>
      <c r="K264" s="354">
        <v>100</v>
      </c>
      <c r="L264" s="353"/>
      <c r="M264" s="351">
        <v>3</v>
      </c>
      <c r="N264" s="351">
        <v>3</v>
      </c>
      <c r="O264" s="350">
        <f t="shared" si="8"/>
        <v>1</v>
      </c>
      <c r="P264" s="350">
        <v>1</v>
      </c>
      <c r="Q264" s="349">
        <f t="shared" si="9"/>
        <v>1</v>
      </c>
      <c r="R264" s="348"/>
    </row>
    <row r="265" spans="1:18" x14ac:dyDescent="0.25">
      <c r="A265" s="357" t="s">
        <v>17</v>
      </c>
      <c r="B265" s="354" t="s">
        <v>640</v>
      </c>
      <c r="C265" s="354" t="s">
        <v>638</v>
      </c>
      <c r="D265" s="356" t="s">
        <v>649</v>
      </c>
      <c r="E265" s="355" t="s">
        <v>94</v>
      </c>
      <c r="F265" s="354" t="s">
        <v>685</v>
      </c>
      <c r="G265" s="354" t="s">
        <v>704</v>
      </c>
      <c r="H265" s="354" t="s">
        <v>683</v>
      </c>
      <c r="I265" s="354" t="s">
        <v>682</v>
      </c>
      <c r="J265" s="354" t="s">
        <v>681</v>
      </c>
      <c r="K265" s="354">
        <v>100</v>
      </c>
      <c r="L265" s="353"/>
      <c r="M265" s="361">
        <v>2</v>
      </c>
      <c r="N265" s="351">
        <v>2</v>
      </c>
      <c r="O265" s="350">
        <f t="shared" si="8"/>
        <v>1</v>
      </c>
      <c r="P265" s="350">
        <v>1</v>
      </c>
      <c r="Q265" s="349">
        <f t="shared" si="9"/>
        <v>1</v>
      </c>
      <c r="R265" s="348"/>
    </row>
    <row r="266" spans="1:18" x14ac:dyDescent="0.25">
      <c r="A266" s="357" t="s">
        <v>17</v>
      </c>
      <c r="B266" s="354" t="s">
        <v>640</v>
      </c>
      <c r="C266" s="354" t="s">
        <v>638</v>
      </c>
      <c r="D266" s="356" t="s">
        <v>643</v>
      </c>
      <c r="E266" s="355" t="s">
        <v>94</v>
      </c>
      <c r="F266" s="354" t="s">
        <v>685</v>
      </c>
      <c r="G266" s="354" t="s">
        <v>704</v>
      </c>
      <c r="H266" s="354" t="s">
        <v>683</v>
      </c>
      <c r="I266" s="354" t="s">
        <v>682</v>
      </c>
      <c r="J266" s="354" t="s">
        <v>681</v>
      </c>
      <c r="K266" s="354">
        <v>100</v>
      </c>
      <c r="L266" s="353"/>
      <c r="M266" s="361">
        <v>11</v>
      </c>
      <c r="N266" s="351">
        <v>11</v>
      </c>
      <c r="O266" s="350">
        <f t="shared" si="8"/>
        <v>1</v>
      </c>
      <c r="P266" s="350">
        <v>1</v>
      </c>
      <c r="Q266" s="349">
        <f t="shared" si="9"/>
        <v>1</v>
      </c>
      <c r="R266" s="348"/>
    </row>
    <row r="267" spans="1:18" x14ac:dyDescent="0.25">
      <c r="A267" s="357" t="s">
        <v>17</v>
      </c>
      <c r="B267" s="354" t="s">
        <v>640</v>
      </c>
      <c r="C267" s="354" t="s">
        <v>687</v>
      </c>
      <c r="D267" s="356" t="s">
        <v>643</v>
      </c>
      <c r="E267" s="355" t="s">
        <v>94</v>
      </c>
      <c r="F267" s="354" t="s">
        <v>685</v>
      </c>
      <c r="G267" s="354" t="s">
        <v>704</v>
      </c>
      <c r="H267" s="354" t="s">
        <v>683</v>
      </c>
      <c r="I267" s="354" t="s">
        <v>682</v>
      </c>
      <c r="J267" s="354" t="s">
        <v>681</v>
      </c>
      <c r="K267" s="354">
        <v>100</v>
      </c>
      <c r="L267" s="353"/>
      <c r="M267" s="352">
        <v>2</v>
      </c>
      <c r="N267" s="352">
        <v>2</v>
      </c>
      <c r="O267" s="350">
        <f t="shared" si="8"/>
        <v>1</v>
      </c>
      <c r="P267" s="350">
        <v>1</v>
      </c>
      <c r="Q267" s="349">
        <f t="shared" si="9"/>
        <v>1</v>
      </c>
      <c r="R267" s="348"/>
    </row>
    <row r="268" spans="1:18" x14ac:dyDescent="0.25">
      <c r="A268" s="357" t="s">
        <v>17</v>
      </c>
      <c r="B268" s="354" t="s">
        <v>640</v>
      </c>
      <c r="C268" s="360" t="s">
        <v>454</v>
      </c>
      <c r="D268" s="359" t="s">
        <v>627</v>
      </c>
      <c r="E268" s="355" t="s">
        <v>94</v>
      </c>
      <c r="F268" s="354" t="s">
        <v>685</v>
      </c>
      <c r="G268" s="354" t="s">
        <v>704</v>
      </c>
      <c r="H268" s="354" t="s">
        <v>683</v>
      </c>
      <c r="I268" s="354" t="s">
        <v>682</v>
      </c>
      <c r="J268" s="354" t="s">
        <v>681</v>
      </c>
      <c r="K268" s="354">
        <v>100</v>
      </c>
      <c r="L268" s="353"/>
      <c r="M268" s="352">
        <v>1</v>
      </c>
      <c r="N268" s="351">
        <v>1</v>
      </c>
      <c r="O268" s="350">
        <f t="shared" si="8"/>
        <v>1</v>
      </c>
      <c r="P268" s="350">
        <v>1</v>
      </c>
      <c r="Q268" s="349">
        <f t="shared" si="9"/>
        <v>1</v>
      </c>
      <c r="R268" s="348"/>
    </row>
    <row r="269" spans="1:18" x14ac:dyDescent="0.25">
      <c r="A269" s="357" t="s">
        <v>17</v>
      </c>
      <c r="B269" s="354" t="s">
        <v>640</v>
      </c>
      <c r="C269" s="354" t="s">
        <v>638</v>
      </c>
      <c r="D269" s="359" t="s">
        <v>627</v>
      </c>
      <c r="E269" s="355" t="s">
        <v>686</v>
      </c>
      <c r="F269" s="354" t="s">
        <v>685</v>
      </c>
      <c r="G269" s="354" t="s">
        <v>704</v>
      </c>
      <c r="H269" s="354" t="s">
        <v>683</v>
      </c>
      <c r="I269" s="354" t="s">
        <v>682</v>
      </c>
      <c r="J269" s="354" t="s">
        <v>681</v>
      </c>
      <c r="K269" s="354">
        <v>100</v>
      </c>
      <c r="L269" s="353"/>
      <c r="M269" s="352">
        <v>3</v>
      </c>
      <c r="N269" s="351">
        <v>3</v>
      </c>
      <c r="O269" s="350">
        <f t="shared" si="8"/>
        <v>1</v>
      </c>
      <c r="P269" s="350">
        <v>1</v>
      </c>
      <c r="Q269" s="349">
        <f t="shared" si="9"/>
        <v>1</v>
      </c>
      <c r="R269" s="348"/>
    </row>
    <row r="270" spans="1:18" x14ac:dyDescent="0.25">
      <c r="A270" s="357" t="s">
        <v>17</v>
      </c>
      <c r="B270" s="354" t="s">
        <v>70</v>
      </c>
      <c r="C270" s="360" t="s">
        <v>454</v>
      </c>
      <c r="D270" s="359" t="s">
        <v>627</v>
      </c>
      <c r="E270" s="358" t="s">
        <v>686</v>
      </c>
      <c r="F270" s="354" t="s">
        <v>685</v>
      </c>
      <c r="G270" s="354" t="s">
        <v>704</v>
      </c>
      <c r="H270" s="354" t="s">
        <v>683</v>
      </c>
      <c r="I270" s="354" t="s">
        <v>682</v>
      </c>
      <c r="J270" s="354" t="s">
        <v>681</v>
      </c>
      <c r="K270" s="354">
        <v>100</v>
      </c>
      <c r="L270" s="353"/>
      <c r="M270" s="352">
        <v>4</v>
      </c>
      <c r="N270" s="351">
        <v>4</v>
      </c>
      <c r="O270" s="350">
        <f t="shared" si="8"/>
        <v>1</v>
      </c>
      <c r="P270" s="350">
        <v>1</v>
      </c>
      <c r="Q270" s="349">
        <f t="shared" si="9"/>
        <v>1</v>
      </c>
      <c r="R270" s="348"/>
    </row>
    <row r="271" spans="1:18" x14ac:dyDescent="0.25">
      <c r="A271" s="357" t="s">
        <v>17</v>
      </c>
      <c r="B271" s="354" t="s">
        <v>640</v>
      </c>
      <c r="C271" s="354" t="s">
        <v>644</v>
      </c>
      <c r="D271" s="356" t="s">
        <v>643</v>
      </c>
      <c r="E271" s="355" t="s">
        <v>94</v>
      </c>
      <c r="F271" s="354" t="s">
        <v>685</v>
      </c>
      <c r="G271" s="354" t="s">
        <v>704</v>
      </c>
      <c r="H271" s="354" t="s">
        <v>683</v>
      </c>
      <c r="I271" s="354" t="s">
        <v>682</v>
      </c>
      <c r="J271" s="354" t="s">
        <v>681</v>
      </c>
      <c r="K271" s="354">
        <v>100</v>
      </c>
      <c r="L271" s="353"/>
      <c r="M271" s="352">
        <v>3</v>
      </c>
      <c r="N271" s="351">
        <v>3</v>
      </c>
      <c r="O271" s="350">
        <f t="shared" si="8"/>
        <v>1</v>
      </c>
      <c r="P271" s="350">
        <v>1</v>
      </c>
      <c r="Q271" s="349">
        <f t="shared" si="9"/>
        <v>1</v>
      </c>
      <c r="R271" s="348"/>
    </row>
    <row r="272" spans="1:18" x14ac:dyDescent="0.25">
      <c r="A272" s="357" t="s">
        <v>17</v>
      </c>
      <c r="B272" s="354" t="s">
        <v>640</v>
      </c>
      <c r="C272" s="354" t="s">
        <v>656</v>
      </c>
      <c r="D272" s="359" t="s">
        <v>655</v>
      </c>
      <c r="E272" s="355" t="s">
        <v>94</v>
      </c>
      <c r="F272" s="354" t="s">
        <v>685</v>
      </c>
      <c r="G272" s="354" t="s">
        <v>703</v>
      </c>
      <c r="H272" s="354" t="s">
        <v>683</v>
      </c>
      <c r="I272" s="354" t="s">
        <v>682</v>
      </c>
      <c r="J272" s="354" t="s">
        <v>681</v>
      </c>
      <c r="K272" s="354">
        <v>100</v>
      </c>
      <c r="L272" s="353"/>
      <c r="M272" s="351">
        <v>58</v>
      </c>
      <c r="N272" s="352">
        <v>48</v>
      </c>
      <c r="O272" s="350">
        <f t="shared" si="8"/>
        <v>0.82758620689655171</v>
      </c>
      <c r="P272" s="350">
        <v>0.82758620689655171</v>
      </c>
      <c r="Q272" s="349">
        <f t="shared" si="9"/>
        <v>0.82758620689655171</v>
      </c>
      <c r="R272" s="348"/>
    </row>
    <row r="273" spans="1:18" x14ac:dyDescent="0.25">
      <c r="A273" s="357" t="s">
        <v>17</v>
      </c>
      <c r="B273" s="354" t="s">
        <v>640</v>
      </c>
      <c r="C273" s="354" t="s">
        <v>687</v>
      </c>
      <c r="D273" s="356" t="s">
        <v>650</v>
      </c>
      <c r="E273" s="355" t="s">
        <v>94</v>
      </c>
      <c r="F273" s="354" t="s">
        <v>685</v>
      </c>
      <c r="G273" s="354" t="s">
        <v>703</v>
      </c>
      <c r="H273" s="354" t="s">
        <v>683</v>
      </c>
      <c r="I273" s="354" t="s">
        <v>682</v>
      </c>
      <c r="J273" s="354" t="s">
        <v>681</v>
      </c>
      <c r="K273" s="354">
        <v>100</v>
      </c>
      <c r="L273" s="353"/>
      <c r="M273" s="351">
        <v>3</v>
      </c>
      <c r="N273" s="351">
        <v>3</v>
      </c>
      <c r="O273" s="350">
        <f t="shared" si="8"/>
        <v>1</v>
      </c>
      <c r="P273" s="350">
        <v>1</v>
      </c>
      <c r="Q273" s="349">
        <f t="shared" si="9"/>
        <v>1</v>
      </c>
      <c r="R273" s="348"/>
    </row>
    <row r="274" spans="1:18" x14ac:dyDescent="0.25">
      <c r="A274" s="357" t="s">
        <v>17</v>
      </c>
      <c r="B274" s="354" t="s">
        <v>640</v>
      </c>
      <c r="C274" s="354" t="s">
        <v>638</v>
      </c>
      <c r="D274" s="356" t="s">
        <v>649</v>
      </c>
      <c r="E274" s="355" t="s">
        <v>94</v>
      </c>
      <c r="F274" s="354" t="s">
        <v>685</v>
      </c>
      <c r="G274" s="354" t="s">
        <v>703</v>
      </c>
      <c r="H274" s="354" t="s">
        <v>683</v>
      </c>
      <c r="I274" s="354" t="s">
        <v>682</v>
      </c>
      <c r="J274" s="354" t="s">
        <v>681</v>
      </c>
      <c r="K274" s="354">
        <v>100</v>
      </c>
      <c r="L274" s="353"/>
      <c r="M274" s="361">
        <v>2</v>
      </c>
      <c r="N274" s="351">
        <v>2</v>
      </c>
      <c r="O274" s="350">
        <f t="shared" si="8"/>
        <v>1</v>
      </c>
      <c r="P274" s="350">
        <v>1</v>
      </c>
      <c r="Q274" s="349">
        <f t="shared" si="9"/>
        <v>1</v>
      </c>
      <c r="R274" s="348"/>
    </row>
    <row r="275" spans="1:18" x14ac:dyDescent="0.25">
      <c r="A275" s="357" t="s">
        <v>17</v>
      </c>
      <c r="B275" s="354" t="s">
        <v>640</v>
      </c>
      <c r="C275" s="354" t="s">
        <v>638</v>
      </c>
      <c r="D275" s="356" t="s">
        <v>643</v>
      </c>
      <c r="E275" s="355" t="s">
        <v>94</v>
      </c>
      <c r="F275" s="354" t="s">
        <v>685</v>
      </c>
      <c r="G275" s="354" t="s">
        <v>703</v>
      </c>
      <c r="H275" s="354" t="s">
        <v>683</v>
      </c>
      <c r="I275" s="354" t="s">
        <v>682</v>
      </c>
      <c r="J275" s="354" t="s">
        <v>681</v>
      </c>
      <c r="K275" s="354">
        <v>100</v>
      </c>
      <c r="L275" s="353"/>
      <c r="M275" s="361">
        <v>11</v>
      </c>
      <c r="N275" s="351">
        <v>11</v>
      </c>
      <c r="O275" s="350">
        <f t="shared" si="8"/>
        <v>1</v>
      </c>
      <c r="P275" s="350">
        <v>1</v>
      </c>
      <c r="Q275" s="349">
        <f t="shared" si="9"/>
        <v>1</v>
      </c>
      <c r="R275" s="348"/>
    </row>
    <row r="276" spans="1:18" x14ac:dyDescent="0.25">
      <c r="A276" s="357" t="s">
        <v>17</v>
      </c>
      <c r="B276" s="354" t="s">
        <v>640</v>
      </c>
      <c r="C276" s="354" t="s">
        <v>687</v>
      </c>
      <c r="D276" s="356" t="s">
        <v>643</v>
      </c>
      <c r="E276" s="355" t="s">
        <v>94</v>
      </c>
      <c r="F276" s="354" t="s">
        <v>685</v>
      </c>
      <c r="G276" s="354" t="s">
        <v>703</v>
      </c>
      <c r="H276" s="354" t="s">
        <v>683</v>
      </c>
      <c r="I276" s="354" t="s">
        <v>682</v>
      </c>
      <c r="J276" s="354" t="s">
        <v>681</v>
      </c>
      <c r="K276" s="354">
        <v>100</v>
      </c>
      <c r="L276" s="353"/>
      <c r="M276" s="352">
        <v>2</v>
      </c>
      <c r="N276" s="352">
        <v>2</v>
      </c>
      <c r="O276" s="350">
        <f t="shared" si="8"/>
        <v>1</v>
      </c>
      <c r="P276" s="350">
        <v>1</v>
      </c>
      <c r="Q276" s="349">
        <f t="shared" si="9"/>
        <v>1</v>
      </c>
      <c r="R276" s="348"/>
    </row>
    <row r="277" spans="1:18" x14ac:dyDescent="0.25">
      <c r="A277" s="357" t="s">
        <v>17</v>
      </c>
      <c r="B277" s="354" t="s">
        <v>640</v>
      </c>
      <c r="C277" s="360" t="s">
        <v>454</v>
      </c>
      <c r="D277" s="359" t="s">
        <v>627</v>
      </c>
      <c r="E277" s="355" t="s">
        <v>94</v>
      </c>
      <c r="F277" s="354" t="s">
        <v>685</v>
      </c>
      <c r="G277" s="354" t="s">
        <v>703</v>
      </c>
      <c r="H277" s="354" t="s">
        <v>683</v>
      </c>
      <c r="I277" s="354" t="s">
        <v>682</v>
      </c>
      <c r="J277" s="354" t="s">
        <v>681</v>
      </c>
      <c r="K277" s="354">
        <v>100</v>
      </c>
      <c r="L277" s="353"/>
      <c r="M277" s="352">
        <v>1</v>
      </c>
      <c r="N277" s="351">
        <v>1</v>
      </c>
      <c r="O277" s="350">
        <f t="shared" si="8"/>
        <v>1</v>
      </c>
      <c r="P277" s="350">
        <v>1</v>
      </c>
      <c r="Q277" s="349">
        <f t="shared" si="9"/>
        <v>1</v>
      </c>
      <c r="R277" s="348"/>
    </row>
    <row r="278" spans="1:18" x14ac:dyDescent="0.25">
      <c r="A278" s="357" t="s">
        <v>17</v>
      </c>
      <c r="B278" s="354" t="s">
        <v>640</v>
      </c>
      <c r="C278" s="354" t="s">
        <v>638</v>
      </c>
      <c r="D278" s="359" t="s">
        <v>627</v>
      </c>
      <c r="E278" s="355" t="s">
        <v>686</v>
      </c>
      <c r="F278" s="354" t="s">
        <v>685</v>
      </c>
      <c r="G278" s="354" t="s">
        <v>703</v>
      </c>
      <c r="H278" s="354" t="s">
        <v>683</v>
      </c>
      <c r="I278" s="354" t="s">
        <v>682</v>
      </c>
      <c r="J278" s="354" t="s">
        <v>681</v>
      </c>
      <c r="K278" s="354">
        <v>100</v>
      </c>
      <c r="L278" s="353"/>
      <c r="M278" s="352">
        <v>3</v>
      </c>
      <c r="N278" s="351">
        <v>3</v>
      </c>
      <c r="O278" s="350">
        <f t="shared" si="8"/>
        <v>1</v>
      </c>
      <c r="P278" s="350">
        <v>1</v>
      </c>
      <c r="Q278" s="349">
        <f t="shared" si="9"/>
        <v>1</v>
      </c>
      <c r="R278" s="348"/>
    </row>
    <row r="279" spans="1:18" x14ac:dyDescent="0.25">
      <c r="A279" s="357" t="s">
        <v>17</v>
      </c>
      <c r="B279" s="354" t="s">
        <v>70</v>
      </c>
      <c r="C279" s="360" t="s">
        <v>454</v>
      </c>
      <c r="D279" s="359" t="s">
        <v>627</v>
      </c>
      <c r="E279" s="358" t="s">
        <v>686</v>
      </c>
      <c r="F279" s="354" t="s">
        <v>685</v>
      </c>
      <c r="G279" s="354" t="s">
        <v>703</v>
      </c>
      <c r="H279" s="354" t="s">
        <v>683</v>
      </c>
      <c r="I279" s="354" t="s">
        <v>682</v>
      </c>
      <c r="J279" s="354" t="s">
        <v>681</v>
      </c>
      <c r="K279" s="354">
        <v>100</v>
      </c>
      <c r="L279" s="353"/>
      <c r="M279" s="352">
        <v>4</v>
      </c>
      <c r="N279" s="351">
        <v>4</v>
      </c>
      <c r="O279" s="350">
        <f t="shared" si="8"/>
        <v>1</v>
      </c>
      <c r="P279" s="350">
        <v>1</v>
      </c>
      <c r="Q279" s="349">
        <f t="shared" si="9"/>
        <v>1</v>
      </c>
      <c r="R279" s="348"/>
    </row>
    <row r="280" spans="1:18" x14ac:dyDescent="0.25">
      <c r="A280" s="357" t="s">
        <v>17</v>
      </c>
      <c r="B280" s="354" t="s">
        <v>640</v>
      </c>
      <c r="C280" s="354" t="s">
        <v>644</v>
      </c>
      <c r="D280" s="356" t="s">
        <v>643</v>
      </c>
      <c r="E280" s="355" t="s">
        <v>94</v>
      </c>
      <c r="F280" s="354" t="s">
        <v>685</v>
      </c>
      <c r="G280" s="354" t="s">
        <v>703</v>
      </c>
      <c r="H280" s="354" t="s">
        <v>683</v>
      </c>
      <c r="I280" s="354" t="s">
        <v>682</v>
      </c>
      <c r="J280" s="354" t="s">
        <v>681</v>
      </c>
      <c r="K280" s="354">
        <v>100</v>
      </c>
      <c r="L280" s="353"/>
      <c r="M280" s="352">
        <v>3</v>
      </c>
      <c r="N280" s="351">
        <v>3</v>
      </c>
      <c r="O280" s="350">
        <f t="shared" si="8"/>
        <v>1</v>
      </c>
      <c r="P280" s="350">
        <v>1</v>
      </c>
      <c r="Q280" s="349">
        <f t="shared" si="9"/>
        <v>1</v>
      </c>
      <c r="R280" s="348"/>
    </row>
    <row r="281" spans="1:18" x14ac:dyDescent="0.25">
      <c r="A281" s="357" t="s">
        <v>17</v>
      </c>
      <c r="B281" s="354" t="s">
        <v>640</v>
      </c>
      <c r="C281" s="354" t="s">
        <v>656</v>
      </c>
      <c r="D281" s="359" t="s">
        <v>655</v>
      </c>
      <c r="E281" s="355" t="s">
        <v>94</v>
      </c>
      <c r="F281" s="354" t="s">
        <v>685</v>
      </c>
      <c r="G281" s="354" t="s">
        <v>702</v>
      </c>
      <c r="H281" s="354" t="s">
        <v>700</v>
      </c>
      <c r="I281" s="354" t="s">
        <v>682</v>
      </c>
      <c r="J281" s="354" t="s">
        <v>681</v>
      </c>
      <c r="K281" s="354">
        <v>100</v>
      </c>
      <c r="L281" s="353"/>
      <c r="M281" s="351">
        <v>58</v>
      </c>
      <c r="N281" s="351">
        <v>58</v>
      </c>
      <c r="O281" s="350">
        <f t="shared" si="8"/>
        <v>1</v>
      </c>
      <c r="P281" s="350">
        <v>1</v>
      </c>
      <c r="Q281" s="349">
        <f t="shared" si="9"/>
        <v>1</v>
      </c>
      <c r="R281" s="348"/>
    </row>
    <row r="282" spans="1:18" x14ac:dyDescent="0.25">
      <c r="A282" s="357" t="s">
        <v>17</v>
      </c>
      <c r="B282" s="354" t="s">
        <v>640</v>
      </c>
      <c r="C282" s="354" t="s">
        <v>687</v>
      </c>
      <c r="D282" s="356" t="s">
        <v>650</v>
      </c>
      <c r="E282" s="355" t="s">
        <v>94</v>
      </c>
      <c r="F282" s="354" t="s">
        <v>685</v>
      </c>
      <c r="G282" s="354" t="s">
        <v>702</v>
      </c>
      <c r="H282" s="354" t="s">
        <v>700</v>
      </c>
      <c r="I282" s="354" t="s">
        <v>682</v>
      </c>
      <c r="J282" s="354" t="s">
        <v>681</v>
      </c>
      <c r="K282" s="354">
        <v>100</v>
      </c>
      <c r="L282" s="353"/>
      <c r="M282" s="351">
        <v>3</v>
      </c>
      <c r="N282" s="351">
        <v>3</v>
      </c>
      <c r="O282" s="350">
        <f t="shared" si="8"/>
        <v>1</v>
      </c>
      <c r="P282" s="350">
        <v>1</v>
      </c>
      <c r="Q282" s="349">
        <f t="shared" si="9"/>
        <v>1</v>
      </c>
      <c r="R282" s="348"/>
    </row>
    <row r="283" spans="1:18" x14ac:dyDescent="0.25">
      <c r="A283" s="357" t="s">
        <v>17</v>
      </c>
      <c r="B283" s="354" t="s">
        <v>640</v>
      </c>
      <c r="C283" s="354" t="s">
        <v>638</v>
      </c>
      <c r="D283" s="356" t="s">
        <v>649</v>
      </c>
      <c r="E283" s="355" t="s">
        <v>94</v>
      </c>
      <c r="F283" s="354" t="s">
        <v>685</v>
      </c>
      <c r="G283" s="354" t="s">
        <v>702</v>
      </c>
      <c r="H283" s="354" t="s">
        <v>700</v>
      </c>
      <c r="I283" s="354" t="s">
        <v>682</v>
      </c>
      <c r="J283" s="354" t="s">
        <v>681</v>
      </c>
      <c r="K283" s="354">
        <v>100</v>
      </c>
      <c r="L283" s="353"/>
      <c r="M283" s="361">
        <v>2</v>
      </c>
      <c r="N283" s="351">
        <v>2</v>
      </c>
      <c r="O283" s="350">
        <f t="shared" si="8"/>
        <v>1</v>
      </c>
      <c r="P283" s="350">
        <v>1</v>
      </c>
      <c r="Q283" s="349">
        <f t="shared" si="9"/>
        <v>1</v>
      </c>
      <c r="R283" s="348"/>
    </row>
    <row r="284" spans="1:18" x14ac:dyDescent="0.25">
      <c r="A284" s="357" t="s">
        <v>17</v>
      </c>
      <c r="B284" s="354" t="s">
        <v>640</v>
      </c>
      <c r="C284" s="354" t="s">
        <v>638</v>
      </c>
      <c r="D284" s="356" t="s">
        <v>643</v>
      </c>
      <c r="E284" s="355" t="s">
        <v>94</v>
      </c>
      <c r="F284" s="354" t="s">
        <v>685</v>
      </c>
      <c r="G284" s="354" t="s">
        <v>702</v>
      </c>
      <c r="H284" s="354" t="s">
        <v>700</v>
      </c>
      <c r="I284" s="354" t="s">
        <v>682</v>
      </c>
      <c r="J284" s="354" t="s">
        <v>681</v>
      </c>
      <c r="K284" s="354">
        <v>100</v>
      </c>
      <c r="L284" s="353"/>
      <c r="M284" s="361">
        <v>11</v>
      </c>
      <c r="N284" s="351">
        <v>11</v>
      </c>
      <c r="O284" s="350">
        <f t="shared" si="8"/>
        <v>1</v>
      </c>
      <c r="P284" s="350">
        <v>1</v>
      </c>
      <c r="Q284" s="349">
        <f t="shared" si="9"/>
        <v>1</v>
      </c>
      <c r="R284" s="348"/>
    </row>
    <row r="285" spans="1:18" x14ac:dyDescent="0.25">
      <c r="A285" s="357" t="s">
        <v>17</v>
      </c>
      <c r="B285" s="354" t="s">
        <v>640</v>
      </c>
      <c r="C285" s="354" t="s">
        <v>687</v>
      </c>
      <c r="D285" s="356" t="s">
        <v>643</v>
      </c>
      <c r="E285" s="355" t="s">
        <v>94</v>
      </c>
      <c r="F285" s="354" t="s">
        <v>685</v>
      </c>
      <c r="G285" s="354" t="s">
        <v>702</v>
      </c>
      <c r="H285" s="354" t="s">
        <v>700</v>
      </c>
      <c r="I285" s="354" t="s">
        <v>682</v>
      </c>
      <c r="J285" s="354" t="s">
        <v>681</v>
      </c>
      <c r="K285" s="354">
        <v>100</v>
      </c>
      <c r="L285" s="353"/>
      <c r="M285" s="352">
        <v>2</v>
      </c>
      <c r="N285" s="351">
        <v>2</v>
      </c>
      <c r="O285" s="350">
        <f t="shared" si="8"/>
        <v>1</v>
      </c>
      <c r="P285" s="350">
        <v>1</v>
      </c>
      <c r="Q285" s="349">
        <f t="shared" si="9"/>
        <v>1</v>
      </c>
      <c r="R285" s="348"/>
    </row>
    <row r="286" spans="1:18" x14ac:dyDescent="0.25">
      <c r="A286" s="357" t="s">
        <v>17</v>
      </c>
      <c r="B286" s="354" t="s">
        <v>640</v>
      </c>
      <c r="C286" s="360" t="s">
        <v>454</v>
      </c>
      <c r="D286" s="359" t="s">
        <v>627</v>
      </c>
      <c r="E286" s="355" t="s">
        <v>94</v>
      </c>
      <c r="F286" s="354" t="s">
        <v>685</v>
      </c>
      <c r="G286" s="354" t="s">
        <v>702</v>
      </c>
      <c r="H286" s="354" t="s">
        <v>700</v>
      </c>
      <c r="I286" s="354" t="s">
        <v>682</v>
      </c>
      <c r="J286" s="354" t="s">
        <v>681</v>
      </c>
      <c r="K286" s="354">
        <v>100</v>
      </c>
      <c r="L286" s="353"/>
      <c r="M286" s="352">
        <v>1</v>
      </c>
      <c r="N286" s="351">
        <v>1</v>
      </c>
      <c r="O286" s="350">
        <f t="shared" si="8"/>
        <v>1</v>
      </c>
      <c r="P286" s="350">
        <v>1</v>
      </c>
      <c r="Q286" s="349">
        <f t="shared" si="9"/>
        <v>1</v>
      </c>
      <c r="R286" s="348"/>
    </row>
    <row r="287" spans="1:18" x14ac:dyDescent="0.25">
      <c r="A287" s="357" t="s">
        <v>17</v>
      </c>
      <c r="B287" s="354" t="s">
        <v>640</v>
      </c>
      <c r="C287" s="354" t="s">
        <v>638</v>
      </c>
      <c r="D287" s="359" t="s">
        <v>627</v>
      </c>
      <c r="E287" s="355" t="s">
        <v>686</v>
      </c>
      <c r="F287" s="354" t="s">
        <v>685</v>
      </c>
      <c r="G287" s="354" t="s">
        <v>702</v>
      </c>
      <c r="H287" s="354" t="s">
        <v>700</v>
      </c>
      <c r="I287" s="354" t="s">
        <v>682</v>
      </c>
      <c r="J287" s="354" t="s">
        <v>681</v>
      </c>
      <c r="K287" s="354">
        <v>100</v>
      </c>
      <c r="L287" s="353"/>
      <c r="M287" s="352">
        <v>3</v>
      </c>
      <c r="N287" s="351">
        <v>3</v>
      </c>
      <c r="O287" s="350">
        <f t="shared" si="8"/>
        <v>1</v>
      </c>
      <c r="P287" s="350">
        <v>1</v>
      </c>
      <c r="Q287" s="349">
        <f t="shared" si="9"/>
        <v>1</v>
      </c>
      <c r="R287" s="348"/>
    </row>
    <row r="288" spans="1:18" x14ac:dyDescent="0.25">
      <c r="A288" s="357" t="s">
        <v>17</v>
      </c>
      <c r="B288" s="354" t="s">
        <v>70</v>
      </c>
      <c r="C288" s="360" t="s">
        <v>454</v>
      </c>
      <c r="D288" s="359" t="s">
        <v>627</v>
      </c>
      <c r="E288" s="358" t="s">
        <v>686</v>
      </c>
      <c r="F288" s="354" t="s">
        <v>685</v>
      </c>
      <c r="G288" s="354" t="s">
        <v>702</v>
      </c>
      <c r="H288" s="354" t="s">
        <v>700</v>
      </c>
      <c r="I288" s="354" t="s">
        <v>682</v>
      </c>
      <c r="J288" s="354" t="s">
        <v>681</v>
      </c>
      <c r="K288" s="354">
        <v>100</v>
      </c>
      <c r="L288" s="353"/>
      <c r="M288" s="352">
        <v>4</v>
      </c>
      <c r="N288" s="351">
        <v>4</v>
      </c>
      <c r="O288" s="350">
        <f t="shared" si="8"/>
        <v>1</v>
      </c>
      <c r="P288" s="350">
        <v>1</v>
      </c>
      <c r="Q288" s="349">
        <f t="shared" si="9"/>
        <v>1</v>
      </c>
      <c r="R288" s="348"/>
    </row>
    <row r="289" spans="1:18" x14ac:dyDescent="0.25">
      <c r="A289" s="357" t="s">
        <v>17</v>
      </c>
      <c r="B289" s="354" t="s">
        <v>640</v>
      </c>
      <c r="C289" s="354" t="s">
        <v>644</v>
      </c>
      <c r="D289" s="356" t="s">
        <v>643</v>
      </c>
      <c r="E289" s="355" t="s">
        <v>94</v>
      </c>
      <c r="F289" s="354" t="s">
        <v>685</v>
      </c>
      <c r="G289" s="354" t="s">
        <v>702</v>
      </c>
      <c r="H289" s="354" t="s">
        <v>700</v>
      </c>
      <c r="I289" s="354" t="s">
        <v>682</v>
      </c>
      <c r="J289" s="354" t="s">
        <v>681</v>
      </c>
      <c r="K289" s="354">
        <v>100</v>
      </c>
      <c r="L289" s="353"/>
      <c r="M289" s="352">
        <v>3</v>
      </c>
      <c r="N289" s="351">
        <v>3</v>
      </c>
      <c r="O289" s="350">
        <f t="shared" si="8"/>
        <v>1</v>
      </c>
      <c r="P289" s="350">
        <v>1</v>
      </c>
      <c r="Q289" s="349">
        <f t="shared" si="9"/>
        <v>1</v>
      </c>
      <c r="R289" s="348"/>
    </row>
    <row r="290" spans="1:18" x14ac:dyDescent="0.25">
      <c r="A290" s="357" t="s">
        <v>17</v>
      </c>
      <c r="B290" s="354" t="s">
        <v>640</v>
      </c>
      <c r="C290" s="354" t="s">
        <v>656</v>
      </c>
      <c r="D290" s="359" t="s">
        <v>655</v>
      </c>
      <c r="E290" s="355" t="s">
        <v>94</v>
      </c>
      <c r="F290" s="354" t="s">
        <v>685</v>
      </c>
      <c r="G290" s="354" t="s">
        <v>701</v>
      </c>
      <c r="H290" s="354" t="s">
        <v>700</v>
      </c>
      <c r="I290" s="354" t="s">
        <v>682</v>
      </c>
      <c r="J290" s="354" t="s">
        <v>681</v>
      </c>
      <c r="K290" s="354">
        <v>100</v>
      </c>
      <c r="L290" s="353"/>
      <c r="M290" s="351">
        <v>58</v>
      </c>
      <c r="N290" s="351">
        <v>58</v>
      </c>
      <c r="O290" s="350">
        <f t="shared" si="8"/>
        <v>1</v>
      </c>
      <c r="P290" s="350">
        <v>1</v>
      </c>
      <c r="Q290" s="349">
        <f t="shared" si="9"/>
        <v>1</v>
      </c>
      <c r="R290" s="348"/>
    </row>
    <row r="291" spans="1:18" x14ac:dyDescent="0.25">
      <c r="A291" s="357" t="s">
        <v>17</v>
      </c>
      <c r="B291" s="354" t="s">
        <v>640</v>
      </c>
      <c r="C291" s="354" t="s">
        <v>687</v>
      </c>
      <c r="D291" s="356" t="s">
        <v>650</v>
      </c>
      <c r="E291" s="355" t="s">
        <v>94</v>
      </c>
      <c r="F291" s="354" t="s">
        <v>685</v>
      </c>
      <c r="G291" s="354" t="s">
        <v>701</v>
      </c>
      <c r="H291" s="354" t="s">
        <v>700</v>
      </c>
      <c r="I291" s="354" t="s">
        <v>682</v>
      </c>
      <c r="J291" s="354" t="s">
        <v>681</v>
      </c>
      <c r="K291" s="354">
        <v>100</v>
      </c>
      <c r="L291" s="353"/>
      <c r="M291" s="351">
        <v>3</v>
      </c>
      <c r="N291" s="351">
        <v>3</v>
      </c>
      <c r="O291" s="350">
        <f t="shared" si="8"/>
        <v>1</v>
      </c>
      <c r="P291" s="350">
        <v>1</v>
      </c>
      <c r="Q291" s="349">
        <f t="shared" si="9"/>
        <v>1</v>
      </c>
      <c r="R291" s="348"/>
    </row>
    <row r="292" spans="1:18" x14ac:dyDescent="0.25">
      <c r="A292" s="357" t="s">
        <v>17</v>
      </c>
      <c r="B292" s="354" t="s">
        <v>640</v>
      </c>
      <c r="C292" s="354" t="s">
        <v>638</v>
      </c>
      <c r="D292" s="356" t="s">
        <v>649</v>
      </c>
      <c r="E292" s="355" t="s">
        <v>94</v>
      </c>
      <c r="F292" s="354" t="s">
        <v>685</v>
      </c>
      <c r="G292" s="354" t="s">
        <v>701</v>
      </c>
      <c r="H292" s="354" t="s">
        <v>700</v>
      </c>
      <c r="I292" s="354" t="s">
        <v>682</v>
      </c>
      <c r="J292" s="354" t="s">
        <v>681</v>
      </c>
      <c r="K292" s="354">
        <v>100</v>
      </c>
      <c r="L292" s="353"/>
      <c r="M292" s="361">
        <v>2</v>
      </c>
      <c r="N292" s="351">
        <v>2</v>
      </c>
      <c r="O292" s="350">
        <f t="shared" si="8"/>
        <v>1</v>
      </c>
      <c r="P292" s="350">
        <v>1</v>
      </c>
      <c r="Q292" s="349">
        <f t="shared" si="9"/>
        <v>1</v>
      </c>
      <c r="R292" s="348"/>
    </row>
    <row r="293" spans="1:18" x14ac:dyDescent="0.25">
      <c r="A293" s="357" t="s">
        <v>17</v>
      </c>
      <c r="B293" s="354" t="s">
        <v>640</v>
      </c>
      <c r="C293" s="354" t="s">
        <v>638</v>
      </c>
      <c r="D293" s="356" t="s">
        <v>643</v>
      </c>
      <c r="E293" s="355" t="s">
        <v>94</v>
      </c>
      <c r="F293" s="354" t="s">
        <v>685</v>
      </c>
      <c r="G293" s="354" t="s">
        <v>701</v>
      </c>
      <c r="H293" s="354" t="s">
        <v>700</v>
      </c>
      <c r="I293" s="354" t="s">
        <v>682</v>
      </c>
      <c r="J293" s="354" t="s">
        <v>681</v>
      </c>
      <c r="K293" s="354">
        <v>100</v>
      </c>
      <c r="L293" s="353"/>
      <c r="M293" s="361">
        <v>11</v>
      </c>
      <c r="N293" s="351">
        <v>11</v>
      </c>
      <c r="O293" s="350">
        <f t="shared" si="8"/>
        <v>1</v>
      </c>
      <c r="P293" s="350">
        <v>1</v>
      </c>
      <c r="Q293" s="349">
        <f t="shared" si="9"/>
        <v>1</v>
      </c>
      <c r="R293" s="348"/>
    </row>
    <row r="294" spans="1:18" x14ac:dyDescent="0.25">
      <c r="A294" s="357" t="s">
        <v>17</v>
      </c>
      <c r="B294" s="354" t="s">
        <v>640</v>
      </c>
      <c r="C294" s="354" t="s">
        <v>687</v>
      </c>
      <c r="D294" s="356" t="s">
        <v>643</v>
      </c>
      <c r="E294" s="355" t="s">
        <v>94</v>
      </c>
      <c r="F294" s="354" t="s">
        <v>685</v>
      </c>
      <c r="G294" s="354" t="s">
        <v>701</v>
      </c>
      <c r="H294" s="354" t="s">
        <v>700</v>
      </c>
      <c r="I294" s="354" t="s">
        <v>682</v>
      </c>
      <c r="J294" s="354" t="s">
        <v>681</v>
      </c>
      <c r="K294" s="354">
        <v>100</v>
      </c>
      <c r="L294" s="353"/>
      <c r="M294" s="352">
        <v>2</v>
      </c>
      <c r="N294" s="351">
        <v>2</v>
      </c>
      <c r="O294" s="350">
        <f t="shared" si="8"/>
        <v>1</v>
      </c>
      <c r="P294" s="350">
        <v>1</v>
      </c>
      <c r="Q294" s="349">
        <f t="shared" si="9"/>
        <v>1</v>
      </c>
      <c r="R294" s="348"/>
    </row>
    <row r="295" spans="1:18" x14ac:dyDescent="0.25">
      <c r="A295" s="357" t="s">
        <v>17</v>
      </c>
      <c r="B295" s="354" t="s">
        <v>640</v>
      </c>
      <c r="C295" s="360" t="s">
        <v>454</v>
      </c>
      <c r="D295" s="359" t="s">
        <v>627</v>
      </c>
      <c r="E295" s="355" t="s">
        <v>94</v>
      </c>
      <c r="F295" s="354" t="s">
        <v>685</v>
      </c>
      <c r="G295" s="354" t="s">
        <v>701</v>
      </c>
      <c r="H295" s="354" t="s">
        <v>700</v>
      </c>
      <c r="I295" s="354" t="s">
        <v>682</v>
      </c>
      <c r="J295" s="354" t="s">
        <v>681</v>
      </c>
      <c r="K295" s="354">
        <v>100</v>
      </c>
      <c r="L295" s="353"/>
      <c r="M295" s="352">
        <v>1</v>
      </c>
      <c r="N295" s="351">
        <v>1</v>
      </c>
      <c r="O295" s="350">
        <f t="shared" si="8"/>
        <v>1</v>
      </c>
      <c r="P295" s="350">
        <v>1</v>
      </c>
      <c r="Q295" s="349">
        <f t="shared" si="9"/>
        <v>1</v>
      </c>
      <c r="R295" s="348"/>
    </row>
    <row r="296" spans="1:18" x14ac:dyDescent="0.25">
      <c r="A296" s="357" t="s">
        <v>17</v>
      </c>
      <c r="B296" s="354" t="s">
        <v>640</v>
      </c>
      <c r="C296" s="354" t="s">
        <v>638</v>
      </c>
      <c r="D296" s="359" t="s">
        <v>627</v>
      </c>
      <c r="E296" s="355" t="s">
        <v>686</v>
      </c>
      <c r="F296" s="354" t="s">
        <v>685</v>
      </c>
      <c r="G296" s="354" t="s">
        <v>701</v>
      </c>
      <c r="H296" s="354" t="s">
        <v>700</v>
      </c>
      <c r="I296" s="354" t="s">
        <v>682</v>
      </c>
      <c r="J296" s="354" t="s">
        <v>681</v>
      </c>
      <c r="K296" s="354">
        <v>100</v>
      </c>
      <c r="L296" s="353"/>
      <c r="M296" s="352">
        <v>3</v>
      </c>
      <c r="N296" s="351">
        <v>3</v>
      </c>
      <c r="O296" s="350">
        <f t="shared" si="8"/>
        <v>1</v>
      </c>
      <c r="P296" s="350">
        <v>1</v>
      </c>
      <c r="Q296" s="349">
        <f t="shared" si="9"/>
        <v>1</v>
      </c>
      <c r="R296" s="348"/>
    </row>
    <row r="297" spans="1:18" x14ac:dyDescent="0.25">
      <c r="A297" s="357" t="s">
        <v>17</v>
      </c>
      <c r="B297" s="354" t="s">
        <v>70</v>
      </c>
      <c r="C297" s="360" t="s">
        <v>454</v>
      </c>
      <c r="D297" s="359" t="s">
        <v>627</v>
      </c>
      <c r="E297" s="358" t="s">
        <v>686</v>
      </c>
      <c r="F297" s="354" t="s">
        <v>685</v>
      </c>
      <c r="G297" s="354" t="s">
        <v>701</v>
      </c>
      <c r="H297" s="354" t="s">
        <v>700</v>
      </c>
      <c r="I297" s="354" t="s">
        <v>682</v>
      </c>
      <c r="J297" s="354" t="s">
        <v>681</v>
      </c>
      <c r="K297" s="354">
        <v>100</v>
      </c>
      <c r="L297" s="353"/>
      <c r="M297" s="352">
        <v>4</v>
      </c>
      <c r="N297" s="351">
        <v>4</v>
      </c>
      <c r="O297" s="350">
        <f t="shared" si="8"/>
        <v>1</v>
      </c>
      <c r="P297" s="350">
        <v>1</v>
      </c>
      <c r="Q297" s="349">
        <f t="shared" si="9"/>
        <v>1</v>
      </c>
      <c r="R297" s="348"/>
    </row>
    <row r="298" spans="1:18" x14ac:dyDescent="0.25">
      <c r="A298" s="357" t="s">
        <v>17</v>
      </c>
      <c r="B298" s="354" t="s">
        <v>640</v>
      </c>
      <c r="C298" s="354" t="s">
        <v>644</v>
      </c>
      <c r="D298" s="356" t="s">
        <v>643</v>
      </c>
      <c r="E298" s="355" t="s">
        <v>94</v>
      </c>
      <c r="F298" s="354" t="s">
        <v>685</v>
      </c>
      <c r="G298" s="354" t="s">
        <v>701</v>
      </c>
      <c r="H298" s="354" t="s">
        <v>700</v>
      </c>
      <c r="I298" s="354" t="s">
        <v>682</v>
      </c>
      <c r="J298" s="354" t="s">
        <v>681</v>
      </c>
      <c r="K298" s="354">
        <v>100</v>
      </c>
      <c r="L298" s="353"/>
      <c r="M298" s="352">
        <v>3</v>
      </c>
      <c r="N298" s="351">
        <v>3</v>
      </c>
      <c r="O298" s="350">
        <f t="shared" si="8"/>
        <v>1</v>
      </c>
      <c r="P298" s="350">
        <v>1</v>
      </c>
      <c r="Q298" s="349">
        <f t="shared" si="9"/>
        <v>1</v>
      </c>
      <c r="R298" s="348"/>
    </row>
    <row r="299" spans="1:18" x14ac:dyDescent="0.25">
      <c r="A299" s="357" t="s">
        <v>17</v>
      </c>
      <c r="B299" s="354" t="s">
        <v>640</v>
      </c>
      <c r="C299" s="354" t="s">
        <v>656</v>
      </c>
      <c r="D299" s="359" t="s">
        <v>655</v>
      </c>
      <c r="E299" s="355" t="s">
        <v>94</v>
      </c>
      <c r="F299" s="354" t="s">
        <v>685</v>
      </c>
      <c r="G299" s="354" t="s">
        <v>699</v>
      </c>
      <c r="H299" s="354" t="s">
        <v>683</v>
      </c>
      <c r="I299" s="354" t="s">
        <v>682</v>
      </c>
      <c r="J299" s="354" t="s">
        <v>681</v>
      </c>
      <c r="K299" s="354">
        <v>100</v>
      </c>
      <c r="L299" s="353"/>
      <c r="M299" s="351">
        <v>58</v>
      </c>
      <c r="N299" s="351">
        <v>58</v>
      </c>
      <c r="O299" s="350">
        <f t="shared" si="8"/>
        <v>1</v>
      </c>
      <c r="P299" s="350">
        <v>1</v>
      </c>
      <c r="Q299" s="349">
        <f t="shared" si="9"/>
        <v>1</v>
      </c>
      <c r="R299" s="348"/>
    </row>
    <row r="300" spans="1:18" x14ac:dyDescent="0.25">
      <c r="A300" s="357" t="s">
        <v>17</v>
      </c>
      <c r="B300" s="354" t="s">
        <v>640</v>
      </c>
      <c r="C300" s="354" t="s">
        <v>687</v>
      </c>
      <c r="D300" s="356" t="s">
        <v>650</v>
      </c>
      <c r="E300" s="355" t="s">
        <v>94</v>
      </c>
      <c r="F300" s="354" t="s">
        <v>685</v>
      </c>
      <c r="G300" s="354" t="s">
        <v>699</v>
      </c>
      <c r="H300" s="354" t="s">
        <v>683</v>
      </c>
      <c r="I300" s="354" t="s">
        <v>682</v>
      </c>
      <c r="J300" s="354" t="s">
        <v>681</v>
      </c>
      <c r="K300" s="354">
        <v>100</v>
      </c>
      <c r="L300" s="353"/>
      <c r="M300" s="351">
        <v>3</v>
      </c>
      <c r="N300" s="351">
        <v>3</v>
      </c>
      <c r="O300" s="350">
        <f t="shared" si="8"/>
        <v>1</v>
      </c>
      <c r="P300" s="350">
        <v>1</v>
      </c>
      <c r="Q300" s="349">
        <f t="shared" si="9"/>
        <v>1</v>
      </c>
      <c r="R300" s="348"/>
    </row>
    <row r="301" spans="1:18" x14ac:dyDescent="0.25">
      <c r="A301" s="357" t="s">
        <v>17</v>
      </c>
      <c r="B301" s="354" t="s">
        <v>640</v>
      </c>
      <c r="C301" s="354" t="s">
        <v>638</v>
      </c>
      <c r="D301" s="356" t="s">
        <v>649</v>
      </c>
      <c r="E301" s="355" t="s">
        <v>94</v>
      </c>
      <c r="F301" s="354" t="s">
        <v>685</v>
      </c>
      <c r="G301" s="354" t="s">
        <v>699</v>
      </c>
      <c r="H301" s="354" t="s">
        <v>683</v>
      </c>
      <c r="I301" s="354" t="s">
        <v>682</v>
      </c>
      <c r="J301" s="354" t="s">
        <v>681</v>
      </c>
      <c r="K301" s="354">
        <v>100</v>
      </c>
      <c r="L301" s="353"/>
      <c r="M301" s="361">
        <v>2</v>
      </c>
      <c r="N301" s="351">
        <v>2</v>
      </c>
      <c r="O301" s="350">
        <f t="shared" si="8"/>
        <v>1</v>
      </c>
      <c r="P301" s="350">
        <v>1</v>
      </c>
      <c r="Q301" s="349">
        <f t="shared" si="9"/>
        <v>1</v>
      </c>
      <c r="R301" s="348"/>
    </row>
    <row r="302" spans="1:18" x14ac:dyDescent="0.25">
      <c r="A302" s="357" t="s">
        <v>17</v>
      </c>
      <c r="B302" s="354" t="s">
        <v>640</v>
      </c>
      <c r="C302" s="354" t="s">
        <v>638</v>
      </c>
      <c r="D302" s="356" t="s">
        <v>643</v>
      </c>
      <c r="E302" s="355" t="s">
        <v>94</v>
      </c>
      <c r="F302" s="354" t="s">
        <v>685</v>
      </c>
      <c r="G302" s="354" t="s">
        <v>699</v>
      </c>
      <c r="H302" s="354" t="s">
        <v>683</v>
      </c>
      <c r="I302" s="354" t="s">
        <v>682</v>
      </c>
      <c r="J302" s="354" t="s">
        <v>681</v>
      </c>
      <c r="K302" s="354">
        <v>100</v>
      </c>
      <c r="L302" s="353"/>
      <c r="M302" s="361">
        <v>11</v>
      </c>
      <c r="N302" s="351">
        <v>11</v>
      </c>
      <c r="O302" s="350">
        <f t="shared" si="8"/>
        <v>1</v>
      </c>
      <c r="P302" s="350">
        <v>1</v>
      </c>
      <c r="Q302" s="349">
        <f t="shared" si="9"/>
        <v>1</v>
      </c>
      <c r="R302" s="348"/>
    </row>
    <row r="303" spans="1:18" x14ac:dyDescent="0.25">
      <c r="A303" s="357" t="s">
        <v>17</v>
      </c>
      <c r="B303" s="354" t="s">
        <v>640</v>
      </c>
      <c r="C303" s="354" t="s">
        <v>687</v>
      </c>
      <c r="D303" s="356" t="s">
        <v>643</v>
      </c>
      <c r="E303" s="355" t="s">
        <v>94</v>
      </c>
      <c r="F303" s="354" t="s">
        <v>685</v>
      </c>
      <c r="G303" s="354" t="s">
        <v>699</v>
      </c>
      <c r="H303" s="354" t="s">
        <v>683</v>
      </c>
      <c r="I303" s="354" t="s">
        <v>682</v>
      </c>
      <c r="J303" s="354" t="s">
        <v>681</v>
      </c>
      <c r="K303" s="354">
        <v>100</v>
      </c>
      <c r="L303" s="353"/>
      <c r="M303" s="352">
        <v>2</v>
      </c>
      <c r="N303" s="352">
        <v>2</v>
      </c>
      <c r="O303" s="350">
        <f t="shared" si="8"/>
        <v>1</v>
      </c>
      <c r="P303" s="350">
        <v>1</v>
      </c>
      <c r="Q303" s="349">
        <f t="shared" si="9"/>
        <v>1</v>
      </c>
      <c r="R303" s="348"/>
    </row>
    <row r="304" spans="1:18" x14ac:dyDescent="0.25">
      <c r="A304" s="357" t="s">
        <v>17</v>
      </c>
      <c r="B304" s="354" t="s">
        <v>640</v>
      </c>
      <c r="C304" s="360" t="s">
        <v>454</v>
      </c>
      <c r="D304" s="359" t="s">
        <v>627</v>
      </c>
      <c r="E304" s="355" t="s">
        <v>94</v>
      </c>
      <c r="F304" s="354" t="s">
        <v>685</v>
      </c>
      <c r="G304" s="354" t="s">
        <v>699</v>
      </c>
      <c r="H304" s="354" t="s">
        <v>683</v>
      </c>
      <c r="I304" s="354" t="s">
        <v>682</v>
      </c>
      <c r="J304" s="354" t="s">
        <v>681</v>
      </c>
      <c r="K304" s="354">
        <v>100</v>
      </c>
      <c r="L304" s="353"/>
      <c r="M304" s="352">
        <v>1</v>
      </c>
      <c r="N304" s="351">
        <v>1</v>
      </c>
      <c r="O304" s="350">
        <f t="shared" si="8"/>
        <v>1</v>
      </c>
      <c r="P304" s="350">
        <v>1</v>
      </c>
      <c r="Q304" s="349">
        <f t="shared" si="9"/>
        <v>1</v>
      </c>
      <c r="R304" s="348"/>
    </row>
    <row r="305" spans="1:18" x14ac:dyDescent="0.25">
      <c r="A305" s="357" t="s">
        <v>17</v>
      </c>
      <c r="B305" s="354" t="s">
        <v>640</v>
      </c>
      <c r="C305" s="354" t="s">
        <v>638</v>
      </c>
      <c r="D305" s="359" t="s">
        <v>627</v>
      </c>
      <c r="E305" s="355" t="s">
        <v>686</v>
      </c>
      <c r="F305" s="354" t="s">
        <v>685</v>
      </c>
      <c r="G305" s="354" t="s">
        <v>699</v>
      </c>
      <c r="H305" s="354" t="s">
        <v>683</v>
      </c>
      <c r="I305" s="354" t="s">
        <v>682</v>
      </c>
      <c r="J305" s="354" t="s">
        <v>681</v>
      </c>
      <c r="K305" s="354">
        <v>100</v>
      </c>
      <c r="L305" s="353"/>
      <c r="M305" s="352">
        <v>3</v>
      </c>
      <c r="N305" s="351">
        <v>3</v>
      </c>
      <c r="O305" s="350">
        <f t="shared" si="8"/>
        <v>1</v>
      </c>
      <c r="P305" s="350">
        <v>1</v>
      </c>
      <c r="Q305" s="349">
        <f t="shared" si="9"/>
        <v>1</v>
      </c>
      <c r="R305" s="348"/>
    </row>
    <row r="306" spans="1:18" x14ac:dyDescent="0.25">
      <c r="A306" s="357" t="s">
        <v>17</v>
      </c>
      <c r="B306" s="354" t="s">
        <v>70</v>
      </c>
      <c r="C306" s="360" t="s">
        <v>454</v>
      </c>
      <c r="D306" s="359" t="s">
        <v>627</v>
      </c>
      <c r="E306" s="358" t="s">
        <v>686</v>
      </c>
      <c r="F306" s="354" t="s">
        <v>685</v>
      </c>
      <c r="G306" s="354" t="s">
        <v>699</v>
      </c>
      <c r="H306" s="354" t="s">
        <v>683</v>
      </c>
      <c r="I306" s="354" t="s">
        <v>682</v>
      </c>
      <c r="J306" s="354" t="s">
        <v>681</v>
      </c>
      <c r="K306" s="354">
        <v>100</v>
      </c>
      <c r="L306" s="353"/>
      <c r="M306" s="352">
        <v>4</v>
      </c>
      <c r="N306" s="351">
        <v>4</v>
      </c>
      <c r="O306" s="350">
        <f t="shared" si="8"/>
        <v>1</v>
      </c>
      <c r="P306" s="350">
        <v>1</v>
      </c>
      <c r="Q306" s="349">
        <f t="shared" si="9"/>
        <v>1</v>
      </c>
      <c r="R306" s="348"/>
    </row>
    <row r="307" spans="1:18" x14ac:dyDescent="0.25">
      <c r="A307" s="357" t="s">
        <v>17</v>
      </c>
      <c r="B307" s="354" t="s">
        <v>640</v>
      </c>
      <c r="C307" s="354" t="s">
        <v>644</v>
      </c>
      <c r="D307" s="356" t="s">
        <v>643</v>
      </c>
      <c r="E307" s="355" t="s">
        <v>94</v>
      </c>
      <c r="F307" s="354" t="s">
        <v>685</v>
      </c>
      <c r="G307" s="354" t="s">
        <v>699</v>
      </c>
      <c r="H307" s="354" t="s">
        <v>683</v>
      </c>
      <c r="I307" s="354" t="s">
        <v>682</v>
      </c>
      <c r="J307" s="354" t="s">
        <v>681</v>
      </c>
      <c r="K307" s="354">
        <v>100</v>
      </c>
      <c r="L307" s="353"/>
      <c r="M307" s="352">
        <v>3</v>
      </c>
      <c r="N307" s="351">
        <v>3</v>
      </c>
      <c r="O307" s="350">
        <f t="shared" si="8"/>
        <v>1</v>
      </c>
      <c r="P307" s="350">
        <v>1</v>
      </c>
      <c r="Q307" s="349">
        <f t="shared" si="9"/>
        <v>1</v>
      </c>
      <c r="R307" s="348"/>
    </row>
    <row r="308" spans="1:18" x14ac:dyDescent="0.25">
      <c r="A308" s="357" t="s">
        <v>17</v>
      </c>
      <c r="B308" s="354" t="s">
        <v>640</v>
      </c>
      <c r="C308" s="354" t="s">
        <v>656</v>
      </c>
      <c r="D308" s="359" t="s">
        <v>655</v>
      </c>
      <c r="E308" s="355" t="s">
        <v>94</v>
      </c>
      <c r="F308" s="354" t="s">
        <v>698</v>
      </c>
      <c r="G308" s="354" t="s">
        <v>697</v>
      </c>
      <c r="H308" s="354" t="s">
        <v>683</v>
      </c>
      <c r="I308" s="354" t="s">
        <v>682</v>
      </c>
      <c r="J308" s="354" t="s">
        <v>681</v>
      </c>
      <c r="K308" s="354">
        <v>100</v>
      </c>
      <c r="L308" s="353"/>
      <c r="M308" s="351">
        <v>58</v>
      </c>
      <c r="N308" s="351">
        <v>58</v>
      </c>
      <c r="O308" s="350">
        <f t="shared" si="8"/>
        <v>1</v>
      </c>
      <c r="P308" s="350">
        <v>1</v>
      </c>
      <c r="Q308" s="349">
        <f t="shared" si="9"/>
        <v>1</v>
      </c>
      <c r="R308" s="348"/>
    </row>
    <row r="309" spans="1:18" x14ac:dyDescent="0.25">
      <c r="A309" s="357" t="s">
        <v>17</v>
      </c>
      <c r="B309" s="354" t="s">
        <v>640</v>
      </c>
      <c r="C309" s="354" t="s">
        <v>687</v>
      </c>
      <c r="D309" s="356" t="s">
        <v>650</v>
      </c>
      <c r="E309" s="355" t="s">
        <v>94</v>
      </c>
      <c r="F309" s="354" t="s">
        <v>698</v>
      </c>
      <c r="G309" s="354" t="s">
        <v>697</v>
      </c>
      <c r="H309" s="354" t="s">
        <v>683</v>
      </c>
      <c r="I309" s="354" t="s">
        <v>682</v>
      </c>
      <c r="J309" s="354" t="s">
        <v>681</v>
      </c>
      <c r="K309" s="354">
        <v>100</v>
      </c>
      <c r="L309" s="353"/>
      <c r="M309" s="351">
        <v>3</v>
      </c>
      <c r="N309" s="351">
        <v>3</v>
      </c>
      <c r="O309" s="350">
        <f t="shared" si="8"/>
        <v>1</v>
      </c>
      <c r="P309" s="350">
        <v>1</v>
      </c>
      <c r="Q309" s="349">
        <f t="shared" si="9"/>
        <v>1</v>
      </c>
      <c r="R309" s="348"/>
    </row>
    <row r="310" spans="1:18" x14ac:dyDescent="0.25">
      <c r="A310" s="357" t="s">
        <v>17</v>
      </c>
      <c r="B310" s="354" t="s">
        <v>640</v>
      </c>
      <c r="C310" s="354" t="s">
        <v>638</v>
      </c>
      <c r="D310" s="356" t="s">
        <v>649</v>
      </c>
      <c r="E310" s="355" t="s">
        <v>94</v>
      </c>
      <c r="F310" s="354" t="s">
        <v>698</v>
      </c>
      <c r="G310" s="354" t="s">
        <v>697</v>
      </c>
      <c r="H310" s="354" t="s">
        <v>683</v>
      </c>
      <c r="I310" s="354" t="s">
        <v>682</v>
      </c>
      <c r="J310" s="354" t="s">
        <v>681</v>
      </c>
      <c r="K310" s="354">
        <v>100</v>
      </c>
      <c r="L310" s="353"/>
      <c r="M310" s="361">
        <v>2</v>
      </c>
      <c r="N310" s="351">
        <v>2</v>
      </c>
      <c r="O310" s="350">
        <f t="shared" si="8"/>
        <v>1</v>
      </c>
      <c r="P310" s="350">
        <v>1</v>
      </c>
      <c r="Q310" s="349">
        <f t="shared" si="9"/>
        <v>1</v>
      </c>
      <c r="R310" s="348"/>
    </row>
    <row r="311" spans="1:18" x14ac:dyDescent="0.25">
      <c r="A311" s="357" t="s">
        <v>17</v>
      </c>
      <c r="B311" s="354" t="s">
        <v>640</v>
      </c>
      <c r="C311" s="354" t="s">
        <v>638</v>
      </c>
      <c r="D311" s="356" t="s">
        <v>643</v>
      </c>
      <c r="E311" s="355" t="s">
        <v>94</v>
      </c>
      <c r="F311" s="354" t="s">
        <v>698</v>
      </c>
      <c r="G311" s="354" t="s">
        <v>697</v>
      </c>
      <c r="H311" s="354" t="s">
        <v>683</v>
      </c>
      <c r="I311" s="354" t="s">
        <v>682</v>
      </c>
      <c r="J311" s="354" t="s">
        <v>681</v>
      </c>
      <c r="K311" s="354">
        <v>100</v>
      </c>
      <c r="L311" s="353"/>
      <c r="M311" s="361">
        <v>11</v>
      </c>
      <c r="N311" s="351">
        <v>11</v>
      </c>
      <c r="O311" s="350">
        <f t="shared" si="8"/>
        <v>1</v>
      </c>
      <c r="P311" s="350">
        <v>1</v>
      </c>
      <c r="Q311" s="349">
        <f t="shared" si="9"/>
        <v>1</v>
      </c>
      <c r="R311" s="348"/>
    </row>
    <row r="312" spans="1:18" x14ac:dyDescent="0.25">
      <c r="A312" s="357" t="s">
        <v>17</v>
      </c>
      <c r="B312" s="354" t="s">
        <v>640</v>
      </c>
      <c r="C312" s="354" t="s">
        <v>687</v>
      </c>
      <c r="D312" s="356" t="s">
        <v>643</v>
      </c>
      <c r="E312" s="355" t="s">
        <v>94</v>
      </c>
      <c r="F312" s="354" t="s">
        <v>698</v>
      </c>
      <c r="G312" s="354" t="s">
        <v>697</v>
      </c>
      <c r="H312" s="354" t="s">
        <v>683</v>
      </c>
      <c r="I312" s="354" t="s">
        <v>682</v>
      </c>
      <c r="J312" s="354" t="s">
        <v>681</v>
      </c>
      <c r="K312" s="354">
        <v>100</v>
      </c>
      <c r="L312" s="353"/>
      <c r="M312" s="352">
        <v>2</v>
      </c>
      <c r="N312" s="352">
        <v>2</v>
      </c>
      <c r="O312" s="350">
        <f t="shared" si="8"/>
        <v>1</v>
      </c>
      <c r="P312" s="350">
        <v>1</v>
      </c>
      <c r="Q312" s="349">
        <f t="shared" si="9"/>
        <v>1</v>
      </c>
      <c r="R312" s="348"/>
    </row>
    <row r="313" spans="1:18" x14ac:dyDescent="0.25">
      <c r="A313" s="357" t="s">
        <v>17</v>
      </c>
      <c r="B313" s="354" t="s">
        <v>640</v>
      </c>
      <c r="C313" s="360" t="s">
        <v>454</v>
      </c>
      <c r="D313" s="359" t="s">
        <v>627</v>
      </c>
      <c r="E313" s="355" t="s">
        <v>94</v>
      </c>
      <c r="F313" s="354" t="s">
        <v>698</v>
      </c>
      <c r="G313" s="354" t="s">
        <v>697</v>
      </c>
      <c r="H313" s="354" t="s">
        <v>683</v>
      </c>
      <c r="I313" s="354" t="s">
        <v>682</v>
      </c>
      <c r="J313" s="354" t="s">
        <v>681</v>
      </c>
      <c r="K313" s="354">
        <v>100</v>
      </c>
      <c r="L313" s="353"/>
      <c r="M313" s="352">
        <v>1</v>
      </c>
      <c r="N313" s="351">
        <v>1</v>
      </c>
      <c r="O313" s="350">
        <f t="shared" si="8"/>
        <v>1</v>
      </c>
      <c r="P313" s="350">
        <v>1</v>
      </c>
      <c r="Q313" s="349">
        <f t="shared" si="9"/>
        <v>1</v>
      </c>
      <c r="R313" s="348"/>
    </row>
    <row r="314" spans="1:18" x14ac:dyDescent="0.25">
      <c r="A314" s="357" t="s">
        <v>17</v>
      </c>
      <c r="B314" s="354" t="s">
        <v>640</v>
      </c>
      <c r="C314" s="354" t="s">
        <v>638</v>
      </c>
      <c r="D314" s="359" t="s">
        <v>627</v>
      </c>
      <c r="E314" s="355" t="s">
        <v>686</v>
      </c>
      <c r="F314" s="354" t="s">
        <v>698</v>
      </c>
      <c r="G314" s="354" t="s">
        <v>697</v>
      </c>
      <c r="H314" s="354" t="s">
        <v>683</v>
      </c>
      <c r="I314" s="354" t="s">
        <v>682</v>
      </c>
      <c r="J314" s="354" t="s">
        <v>681</v>
      </c>
      <c r="K314" s="354">
        <v>100</v>
      </c>
      <c r="L314" s="353"/>
      <c r="M314" s="352">
        <v>3</v>
      </c>
      <c r="N314" s="351">
        <v>3</v>
      </c>
      <c r="O314" s="350">
        <f t="shared" si="8"/>
        <v>1</v>
      </c>
      <c r="P314" s="350">
        <v>1</v>
      </c>
      <c r="Q314" s="349">
        <f t="shared" si="9"/>
        <v>1</v>
      </c>
      <c r="R314" s="348"/>
    </row>
    <row r="315" spans="1:18" x14ac:dyDescent="0.25">
      <c r="A315" s="357" t="s">
        <v>17</v>
      </c>
      <c r="B315" s="354" t="s">
        <v>70</v>
      </c>
      <c r="C315" s="360" t="s">
        <v>454</v>
      </c>
      <c r="D315" s="359" t="s">
        <v>627</v>
      </c>
      <c r="E315" s="358" t="s">
        <v>686</v>
      </c>
      <c r="F315" s="354" t="s">
        <v>698</v>
      </c>
      <c r="G315" s="354" t="s">
        <v>697</v>
      </c>
      <c r="H315" s="354" t="s">
        <v>683</v>
      </c>
      <c r="I315" s="354" t="s">
        <v>682</v>
      </c>
      <c r="J315" s="354" t="s">
        <v>681</v>
      </c>
      <c r="K315" s="354">
        <v>100</v>
      </c>
      <c r="L315" s="353"/>
      <c r="M315" s="352">
        <v>4</v>
      </c>
      <c r="N315" s="351">
        <v>4</v>
      </c>
      <c r="O315" s="350">
        <f t="shared" si="8"/>
        <v>1</v>
      </c>
      <c r="P315" s="350">
        <v>1</v>
      </c>
      <c r="Q315" s="349">
        <f t="shared" si="9"/>
        <v>1</v>
      </c>
      <c r="R315" s="348"/>
    </row>
    <row r="316" spans="1:18" x14ac:dyDescent="0.25">
      <c r="A316" s="357" t="s">
        <v>17</v>
      </c>
      <c r="B316" s="354" t="s">
        <v>640</v>
      </c>
      <c r="C316" s="354" t="s">
        <v>644</v>
      </c>
      <c r="D316" s="356" t="s">
        <v>643</v>
      </c>
      <c r="E316" s="355" t="s">
        <v>94</v>
      </c>
      <c r="F316" s="354" t="s">
        <v>698</v>
      </c>
      <c r="G316" s="354" t="s">
        <v>697</v>
      </c>
      <c r="H316" s="354" t="s">
        <v>683</v>
      </c>
      <c r="I316" s="354" t="s">
        <v>682</v>
      </c>
      <c r="J316" s="354" t="s">
        <v>681</v>
      </c>
      <c r="K316" s="354">
        <v>100</v>
      </c>
      <c r="L316" s="353"/>
      <c r="M316" s="352">
        <v>3</v>
      </c>
      <c r="N316" s="351">
        <v>3</v>
      </c>
      <c r="O316" s="350">
        <f t="shared" si="8"/>
        <v>1</v>
      </c>
      <c r="P316" s="350">
        <v>1</v>
      </c>
      <c r="Q316" s="349">
        <f t="shared" si="9"/>
        <v>1</v>
      </c>
      <c r="R316" s="348"/>
    </row>
    <row r="317" spans="1:18" x14ac:dyDescent="0.25">
      <c r="A317" s="357" t="s">
        <v>17</v>
      </c>
      <c r="B317" s="354" t="s">
        <v>640</v>
      </c>
      <c r="C317" s="354" t="s">
        <v>656</v>
      </c>
      <c r="D317" s="359" t="s">
        <v>655</v>
      </c>
      <c r="E317" s="355" t="s">
        <v>94</v>
      </c>
      <c r="F317" s="354" t="s">
        <v>685</v>
      </c>
      <c r="G317" s="354" t="s">
        <v>695</v>
      </c>
      <c r="H317" s="354" t="s">
        <v>696</v>
      </c>
      <c r="I317" s="354" t="s">
        <v>688</v>
      </c>
      <c r="J317" s="354" t="s">
        <v>681</v>
      </c>
      <c r="K317" s="354">
        <v>100</v>
      </c>
      <c r="L317" s="353"/>
      <c r="M317" s="351">
        <v>58</v>
      </c>
      <c r="N317" s="351">
        <v>58</v>
      </c>
      <c r="O317" s="350">
        <f t="shared" si="8"/>
        <v>1</v>
      </c>
      <c r="P317" s="350">
        <v>1</v>
      </c>
      <c r="Q317" s="349">
        <f t="shared" si="9"/>
        <v>1</v>
      </c>
      <c r="R317" s="348"/>
    </row>
    <row r="318" spans="1:18" x14ac:dyDescent="0.25">
      <c r="A318" s="357" t="s">
        <v>17</v>
      </c>
      <c r="B318" s="354" t="s">
        <v>640</v>
      </c>
      <c r="C318" s="354" t="s">
        <v>687</v>
      </c>
      <c r="D318" s="356" t="s">
        <v>650</v>
      </c>
      <c r="E318" s="355" t="s">
        <v>94</v>
      </c>
      <c r="F318" s="354" t="s">
        <v>685</v>
      </c>
      <c r="G318" s="354" t="s">
        <v>695</v>
      </c>
      <c r="H318" s="354" t="s">
        <v>646</v>
      </c>
      <c r="I318" s="354" t="s">
        <v>688</v>
      </c>
      <c r="J318" s="354" t="s">
        <v>681</v>
      </c>
      <c r="K318" s="354">
        <v>100</v>
      </c>
      <c r="L318" s="353"/>
      <c r="M318" s="351">
        <v>3</v>
      </c>
      <c r="N318" s="351">
        <v>3</v>
      </c>
      <c r="O318" s="350">
        <f t="shared" si="8"/>
        <v>1</v>
      </c>
      <c r="P318" s="350">
        <v>1</v>
      </c>
      <c r="Q318" s="349">
        <f t="shared" si="9"/>
        <v>1</v>
      </c>
      <c r="R318" s="348"/>
    </row>
    <row r="319" spans="1:18" x14ac:dyDescent="0.25">
      <c r="A319" s="357" t="s">
        <v>17</v>
      </c>
      <c r="B319" s="354" t="s">
        <v>640</v>
      </c>
      <c r="C319" s="354" t="s">
        <v>638</v>
      </c>
      <c r="D319" s="362" t="s">
        <v>649</v>
      </c>
      <c r="E319" s="355" t="s">
        <v>94</v>
      </c>
      <c r="F319" s="354" t="s">
        <v>685</v>
      </c>
      <c r="G319" s="354" t="s">
        <v>695</v>
      </c>
      <c r="H319" s="354" t="s">
        <v>646</v>
      </c>
      <c r="I319" s="354" t="s">
        <v>688</v>
      </c>
      <c r="J319" s="354" t="s">
        <v>681</v>
      </c>
      <c r="K319" s="354">
        <v>100</v>
      </c>
      <c r="L319" s="353"/>
      <c r="M319" s="361">
        <v>2</v>
      </c>
      <c r="N319" s="351">
        <v>2</v>
      </c>
      <c r="O319" s="350">
        <f t="shared" si="8"/>
        <v>1</v>
      </c>
      <c r="P319" s="350">
        <v>1</v>
      </c>
      <c r="Q319" s="349">
        <f t="shared" si="9"/>
        <v>1</v>
      </c>
      <c r="R319" s="348"/>
    </row>
    <row r="320" spans="1:18" x14ac:dyDescent="0.25">
      <c r="A320" s="357" t="s">
        <v>17</v>
      </c>
      <c r="B320" s="354" t="s">
        <v>640</v>
      </c>
      <c r="C320" s="354" t="s">
        <v>638</v>
      </c>
      <c r="D320" s="362" t="s">
        <v>643</v>
      </c>
      <c r="E320" s="355" t="s">
        <v>94</v>
      </c>
      <c r="F320" s="354" t="s">
        <v>685</v>
      </c>
      <c r="G320" s="354" t="s">
        <v>695</v>
      </c>
      <c r="H320" s="354" t="s">
        <v>646</v>
      </c>
      <c r="I320" s="354" t="s">
        <v>688</v>
      </c>
      <c r="J320" s="354" t="s">
        <v>681</v>
      </c>
      <c r="K320" s="354">
        <v>100</v>
      </c>
      <c r="L320" s="353"/>
      <c r="M320" s="361">
        <v>11</v>
      </c>
      <c r="N320" s="351">
        <v>11</v>
      </c>
      <c r="O320" s="350">
        <f t="shared" si="8"/>
        <v>1</v>
      </c>
      <c r="P320" s="350">
        <v>1</v>
      </c>
      <c r="Q320" s="349">
        <f t="shared" si="9"/>
        <v>1</v>
      </c>
      <c r="R320" s="348"/>
    </row>
    <row r="321" spans="1:18" x14ac:dyDescent="0.25">
      <c r="A321" s="357" t="s">
        <v>17</v>
      </c>
      <c r="B321" s="354" t="s">
        <v>640</v>
      </c>
      <c r="C321" s="354" t="s">
        <v>687</v>
      </c>
      <c r="D321" s="362" t="s">
        <v>643</v>
      </c>
      <c r="E321" s="355" t="s">
        <v>94</v>
      </c>
      <c r="F321" s="354" t="s">
        <v>685</v>
      </c>
      <c r="G321" s="354" t="s">
        <v>695</v>
      </c>
      <c r="H321" s="354" t="s">
        <v>646</v>
      </c>
      <c r="I321" s="354" t="s">
        <v>688</v>
      </c>
      <c r="J321" s="354" t="s">
        <v>681</v>
      </c>
      <c r="K321" s="354">
        <v>100</v>
      </c>
      <c r="L321" s="353"/>
      <c r="M321" s="352">
        <v>2</v>
      </c>
      <c r="N321" s="351">
        <v>2</v>
      </c>
      <c r="O321" s="350">
        <f t="shared" si="8"/>
        <v>1</v>
      </c>
      <c r="P321" s="350">
        <v>1</v>
      </c>
      <c r="Q321" s="349">
        <f t="shared" si="9"/>
        <v>1</v>
      </c>
      <c r="R321" s="348"/>
    </row>
    <row r="322" spans="1:18" x14ac:dyDescent="0.25">
      <c r="A322" s="357" t="s">
        <v>17</v>
      </c>
      <c r="B322" s="354" t="s">
        <v>640</v>
      </c>
      <c r="C322" s="360" t="s">
        <v>454</v>
      </c>
      <c r="D322" s="363" t="s">
        <v>627</v>
      </c>
      <c r="E322" s="355" t="s">
        <v>94</v>
      </c>
      <c r="F322" s="354" t="s">
        <v>685</v>
      </c>
      <c r="G322" s="354" t="s">
        <v>695</v>
      </c>
      <c r="H322" s="354" t="s">
        <v>646</v>
      </c>
      <c r="I322" s="354" t="s">
        <v>688</v>
      </c>
      <c r="J322" s="354" t="s">
        <v>681</v>
      </c>
      <c r="K322" s="354">
        <v>100</v>
      </c>
      <c r="L322" s="353"/>
      <c r="M322" s="352">
        <v>1</v>
      </c>
      <c r="N322" s="351">
        <v>1</v>
      </c>
      <c r="O322" s="350">
        <f t="shared" si="8"/>
        <v>1</v>
      </c>
      <c r="P322" s="350">
        <v>1</v>
      </c>
      <c r="Q322" s="349">
        <f t="shared" si="9"/>
        <v>1</v>
      </c>
      <c r="R322" s="348"/>
    </row>
    <row r="323" spans="1:18" x14ac:dyDescent="0.25">
      <c r="A323" s="357" t="s">
        <v>17</v>
      </c>
      <c r="B323" s="354" t="s">
        <v>640</v>
      </c>
      <c r="C323" s="354" t="s">
        <v>638</v>
      </c>
      <c r="D323" s="359" t="s">
        <v>627</v>
      </c>
      <c r="E323" s="355" t="s">
        <v>686</v>
      </c>
      <c r="F323" s="354" t="s">
        <v>685</v>
      </c>
      <c r="G323" s="354" t="s">
        <v>695</v>
      </c>
      <c r="H323" s="354" t="s">
        <v>646</v>
      </c>
      <c r="I323" s="354" t="s">
        <v>688</v>
      </c>
      <c r="J323" s="354" t="s">
        <v>681</v>
      </c>
      <c r="K323" s="354">
        <v>100</v>
      </c>
      <c r="L323" s="353"/>
      <c r="M323" s="352">
        <v>3</v>
      </c>
      <c r="N323" s="351">
        <v>3</v>
      </c>
      <c r="O323" s="350">
        <f t="shared" si="8"/>
        <v>1</v>
      </c>
      <c r="P323" s="350">
        <v>1</v>
      </c>
      <c r="Q323" s="349">
        <f t="shared" si="9"/>
        <v>1</v>
      </c>
      <c r="R323" s="348"/>
    </row>
    <row r="324" spans="1:18" x14ac:dyDescent="0.25">
      <c r="A324" s="357" t="s">
        <v>17</v>
      </c>
      <c r="B324" s="354" t="s">
        <v>70</v>
      </c>
      <c r="C324" s="360" t="s">
        <v>454</v>
      </c>
      <c r="D324" s="359" t="s">
        <v>627</v>
      </c>
      <c r="E324" s="358" t="s">
        <v>686</v>
      </c>
      <c r="F324" s="354" t="s">
        <v>685</v>
      </c>
      <c r="G324" s="354" t="s">
        <v>695</v>
      </c>
      <c r="H324" s="354" t="s">
        <v>646</v>
      </c>
      <c r="I324" s="354" t="s">
        <v>688</v>
      </c>
      <c r="J324" s="354" t="s">
        <v>681</v>
      </c>
      <c r="K324" s="354">
        <v>100</v>
      </c>
      <c r="L324" s="353"/>
      <c r="M324" s="352">
        <v>4</v>
      </c>
      <c r="N324" s="351">
        <v>4</v>
      </c>
      <c r="O324" s="350">
        <f t="shared" si="8"/>
        <v>1</v>
      </c>
      <c r="P324" s="350">
        <v>1</v>
      </c>
      <c r="Q324" s="349">
        <f t="shared" si="9"/>
        <v>1</v>
      </c>
      <c r="R324" s="348"/>
    </row>
    <row r="325" spans="1:18" x14ac:dyDescent="0.25">
      <c r="A325" s="357" t="s">
        <v>17</v>
      </c>
      <c r="B325" s="354" t="s">
        <v>640</v>
      </c>
      <c r="C325" s="354" t="s">
        <v>644</v>
      </c>
      <c r="D325" s="362" t="s">
        <v>643</v>
      </c>
      <c r="E325" s="355" t="s">
        <v>94</v>
      </c>
      <c r="F325" s="354" t="s">
        <v>685</v>
      </c>
      <c r="G325" s="354" t="s">
        <v>695</v>
      </c>
      <c r="H325" s="354" t="s">
        <v>646</v>
      </c>
      <c r="I325" s="354" t="s">
        <v>688</v>
      </c>
      <c r="J325" s="354" t="s">
        <v>681</v>
      </c>
      <c r="K325" s="354">
        <v>100</v>
      </c>
      <c r="L325" s="353"/>
      <c r="M325" s="352">
        <v>3</v>
      </c>
      <c r="N325" s="351">
        <v>3</v>
      </c>
      <c r="O325" s="350">
        <f t="shared" ref="O325:O367" si="10">N325/M325</f>
        <v>1</v>
      </c>
      <c r="P325" s="350">
        <v>1</v>
      </c>
      <c r="Q325" s="349">
        <f t="shared" ref="Q325:Q367" si="11">N325/(M325*K325/100)</f>
        <v>1</v>
      </c>
      <c r="R325" s="348"/>
    </row>
    <row r="326" spans="1:18" x14ac:dyDescent="0.25">
      <c r="A326" s="357" t="s">
        <v>17</v>
      </c>
      <c r="B326" s="354" t="s">
        <v>640</v>
      </c>
      <c r="C326" s="354" t="s">
        <v>656</v>
      </c>
      <c r="D326" s="363" t="s">
        <v>655</v>
      </c>
      <c r="E326" s="355" t="s">
        <v>94</v>
      </c>
      <c r="F326" s="354" t="s">
        <v>685</v>
      </c>
      <c r="G326" s="354" t="s">
        <v>693</v>
      </c>
      <c r="H326" s="354" t="s">
        <v>692</v>
      </c>
      <c r="I326" s="354" t="s">
        <v>688</v>
      </c>
      <c r="J326" s="354" t="s">
        <v>681</v>
      </c>
      <c r="K326" s="354">
        <v>100</v>
      </c>
      <c r="L326" s="353"/>
      <c r="M326" s="351">
        <v>58</v>
      </c>
      <c r="N326" s="351">
        <v>58</v>
      </c>
      <c r="O326" s="350">
        <f t="shared" si="10"/>
        <v>1</v>
      </c>
      <c r="P326" s="350">
        <v>1</v>
      </c>
      <c r="Q326" s="349">
        <f t="shared" si="11"/>
        <v>1</v>
      </c>
      <c r="R326" s="348"/>
    </row>
    <row r="327" spans="1:18" x14ac:dyDescent="0.25">
      <c r="A327" s="357" t="s">
        <v>17</v>
      </c>
      <c r="B327" s="354" t="s">
        <v>640</v>
      </c>
      <c r="C327" s="354" t="s">
        <v>687</v>
      </c>
      <c r="D327" s="362" t="s">
        <v>650</v>
      </c>
      <c r="E327" s="355" t="s">
        <v>94</v>
      </c>
      <c r="F327" s="354" t="s">
        <v>685</v>
      </c>
      <c r="G327" s="354" t="s">
        <v>693</v>
      </c>
      <c r="H327" s="354" t="s">
        <v>692</v>
      </c>
      <c r="I327" s="354" t="s">
        <v>688</v>
      </c>
      <c r="J327" s="354" t="s">
        <v>681</v>
      </c>
      <c r="K327" s="354">
        <v>100</v>
      </c>
      <c r="L327" s="353"/>
      <c r="M327" s="351">
        <v>3</v>
      </c>
      <c r="N327" s="351">
        <v>3</v>
      </c>
      <c r="O327" s="350">
        <f t="shared" si="10"/>
        <v>1</v>
      </c>
      <c r="P327" s="350">
        <v>1</v>
      </c>
      <c r="Q327" s="349">
        <f t="shared" si="11"/>
        <v>1</v>
      </c>
      <c r="R327" s="348"/>
    </row>
    <row r="328" spans="1:18" x14ac:dyDescent="0.25">
      <c r="A328" s="357" t="s">
        <v>17</v>
      </c>
      <c r="B328" s="354" t="s">
        <v>640</v>
      </c>
      <c r="C328" s="354" t="s">
        <v>638</v>
      </c>
      <c r="D328" s="362" t="s">
        <v>649</v>
      </c>
      <c r="E328" s="355" t="s">
        <v>94</v>
      </c>
      <c r="F328" s="354" t="s">
        <v>685</v>
      </c>
      <c r="G328" s="354" t="s">
        <v>693</v>
      </c>
      <c r="H328" s="354" t="s">
        <v>692</v>
      </c>
      <c r="I328" s="354" t="s">
        <v>688</v>
      </c>
      <c r="J328" s="354" t="s">
        <v>681</v>
      </c>
      <c r="K328" s="354">
        <v>100</v>
      </c>
      <c r="L328" s="353"/>
      <c r="M328" s="361">
        <v>2</v>
      </c>
      <c r="N328" s="351">
        <v>2</v>
      </c>
      <c r="O328" s="350">
        <f t="shared" si="10"/>
        <v>1</v>
      </c>
      <c r="P328" s="350">
        <v>1</v>
      </c>
      <c r="Q328" s="349">
        <f t="shared" si="11"/>
        <v>1</v>
      </c>
      <c r="R328" s="348"/>
    </row>
    <row r="329" spans="1:18" x14ac:dyDescent="0.25">
      <c r="A329" s="357" t="s">
        <v>17</v>
      </c>
      <c r="B329" s="354" t="s">
        <v>640</v>
      </c>
      <c r="C329" s="354" t="s">
        <v>638</v>
      </c>
      <c r="D329" s="356" t="s">
        <v>643</v>
      </c>
      <c r="E329" s="355" t="s">
        <v>94</v>
      </c>
      <c r="F329" s="354" t="s">
        <v>685</v>
      </c>
      <c r="G329" s="354" t="s">
        <v>693</v>
      </c>
      <c r="H329" s="354" t="s">
        <v>692</v>
      </c>
      <c r="I329" s="354" t="s">
        <v>688</v>
      </c>
      <c r="J329" s="354" t="s">
        <v>681</v>
      </c>
      <c r="K329" s="354">
        <v>100</v>
      </c>
      <c r="L329" s="353"/>
      <c r="M329" s="361">
        <v>11</v>
      </c>
      <c r="N329" s="351">
        <v>11</v>
      </c>
      <c r="O329" s="350">
        <f t="shared" si="10"/>
        <v>1</v>
      </c>
      <c r="P329" s="350">
        <v>1</v>
      </c>
      <c r="Q329" s="349">
        <f t="shared" si="11"/>
        <v>1</v>
      </c>
      <c r="R329" s="348"/>
    </row>
    <row r="330" spans="1:18" x14ac:dyDescent="0.25">
      <c r="A330" s="357" t="s">
        <v>17</v>
      </c>
      <c r="B330" s="354" t="s">
        <v>640</v>
      </c>
      <c r="C330" s="354" t="s">
        <v>687</v>
      </c>
      <c r="D330" s="356" t="s">
        <v>643</v>
      </c>
      <c r="E330" s="355" t="s">
        <v>94</v>
      </c>
      <c r="F330" s="354" t="s">
        <v>685</v>
      </c>
      <c r="G330" s="354" t="s">
        <v>693</v>
      </c>
      <c r="H330" s="354" t="s">
        <v>692</v>
      </c>
      <c r="I330" s="354" t="s">
        <v>688</v>
      </c>
      <c r="J330" s="354" t="s">
        <v>681</v>
      </c>
      <c r="K330" s="354">
        <v>100</v>
      </c>
      <c r="L330" s="353"/>
      <c r="M330" s="352">
        <v>2</v>
      </c>
      <c r="N330" s="351">
        <v>2</v>
      </c>
      <c r="O330" s="350">
        <f t="shared" si="10"/>
        <v>1</v>
      </c>
      <c r="P330" s="350">
        <v>1</v>
      </c>
      <c r="Q330" s="349">
        <f t="shared" si="11"/>
        <v>1</v>
      </c>
      <c r="R330" s="348"/>
    </row>
    <row r="331" spans="1:18" x14ac:dyDescent="0.25">
      <c r="A331" s="357" t="s">
        <v>17</v>
      </c>
      <c r="B331" s="354" t="s">
        <v>640</v>
      </c>
      <c r="C331" s="360" t="s">
        <v>454</v>
      </c>
      <c r="D331" s="359" t="s">
        <v>627</v>
      </c>
      <c r="E331" s="355" t="s">
        <v>94</v>
      </c>
      <c r="F331" s="354" t="s">
        <v>685</v>
      </c>
      <c r="G331" s="354" t="s">
        <v>693</v>
      </c>
      <c r="H331" s="354" t="s">
        <v>692</v>
      </c>
      <c r="I331" s="354" t="s">
        <v>688</v>
      </c>
      <c r="J331" s="354" t="s">
        <v>681</v>
      </c>
      <c r="K331" s="354">
        <v>100</v>
      </c>
      <c r="L331" s="353"/>
      <c r="M331" s="352">
        <v>1</v>
      </c>
      <c r="N331" s="351">
        <v>1</v>
      </c>
      <c r="O331" s="350">
        <f t="shared" si="10"/>
        <v>1</v>
      </c>
      <c r="P331" s="350">
        <v>1</v>
      </c>
      <c r="Q331" s="349">
        <f t="shared" si="11"/>
        <v>1</v>
      </c>
      <c r="R331" s="348"/>
    </row>
    <row r="332" spans="1:18" x14ac:dyDescent="0.25">
      <c r="A332" s="357" t="s">
        <v>17</v>
      </c>
      <c r="B332" s="354" t="s">
        <v>640</v>
      </c>
      <c r="C332" s="354" t="s">
        <v>638</v>
      </c>
      <c r="D332" s="359" t="s">
        <v>627</v>
      </c>
      <c r="E332" s="355" t="s">
        <v>686</v>
      </c>
      <c r="F332" s="354" t="s">
        <v>685</v>
      </c>
      <c r="G332" s="354" t="s">
        <v>693</v>
      </c>
      <c r="H332" s="354" t="s">
        <v>692</v>
      </c>
      <c r="I332" s="354" t="s">
        <v>688</v>
      </c>
      <c r="J332" s="354" t="s">
        <v>681</v>
      </c>
      <c r="K332" s="354">
        <v>100</v>
      </c>
      <c r="L332" s="353"/>
      <c r="M332" s="352">
        <v>3</v>
      </c>
      <c r="N332" s="351">
        <v>3</v>
      </c>
      <c r="O332" s="350">
        <f t="shared" si="10"/>
        <v>1</v>
      </c>
      <c r="P332" s="350">
        <v>1</v>
      </c>
      <c r="Q332" s="349">
        <f t="shared" si="11"/>
        <v>1</v>
      </c>
      <c r="R332" s="348"/>
    </row>
    <row r="333" spans="1:18" x14ac:dyDescent="0.25">
      <c r="A333" s="357" t="s">
        <v>17</v>
      </c>
      <c r="B333" s="354" t="s">
        <v>70</v>
      </c>
      <c r="C333" s="360" t="s">
        <v>454</v>
      </c>
      <c r="D333" s="359" t="s">
        <v>627</v>
      </c>
      <c r="E333" s="358" t="s">
        <v>686</v>
      </c>
      <c r="F333" s="354" t="s">
        <v>685</v>
      </c>
      <c r="G333" s="354" t="s">
        <v>693</v>
      </c>
      <c r="H333" s="354" t="s">
        <v>692</v>
      </c>
      <c r="I333" s="354" t="s">
        <v>688</v>
      </c>
      <c r="J333" s="354" t="s">
        <v>681</v>
      </c>
      <c r="K333" s="354">
        <v>100</v>
      </c>
      <c r="L333" s="353"/>
      <c r="M333" s="352">
        <v>4</v>
      </c>
      <c r="N333" s="351">
        <v>4</v>
      </c>
      <c r="O333" s="350">
        <f t="shared" si="10"/>
        <v>1</v>
      </c>
      <c r="P333" s="350">
        <v>1</v>
      </c>
      <c r="Q333" s="349">
        <f t="shared" si="11"/>
        <v>1</v>
      </c>
      <c r="R333" s="348"/>
    </row>
    <row r="334" spans="1:18" x14ac:dyDescent="0.25">
      <c r="A334" s="357" t="s">
        <v>17</v>
      </c>
      <c r="B334" s="354" t="s">
        <v>640</v>
      </c>
      <c r="C334" s="354" t="s">
        <v>635</v>
      </c>
      <c r="D334" s="359" t="s">
        <v>655</v>
      </c>
      <c r="E334" s="355" t="s">
        <v>94</v>
      </c>
      <c r="F334" s="354" t="s">
        <v>685</v>
      </c>
      <c r="G334" s="354" t="s">
        <v>693</v>
      </c>
      <c r="H334" s="354" t="s">
        <v>692</v>
      </c>
      <c r="I334" s="354" t="s">
        <v>688</v>
      </c>
      <c r="J334" s="354" t="s">
        <v>681</v>
      </c>
      <c r="K334" s="354">
        <v>100</v>
      </c>
      <c r="L334" s="353"/>
      <c r="M334" s="352">
        <v>35</v>
      </c>
      <c r="N334" s="352">
        <v>35</v>
      </c>
      <c r="O334" s="350">
        <f t="shared" si="10"/>
        <v>1</v>
      </c>
      <c r="P334" s="350">
        <v>1</v>
      </c>
      <c r="Q334" s="349">
        <f t="shared" si="11"/>
        <v>1</v>
      </c>
      <c r="R334" s="348"/>
    </row>
    <row r="335" spans="1:18" x14ac:dyDescent="0.25">
      <c r="A335" s="357" t="s">
        <v>17</v>
      </c>
      <c r="B335" s="354" t="s">
        <v>640</v>
      </c>
      <c r="C335" s="354" t="s">
        <v>635</v>
      </c>
      <c r="D335" s="356" t="s">
        <v>650</v>
      </c>
      <c r="E335" s="355" t="s">
        <v>94</v>
      </c>
      <c r="F335" s="354" t="s">
        <v>685</v>
      </c>
      <c r="G335" s="354" t="s">
        <v>693</v>
      </c>
      <c r="H335" s="354" t="s">
        <v>692</v>
      </c>
      <c r="I335" s="354" t="s">
        <v>688</v>
      </c>
      <c r="J335" s="354" t="s">
        <v>681</v>
      </c>
      <c r="K335" s="354">
        <v>100</v>
      </c>
      <c r="L335" s="353"/>
      <c r="M335" s="352">
        <v>6</v>
      </c>
      <c r="N335" s="352">
        <v>6</v>
      </c>
      <c r="O335" s="350">
        <f t="shared" si="10"/>
        <v>1</v>
      </c>
      <c r="P335" s="350">
        <v>1</v>
      </c>
      <c r="Q335" s="349">
        <f t="shared" si="11"/>
        <v>1</v>
      </c>
      <c r="R335" s="348"/>
    </row>
    <row r="336" spans="1:18" x14ac:dyDescent="0.25">
      <c r="A336" s="357" t="s">
        <v>17</v>
      </c>
      <c r="B336" s="354" t="s">
        <v>640</v>
      </c>
      <c r="C336" s="354" t="s">
        <v>635</v>
      </c>
      <c r="D336" s="356" t="s">
        <v>694</v>
      </c>
      <c r="E336" s="355" t="s">
        <v>94</v>
      </c>
      <c r="F336" s="354" t="s">
        <v>685</v>
      </c>
      <c r="G336" s="354" t="s">
        <v>693</v>
      </c>
      <c r="H336" s="354" t="s">
        <v>692</v>
      </c>
      <c r="I336" s="354" t="s">
        <v>688</v>
      </c>
      <c r="J336" s="354" t="s">
        <v>681</v>
      </c>
      <c r="K336" s="354">
        <v>100</v>
      </c>
      <c r="L336" s="353"/>
      <c r="M336" s="352">
        <v>1</v>
      </c>
      <c r="N336" s="352">
        <v>1</v>
      </c>
      <c r="O336" s="350">
        <f t="shared" si="10"/>
        <v>1</v>
      </c>
      <c r="P336" s="350">
        <v>1</v>
      </c>
      <c r="Q336" s="349">
        <f t="shared" si="11"/>
        <v>1</v>
      </c>
      <c r="R336" s="348"/>
    </row>
    <row r="337" spans="1:18" x14ac:dyDescent="0.25">
      <c r="A337" s="357" t="s">
        <v>17</v>
      </c>
      <c r="B337" s="354" t="s">
        <v>640</v>
      </c>
      <c r="C337" s="354" t="s">
        <v>635</v>
      </c>
      <c r="D337" s="356" t="s">
        <v>649</v>
      </c>
      <c r="E337" s="355" t="s">
        <v>94</v>
      </c>
      <c r="F337" s="354" t="s">
        <v>685</v>
      </c>
      <c r="G337" s="354" t="s">
        <v>693</v>
      </c>
      <c r="H337" s="354" t="s">
        <v>692</v>
      </c>
      <c r="I337" s="354" t="s">
        <v>688</v>
      </c>
      <c r="J337" s="354" t="s">
        <v>681</v>
      </c>
      <c r="K337" s="354">
        <v>100</v>
      </c>
      <c r="L337" s="353"/>
      <c r="M337" s="352">
        <v>2</v>
      </c>
      <c r="N337" s="352">
        <v>2</v>
      </c>
      <c r="O337" s="350">
        <f t="shared" si="10"/>
        <v>1</v>
      </c>
      <c r="P337" s="350">
        <v>1</v>
      </c>
      <c r="Q337" s="349">
        <f t="shared" si="11"/>
        <v>1</v>
      </c>
      <c r="R337" s="348"/>
    </row>
    <row r="338" spans="1:18" x14ac:dyDescent="0.25">
      <c r="A338" s="357" t="s">
        <v>17</v>
      </c>
      <c r="B338" s="354" t="s">
        <v>640</v>
      </c>
      <c r="C338" s="354" t="s">
        <v>635</v>
      </c>
      <c r="D338" s="356" t="s">
        <v>643</v>
      </c>
      <c r="E338" s="355" t="s">
        <v>94</v>
      </c>
      <c r="F338" s="354" t="s">
        <v>685</v>
      </c>
      <c r="G338" s="354" t="s">
        <v>693</v>
      </c>
      <c r="H338" s="354" t="s">
        <v>692</v>
      </c>
      <c r="I338" s="354" t="s">
        <v>688</v>
      </c>
      <c r="J338" s="354" t="s">
        <v>681</v>
      </c>
      <c r="K338" s="354">
        <v>100</v>
      </c>
      <c r="L338" s="353"/>
      <c r="M338" s="352">
        <v>10</v>
      </c>
      <c r="N338" s="352">
        <v>10</v>
      </c>
      <c r="O338" s="350">
        <f t="shared" si="10"/>
        <v>1</v>
      </c>
      <c r="P338" s="350">
        <v>1</v>
      </c>
      <c r="Q338" s="349">
        <f t="shared" si="11"/>
        <v>1</v>
      </c>
      <c r="R338" s="348"/>
    </row>
    <row r="339" spans="1:18" x14ac:dyDescent="0.25">
      <c r="A339" s="357" t="s">
        <v>17</v>
      </c>
      <c r="B339" s="354" t="s">
        <v>640</v>
      </c>
      <c r="C339" s="354" t="s">
        <v>635</v>
      </c>
      <c r="D339" s="356" t="s">
        <v>634</v>
      </c>
      <c r="E339" s="355" t="s">
        <v>94</v>
      </c>
      <c r="F339" s="354" t="s">
        <v>685</v>
      </c>
      <c r="G339" s="354" t="s">
        <v>693</v>
      </c>
      <c r="H339" s="354" t="s">
        <v>692</v>
      </c>
      <c r="I339" s="354" t="s">
        <v>688</v>
      </c>
      <c r="J339" s="354" t="s">
        <v>681</v>
      </c>
      <c r="K339" s="354">
        <v>100</v>
      </c>
      <c r="L339" s="353"/>
      <c r="M339" s="352">
        <v>3</v>
      </c>
      <c r="N339" s="352">
        <v>3</v>
      </c>
      <c r="O339" s="350">
        <f t="shared" si="10"/>
        <v>1</v>
      </c>
      <c r="P339" s="350">
        <v>1</v>
      </c>
      <c r="Q339" s="349">
        <f t="shared" si="11"/>
        <v>1</v>
      </c>
      <c r="R339" s="348"/>
    </row>
    <row r="340" spans="1:18" x14ac:dyDescent="0.25">
      <c r="A340" s="357" t="s">
        <v>17</v>
      </c>
      <c r="B340" s="354" t="s">
        <v>640</v>
      </c>
      <c r="C340" s="354" t="s">
        <v>644</v>
      </c>
      <c r="D340" s="356" t="s">
        <v>643</v>
      </c>
      <c r="E340" s="355" t="s">
        <v>94</v>
      </c>
      <c r="F340" s="354" t="s">
        <v>685</v>
      </c>
      <c r="G340" s="354" t="s">
        <v>693</v>
      </c>
      <c r="H340" s="354" t="s">
        <v>692</v>
      </c>
      <c r="I340" s="354" t="s">
        <v>688</v>
      </c>
      <c r="J340" s="354" t="s">
        <v>681</v>
      </c>
      <c r="K340" s="354">
        <v>100</v>
      </c>
      <c r="L340" s="353"/>
      <c r="M340" s="352">
        <v>3</v>
      </c>
      <c r="N340" s="351">
        <v>3</v>
      </c>
      <c r="O340" s="350">
        <f t="shared" si="10"/>
        <v>1</v>
      </c>
      <c r="P340" s="350">
        <v>1</v>
      </c>
      <c r="Q340" s="349">
        <f t="shared" si="11"/>
        <v>1</v>
      </c>
      <c r="R340" s="348"/>
    </row>
    <row r="341" spans="1:18" x14ac:dyDescent="0.25">
      <c r="A341" s="357" t="s">
        <v>17</v>
      </c>
      <c r="B341" s="354" t="s">
        <v>640</v>
      </c>
      <c r="C341" s="354" t="s">
        <v>656</v>
      </c>
      <c r="D341" s="359" t="s">
        <v>655</v>
      </c>
      <c r="E341" s="355" t="s">
        <v>94</v>
      </c>
      <c r="F341" s="354" t="s">
        <v>685</v>
      </c>
      <c r="G341" s="354" t="s">
        <v>691</v>
      </c>
      <c r="H341" s="354" t="s">
        <v>683</v>
      </c>
      <c r="I341" s="354" t="s">
        <v>682</v>
      </c>
      <c r="J341" s="354" t="s">
        <v>681</v>
      </c>
      <c r="K341" s="354">
        <v>100</v>
      </c>
      <c r="L341" s="353"/>
      <c r="M341" s="351">
        <v>58</v>
      </c>
      <c r="N341" s="351">
        <v>58</v>
      </c>
      <c r="O341" s="350">
        <f t="shared" si="10"/>
        <v>1</v>
      </c>
      <c r="P341" s="350">
        <v>1</v>
      </c>
      <c r="Q341" s="349">
        <f t="shared" si="11"/>
        <v>1</v>
      </c>
      <c r="R341" s="348" t="s">
        <v>690</v>
      </c>
    </row>
    <row r="342" spans="1:18" x14ac:dyDescent="0.25">
      <c r="A342" s="357" t="s">
        <v>17</v>
      </c>
      <c r="B342" s="354" t="s">
        <v>640</v>
      </c>
      <c r="C342" s="354" t="s">
        <v>687</v>
      </c>
      <c r="D342" s="356" t="s">
        <v>650</v>
      </c>
      <c r="E342" s="355" t="s">
        <v>94</v>
      </c>
      <c r="F342" s="354" t="s">
        <v>685</v>
      </c>
      <c r="G342" s="354" t="s">
        <v>691</v>
      </c>
      <c r="H342" s="354" t="s">
        <v>683</v>
      </c>
      <c r="I342" s="354" t="s">
        <v>682</v>
      </c>
      <c r="J342" s="354" t="s">
        <v>681</v>
      </c>
      <c r="K342" s="354">
        <v>100</v>
      </c>
      <c r="L342" s="353"/>
      <c r="M342" s="351">
        <v>3</v>
      </c>
      <c r="N342" s="351">
        <v>3</v>
      </c>
      <c r="O342" s="350">
        <f t="shared" si="10"/>
        <v>1</v>
      </c>
      <c r="P342" s="350">
        <v>1</v>
      </c>
      <c r="Q342" s="349">
        <f t="shared" si="11"/>
        <v>1</v>
      </c>
      <c r="R342" s="348" t="s">
        <v>690</v>
      </c>
    </row>
    <row r="343" spans="1:18" x14ac:dyDescent="0.25">
      <c r="A343" s="357" t="s">
        <v>17</v>
      </c>
      <c r="B343" s="354" t="s">
        <v>640</v>
      </c>
      <c r="C343" s="354" t="s">
        <v>638</v>
      </c>
      <c r="D343" s="356" t="s">
        <v>649</v>
      </c>
      <c r="E343" s="355" t="s">
        <v>94</v>
      </c>
      <c r="F343" s="354" t="s">
        <v>685</v>
      </c>
      <c r="G343" s="354" t="s">
        <v>691</v>
      </c>
      <c r="H343" s="354" t="s">
        <v>683</v>
      </c>
      <c r="I343" s="354" t="s">
        <v>682</v>
      </c>
      <c r="J343" s="354" t="s">
        <v>681</v>
      </c>
      <c r="K343" s="354">
        <v>100</v>
      </c>
      <c r="L343" s="353"/>
      <c r="M343" s="361">
        <v>2</v>
      </c>
      <c r="N343" s="351">
        <v>2</v>
      </c>
      <c r="O343" s="350">
        <f t="shared" si="10"/>
        <v>1</v>
      </c>
      <c r="P343" s="350">
        <v>1</v>
      </c>
      <c r="Q343" s="349">
        <f t="shared" si="11"/>
        <v>1</v>
      </c>
      <c r="R343" s="348" t="s">
        <v>690</v>
      </c>
    </row>
    <row r="344" spans="1:18" x14ac:dyDescent="0.25">
      <c r="A344" s="357" t="s">
        <v>17</v>
      </c>
      <c r="B344" s="354" t="s">
        <v>640</v>
      </c>
      <c r="C344" s="354" t="s">
        <v>638</v>
      </c>
      <c r="D344" s="356" t="s">
        <v>643</v>
      </c>
      <c r="E344" s="355" t="s">
        <v>94</v>
      </c>
      <c r="F344" s="354" t="s">
        <v>685</v>
      </c>
      <c r="G344" s="354" t="s">
        <v>691</v>
      </c>
      <c r="H344" s="354" t="s">
        <v>683</v>
      </c>
      <c r="I344" s="354" t="s">
        <v>682</v>
      </c>
      <c r="J344" s="354" t="s">
        <v>681</v>
      </c>
      <c r="K344" s="354">
        <v>100</v>
      </c>
      <c r="L344" s="353"/>
      <c r="M344" s="361">
        <v>11</v>
      </c>
      <c r="N344" s="351">
        <v>11</v>
      </c>
      <c r="O344" s="350">
        <f t="shared" si="10"/>
        <v>1</v>
      </c>
      <c r="P344" s="350">
        <v>1</v>
      </c>
      <c r="Q344" s="349">
        <f t="shared" si="11"/>
        <v>1</v>
      </c>
      <c r="R344" s="348" t="s">
        <v>690</v>
      </c>
    </row>
    <row r="345" spans="1:18" x14ac:dyDescent="0.25">
      <c r="A345" s="357" t="s">
        <v>17</v>
      </c>
      <c r="B345" s="354" t="s">
        <v>640</v>
      </c>
      <c r="C345" s="354" t="s">
        <v>687</v>
      </c>
      <c r="D345" s="356" t="s">
        <v>643</v>
      </c>
      <c r="E345" s="355" t="s">
        <v>94</v>
      </c>
      <c r="F345" s="354" t="s">
        <v>685</v>
      </c>
      <c r="G345" s="354" t="s">
        <v>691</v>
      </c>
      <c r="H345" s="354" t="s">
        <v>683</v>
      </c>
      <c r="I345" s="354" t="s">
        <v>682</v>
      </c>
      <c r="J345" s="354" t="s">
        <v>681</v>
      </c>
      <c r="K345" s="354">
        <v>100</v>
      </c>
      <c r="L345" s="353"/>
      <c r="M345" s="352">
        <v>2</v>
      </c>
      <c r="N345" s="351">
        <v>2</v>
      </c>
      <c r="O345" s="350">
        <f t="shared" si="10"/>
        <v>1</v>
      </c>
      <c r="P345" s="350">
        <v>1</v>
      </c>
      <c r="Q345" s="349">
        <f t="shared" si="11"/>
        <v>1</v>
      </c>
      <c r="R345" s="348" t="s">
        <v>690</v>
      </c>
    </row>
    <row r="346" spans="1:18" x14ac:dyDescent="0.25">
      <c r="A346" s="357" t="s">
        <v>17</v>
      </c>
      <c r="B346" s="354" t="s">
        <v>640</v>
      </c>
      <c r="C346" s="360" t="s">
        <v>454</v>
      </c>
      <c r="D346" s="359" t="s">
        <v>627</v>
      </c>
      <c r="E346" s="355" t="s">
        <v>94</v>
      </c>
      <c r="F346" s="354" t="s">
        <v>685</v>
      </c>
      <c r="G346" s="354" t="s">
        <v>691</v>
      </c>
      <c r="H346" s="354" t="s">
        <v>683</v>
      </c>
      <c r="I346" s="354" t="s">
        <v>682</v>
      </c>
      <c r="J346" s="354" t="s">
        <v>681</v>
      </c>
      <c r="K346" s="354">
        <v>100</v>
      </c>
      <c r="L346" s="353"/>
      <c r="M346" s="352">
        <v>1</v>
      </c>
      <c r="N346" s="351">
        <v>1</v>
      </c>
      <c r="O346" s="350">
        <f t="shared" si="10"/>
        <v>1</v>
      </c>
      <c r="P346" s="350">
        <v>1</v>
      </c>
      <c r="Q346" s="349">
        <f t="shared" si="11"/>
        <v>1</v>
      </c>
      <c r="R346" s="348" t="s">
        <v>690</v>
      </c>
    </row>
    <row r="347" spans="1:18" x14ac:dyDescent="0.25">
      <c r="A347" s="357" t="s">
        <v>17</v>
      </c>
      <c r="B347" s="354" t="s">
        <v>640</v>
      </c>
      <c r="C347" s="354" t="s">
        <v>638</v>
      </c>
      <c r="D347" s="359" t="s">
        <v>627</v>
      </c>
      <c r="E347" s="355" t="s">
        <v>686</v>
      </c>
      <c r="F347" s="354" t="s">
        <v>685</v>
      </c>
      <c r="G347" s="354" t="s">
        <v>691</v>
      </c>
      <c r="H347" s="354" t="s">
        <v>683</v>
      </c>
      <c r="I347" s="354" t="s">
        <v>682</v>
      </c>
      <c r="J347" s="354" t="s">
        <v>681</v>
      </c>
      <c r="K347" s="354">
        <v>100</v>
      </c>
      <c r="L347" s="353"/>
      <c r="M347" s="352">
        <v>3</v>
      </c>
      <c r="N347" s="351">
        <v>3</v>
      </c>
      <c r="O347" s="350">
        <f t="shared" si="10"/>
        <v>1</v>
      </c>
      <c r="P347" s="350">
        <v>1</v>
      </c>
      <c r="Q347" s="349">
        <f t="shared" si="11"/>
        <v>1</v>
      </c>
      <c r="R347" s="348" t="s">
        <v>690</v>
      </c>
    </row>
    <row r="348" spans="1:18" x14ac:dyDescent="0.25">
      <c r="A348" s="357" t="s">
        <v>17</v>
      </c>
      <c r="B348" s="354" t="s">
        <v>70</v>
      </c>
      <c r="C348" s="360" t="s">
        <v>454</v>
      </c>
      <c r="D348" s="359" t="s">
        <v>627</v>
      </c>
      <c r="E348" s="358" t="s">
        <v>686</v>
      </c>
      <c r="F348" s="354" t="s">
        <v>685</v>
      </c>
      <c r="G348" s="354" t="s">
        <v>691</v>
      </c>
      <c r="H348" s="354" t="s">
        <v>683</v>
      </c>
      <c r="I348" s="354" t="s">
        <v>682</v>
      </c>
      <c r="J348" s="354" t="s">
        <v>681</v>
      </c>
      <c r="K348" s="354">
        <v>100</v>
      </c>
      <c r="L348" s="353"/>
      <c r="M348" s="352">
        <v>4</v>
      </c>
      <c r="N348" s="351">
        <v>4</v>
      </c>
      <c r="O348" s="350">
        <f t="shared" si="10"/>
        <v>1</v>
      </c>
      <c r="P348" s="350">
        <v>1</v>
      </c>
      <c r="Q348" s="349">
        <f t="shared" si="11"/>
        <v>1</v>
      </c>
      <c r="R348" s="348" t="s">
        <v>690</v>
      </c>
    </row>
    <row r="349" spans="1:18" x14ac:dyDescent="0.25">
      <c r="A349" s="357" t="s">
        <v>17</v>
      </c>
      <c r="B349" s="354" t="s">
        <v>640</v>
      </c>
      <c r="C349" s="354" t="s">
        <v>644</v>
      </c>
      <c r="D349" s="356" t="s">
        <v>643</v>
      </c>
      <c r="E349" s="355" t="s">
        <v>94</v>
      </c>
      <c r="F349" s="354" t="s">
        <v>685</v>
      </c>
      <c r="G349" s="354" t="s">
        <v>691</v>
      </c>
      <c r="H349" s="354" t="s">
        <v>683</v>
      </c>
      <c r="I349" s="354" t="s">
        <v>682</v>
      </c>
      <c r="J349" s="354" t="s">
        <v>681</v>
      </c>
      <c r="K349" s="354">
        <v>100</v>
      </c>
      <c r="L349" s="353"/>
      <c r="M349" s="352">
        <v>3</v>
      </c>
      <c r="N349" s="351">
        <v>3</v>
      </c>
      <c r="O349" s="350">
        <f t="shared" si="10"/>
        <v>1</v>
      </c>
      <c r="P349" s="350">
        <v>1</v>
      </c>
      <c r="Q349" s="349">
        <f t="shared" si="11"/>
        <v>1</v>
      </c>
      <c r="R349" s="348" t="s">
        <v>690</v>
      </c>
    </row>
    <row r="350" spans="1:18" x14ac:dyDescent="0.25">
      <c r="A350" s="357" t="s">
        <v>17</v>
      </c>
      <c r="B350" s="354" t="s">
        <v>640</v>
      </c>
      <c r="C350" s="354" t="s">
        <v>656</v>
      </c>
      <c r="D350" s="359" t="s">
        <v>655</v>
      </c>
      <c r="E350" s="355" t="s">
        <v>94</v>
      </c>
      <c r="F350" s="354" t="s">
        <v>685</v>
      </c>
      <c r="G350" s="354" t="s">
        <v>689</v>
      </c>
      <c r="H350" s="354" t="s">
        <v>683</v>
      </c>
      <c r="I350" s="354" t="s">
        <v>688</v>
      </c>
      <c r="J350" s="354" t="s">
        <v>681</v>
      </c>
      <c r="K350" s="354">
        <v>100</v>
      </c>
      <c r="L350" s="353"/>
      <c r="M350" s="351">
        <v>58</v>
      </c>
      <c r="N350" s="351">
        <v>58</v>
      </c>
      <c r="O350" s="350">
        <f t="shared" si="10"/>
        <v>1</v>
      </c>
      <c r="P350" s="350">
        <v>1</v>
      </c>
      <c r="Q350" s="349">
        <f t="shared" si="11"/>
        <v>1</v>
      </c>
      <c r="R350" s="348"/>
    </row>
    <row r="351" spans="1:18" x14ac:dyDescent="0.25">
      <c r="A351" s="357" t="s">
        <v>17</v>
      </c>
      <c r="B351" s="354" t="s">
        <v>640</v>
      </c>
      <c r="C351" s="354" t="s">
        <v>687</v>
      </c>
      <c r="D351" s="356" t="s">
        <v>650</v>
      </c>
      <c r="E351" s="355" t="s">
        <v>94</v>
      </c>
      <c r="F351" s="354" t="s">
        <v>685</v>
      </c>
      <c r="G351" s="354" t="s">
        <v>689</v>
      </c>
      <c r="H351" s="354" t="s">
        <v>683</v>
      </c>
      <c r="I351" s="354" t="s">
        <v>688</v>
      </c>
      <c r="J351" s="354" t="s">
        <v>681</v>
      </c>
      <c r="K351" s="354">
        <v>100</v>
      </c>
      <c r="L351" s="353"/>
      <c r="M351" s="351">
        <v>3</v>
      </c>
      <c r="N351" s="351">
        <v>3</v>
      </c>
      <c r="O351" s="350">
        <f t="shared" si="10"/>
        <v>1</v>
      </c>
      <c r="P351" s="350">
        <v>1</v>
      </c>
      <c r="Q351" s="349">
        <f t="shared" si="11"/>
        <v>1</v>
      </c>
      <c r="R351" s="348"/>
    </row>
    <row r="352" spans="1:18" x14ac:dyDescent="0.25">
      <c r="A352" s="357" t="s">
        <v>17</v>
      </c>
      <c r="B352" s="354" t="s">
        <v>640</v>
      </c>
      <c r="C352" s="354" t="s">
        <v>638</v>
      </c>
      <c r="D352" s="356" t="s">
        <v>649</v>
      </c>
      <c r="E352" s="355" t="s">
        <v>94</v>
      </c>
      <c r="F352" s="354" t="s">
        <v>685</v>
      </c>
      <c r="G352" s="354" t="s">
        <v>689</v>
      </c>
      <c r="H352" s="354" t="s">
        <v>683</v>
      </c>
      <c r="I352" s="354" t="s">
        <v>688</v>
      </c>
      <c r="J352" s="354" t="s">
        <v>681</v>
      </c>
      <c r="K352" s="354">
        <v>100</v>
      </c>
      <c r="L352" s="353"/>
      <c r="M352" s="361">
        <v>2</v>
      </c>
      <c r="N352" s="351">
        <v>2</v>
      </c>
      <c r="O352" s="350">
        <f t="shared" si="10"/>
        <v>1</v>
      </c>
      <c r="P352" s="350">
        <v>1</v>
      </c>
      <c r="Q352" s="349">
        <f t="shared" si="11"/>
        <v>1</v>
      </c>
      <c r="R352" s="348"/>
    </row>
    <row r="353" spans="1:18" x14ac:dyDescent="0.25">
      <c r="A353" s="357" t="s">
        <v>17</v>
      </c>
      <c r="B353" s="354" t="s">
        <v>640</v>
      </c>
      <c r="C353" s="354" t="s">
        <v>638</v>
      </c>
      <c r="D353" s="356" t="s">
        <v>643</v>
      </c>
      <c r="E353" s="355" t="s">
        <v>94</v>
      </c>
      <c r="F353" s="354" t="s">
        <v>685</v>
      </c>
      <c r="G353" s="354" t="s">
        <v>689</v>
      </c>
      <c r="H353" s="354" t="s">
        <v>683</v>
      </c>
      <c r="I353" s="354" t="s">
        <v>688</v>
      </c>
      <c r="J353" s="354" t="s">
        <v>681</v>
      </c>
      <c r="K353" s="354">
        <v>100</v>
      </c>
      <c r="L353" s="353"/>
      <c r="M353" s="361">
        <v>11</v>
      </c>
      <c r="N353" s="351">
        <v>11</v>
      </c>
      <c r="O353" s="350">
        <f t="shared" si="10"/>
        <v>1</v>
      </c>
      <c r="P353" s="350">
        <v>1</v>
      </c>
      <c r="Q353" s="349">
        <f t="shared" si="11"/>
        <v>1</v>
      </c>
      <c r="R353" s="348"/>
    </row>
    <row r="354" spans="1:18" x14ac:dyDescent="0.25">
      <c r="A354" s="357" t="s">
        <v>17</v>
      </c>
      <c r="B354" s="354" t="s">
        <v>640</v>
      </c>
      <c r="C354" s="354" t="s">
        <v>687</v>
      </c>
      <c r="D354" s="356" t="s">
        <v>643</v>
      </c>
      <c r="E354" s="355" t="s">
        <v>94</v>
      </c>
      <c r="F354" s="354" t="s">
        <v>685</v>
      </c>
      <c r="G354" s="354" t="s">
        <v>689</v>
      </c>
      <c r="H354" s="354" t="s">
        <v>683</v>
      </c>
      <c r="I354" s="354" t="s">
        <v>688</v>
      </c>
      <c r="J354" s="354" t="s">
        <v>681</v>
      </c>
      <c r="K354" s="354">
        <v>100</v>
      </c>
      <c r="L354" s="353"/>
      <c r="M354" s="352">
        <v>2</v>
      </c>
      <c r="N354" s="352">
        <v>2</v>
      </c>
      <c r="O354" s="350">
        <f t="shared" si="10"/>
        <v>1</v>
      </c>
      <c r="P354" s="350">
        <v>1</v>
      </c>
      <c r="Q354" s="349">
        <f t="shared" si="11"/>
        <v>1</v>
      </c>
      <c r="R354" s="348"/>
    </row>
    <row r="355" spans="1:18" x14ac:dyDescent="0.25">
      <c r="A355" s="357" t="s">
        <v>17</v>
      </c>
      <c r="B355" s="354" t="s">
        <v>640</v>
      </c>
      <c r="C355" s="360" t="s">
        <v>454</v>
      </c>
      <c r="D355" s="359" t="s">
        <v>627</v>
      </c>
      <c r="E355" s="355" t="s">
        <v>94</v>
      </c>
      <c r="F355" s="354" t="s">
        <v>685</v>
      </c>
      <c r="G355" s="354" t="s">
        <v>689</v>
      </c>
      <c r="H355" s="354" t="s">
        <v>683</v>
      </c>
      <c r="I355" s="354" t="s">
        <v>688</v>
      </c>
      <c r="J355" s="354" t="s">
        <v>681</v>
      </c>
      <c r="K355" s="354">
        <v>100</v>
      </c>
      <c r="L355" s="353"/>
      <c r="M355" s="352">
        <v>1</v>
      </c>
      <c r="N355" s="351">
        <v>1</v>
      </c>
      <c r="O355" s="350">
        <f t="shared" si="10"/>
        <v>1</v>
      </c>
      <c r="P355" s="350">
        <v>1</v>
      </c>
      <c r="Q355" s="349">
        <f t="shared" si="11"/>
        <v>1</v>
      </c>
      <c r="R355" s="348"/>
    </row>
    <row r="356" spans="1:18" x14ac:dyDescent="0.25">
      <c r="A356" s="357" t="s">
        <v>17</v>
      </c>
      <c r="B356" s="354" t="s">
        <v>640</v>
      </c>
      <c r="C356" s="354" t="s">
        <v>638</v>
      </c>
      <c r="D356" s="359" t="s">
        <v>627</v>
      </c>
      <c r="E356" s="355" t="s">
        <v>686</v>
      </c>
      <c r="F356" s="354" t="s">
        <v>685</v>
      </c>
      <c r="G356" s="354" t="s">
        <v>689</v>
      </c>
      <c r="H356" s="354" t="s">
        <v>683</v>
      </c>
      <c r="I356" s="354" t="s">
        <v>688</v>
      </c>
      <c r="J356" s="354" t="s">
        <v>681</v>
      </c>
      <c r="K356" s="354">
        <v>100</v>
      </c>
      <c r="L356" s="353"/>
      <c r="M356" s="352">
        <v>3</v>
      </c>
      <c r="N356" s="351">
        <v>3</v>
      </c>
      <c r="O356" s="350">
        <f t="shared" si="10"/>
        <v>1</v>
      </c>
      <c r="P356" s="350">
        <v>1</v>
      </c>
      <c r="Q356" s="349">
        <f t="shared" si="11"/>
        <v>1</v>
      </c>
      <c r="R356" s="348"/>
    </row>
    <row r="357" spans="1:18" x14ac:dyDescent="0.25">
      <c r="A357" s="357" t="s">
        <v>17</v>
      </c>
      <c r="B357" s="354" t="s">
        <v>70</v>
      </c>
      <c r="C357" s="360" t="s">
        <v>454</v>
      </c>
      <c r="D357" s="359" t="s">
        <v>627</v>
      </c>
      <c r="E357" s="358" t="s">
        <v>686</v>
      </c>
      <c r="F357" s="354" t="s">
        <v>685</v>
      </c>
      <c r="G357" s="354" t="s">
        <v>689</v>
      </c>
      <c r="H357" s="354" t="s">
        <v>683</v>
      </c>
      <c r="I357" s="354" t="s">
        <v>688</v>
      </c>
      <c r="J357" s="354" t="s">
        <v>681</v>
      </c>
      <c r="K357" s="354">
        <v>100</v>
      </c>
      <c r="L357" s="353"/>
      <c r="M357" s="352">
        <v>4</v>
      </c>
      <c r="N357" s="351">
        <v>4</v>
      </c>
      <c r="O357" s="350">
        <f t="shared" si="10"/>
        <v>1</v>
      </c>
      <c r="P357" s="350">
        <v>1</v>
      </c>
      <c r="Q357" s="349">
        <f t="shared" si="11"/>
        <v>1</v>
      </c>
      <c r="R357" s="348"/>
    </row>
    <row r="358" spans="1:18" x14ac:dyDescent="0.25">
      <c r="A358" s="357" t="s">
        <v>17</v>
      </c>
      <c r="B358" s="354" t="s">
        <v>640</v>
      </c>
      <c r="C358" s="354" t="s">
        <v>644</v>
      </c>
      <c r="D358" s="356" t="s">
        <v>643</v>
      </c>
      <c r="E358" s="355" t="s">
        <v>94</v>
      </c>
      <c r="F358" s="354" t="s">
        <v>685</v>
      </c>
      <c r="G358" s="354" t="s">
        <v>689</v>
      </c>
      <c r="H358" s="354" t="s">
        <v>683</v>
      </c>
      <c r="I358" s="354" t="s">
        <v>688</v>
      </c>
      <c r="J358" s="354" t="s">
        <v>681</v>
      </c>
      <c r="K358" s="354">
        <v>100</v>
      </c>
      <c r="L358" s="353"/>
      <c r="M358" s="352">
        <v>3</v>
      </c>
      <c r="N358" s="351">
        <v>3</v>
      </c>
      <c r="O358" s="350">
        <f t="shared" si="10"/>
        <v>1</v>
      </c>
      <c r="P358" s="350">
        <v>1</v>
      </c>
      <c r="Q358" s="349">
        <f t="shared" si="11"/>
        <v>1</v>
      </c>
      <c r="R358" s="348"/>
    </row>
    <row r="359" spans="1:18" x14ac:dyDescent="0.25">
      <c r="A359" s="357" t="s">
        <v>17</v>
      </c>
      <c r="B359" s="354" t="s">
        <v>640</v>
      </c>
      <c r="C359" s="354" t="s">
        <v>656</v>
      </c>
      <c r="D359" s="359" t="s">
        <v>655</v>
      </c>
      <c r="E359" s="355" t="s">
        <v>94</v>
      </c>
      <c r="F359" s="354" t="s">
        <v>685</v>
      </c>
      <c r="G359" s="354" t="s">
        <v>684</v>
      </c>
      <c r="H359" s="354" t="s">
        <v>683</v>
      </c>
      <c r="I359" s="354" t="s">
        <v>682</v>
      </c>
      <c r="J359" s="354" t="s">
        <v>681</v>
      </c>
      <c r="K359" s="354">
        <v>100</v>
      </c>
      <c r="L359" s="353"/>
      <c r="M359" s="351">
        <v>58</v>
      </c>
      <c r="N359" s="352">
        <v>58</v>
      </c>
      <c r="O359" s="350">
        <f t="shared" si="10"/>
        <v>1</v>
      </c>
      <c r="P359" s="350">
        <v>1</v>
      </c>
      <c r="Q359" s="349">
        <f t="shared" si="11"/>
        <v>1</v>
      </c>
      <c r="R359" s="348"/>
    </row>
    <row r="360" spans="1:18" x14ac:dyDescent="0.25">
      <c r="A360" s="357" t="s">
        <v>17</v>
      </c>
      <c r="B360" s="354" t="s">
        <v>640</v>
      </c>
      <c r="C360" s="354" t="s">
        <v>687</v>
      </c>
      <c r="D360" s="356" t="s">
        <v>650</v>
      </c>
      <c r="E360" s="355" t="s">
        <v>94</v>
      </c>
      <c r="F360" s="354" t="s">
        <v>685</v>
      </c>
      <c r="G360" s="354" t="s">
        <v>684</v>
      </c>
      <c r="H360" s="354" t="s">
        <v>683</v>
      </c>
      <c r="I360" s="354" t="s">
        <v>682</v>
      </c>
      <c r="J360" s="354" t="s">
        <v>681</v>
      </c>
      <c r="K360" s="354">
        <v>100</v>
      </c>
      <c r="L360" s="353"/>
      <c r="M360" s="351">
        <v>3</v>
      </c>
      <c r="N360" s="351">
        <v>3</v>
      </c>
      <c r="O360" s="350">
        <f t="shared" si="10"/>
        <v>1</v>
      </c>
      <c r="P360" s="350">
        <v>1</v>
      </c>
      <c r="Q360" s="349">
        <f t="shared" si="11"/>
        <v>1</v>
      </c>
      <c r="R360" s="348"/>
    </row>
    <row r="361" spans="1:18" x14ac:dyDescent="0.25">
      <c r="A361" s="357" t="s">
        <v>17</v>
      </c>
      <c r="B361" s="354" t="s">
        <v>640</v>
      </c>
      <c r="C361" s="354" t="s">
        <v>638</v>
      </c>
      <c r="D361" s="356" t="s">
        <v>649</v>
      </c>
      <c r="E361" s="355" t="s">
        <v>94</v>
      </c>
      <c r="F361" s="354" t="s">
        <v>685</v>
      </c>
      <c r="G361" s="354" t="s">
        <v>684</v>
      </c>
      <c r="H361" s="354" t="s">
        <v>683</v>
      </c>
      <c r="I361" s="354" t="s">
        <v>682</v>
      </c>
      <c r="J361" s="354" t="s">
        <v>681</v>
      </c>
      <c r="K361" s="354">
        <v>100</v>
      </c>
      <c r="L361" s="353"/>
      <c r="M361" s="361">
        <v>2</v>
      </c>
      <c r="N361" s="351">
        <v>2</v>
      </c>
      <c r="O361" s="350">
        <f t="shared" si="10"/>
        <v>1</v>
      </c>
      <c r="P361" s="350">
        <v>1</v>
      </c>
      <c r="Q361" s="349">
        <f t="shared" si="11"/>
        <v>1</v>
      </c>
      <c r="R361" s="348"/>
    </row>
    <row r="362" spans="1:18" x14ac:dyDescent="0.25">
      <c r="A362" s="357" t="s">
        <v>17</v>
      </c>
      <c r="B362" s="354" t="s">
        <v>640</v>
      </c>
      <c r="C362" s="354" t="s">
        <v>638</v>
      </c>
      <c r="D362" s="356" t="s">
        <v>643</v>
      </c>
      <c r="E362" s="355" t="s">
        <v>94</v>
      </c>
      <c r="F362" s="354" t="s">
        <v>685</v>
      </c>
      <c r="G362" s="354" t="s">
        <v>684</v>
      </c>
      <c r="H362" s="354" t="s">
        <v>683</v>
      </c>
      <c r="I362" s="354" t="s">
        <v>682</v>
      </c>
      <c r="J362" s="354" t="s">
        <v>681</v>
      </c>
      <c r="K362" s="354">
        <v>100</v>
      </c>
      <c r="L362" s="353"/>
      <c r="M362" s="361">
        <v>11</v>
      </c>
      <c r="N362" s="351">
        <v>11</v>
      </c>
      <c r="O362" s="350">
        <f t="shared" si="10"/>
        <v>1</v>
      </c>
      <c r="P362" s="350">
        <v>1</v>
      </c>
      <c r="Q362" s="349">
        <f t="shared" si="11"/>
        <v>1</v>
      </c>
      <c r="R362" s="348"/>
    </row>
    <row r="363" spans="1:18" x14ac:dyDescent="0.25">
      <c r="A363" s="357" t="s">
        <v>17</v>
      </c>
      <c r="B363" s="354" t="s">
        <v>640</v>
      </c>
      <c r="C363" s="354" t="s">
        <v>687</v>
      </c>
      <c r="D363" s="356" t="s">
        <v>643</v>
      </c>
      <c r="E363" s="355" t="s">
        <v>94</v>
      </c>
      <c r="F363" s="354" t="s">
        <v>685</v>
      </c>
      <c r="G363" s="354" t="s">
        <v>684</v>
      </c>
      <c r="H363" s="354" t="s">
        <v>683</v>
      </c>
      <c r="I363" s="354" t="s">
        <v>682</v>
      </c>
      <c r="J363" s="354" t="s">
        <v>681</v>
      </c>
      <c r="K363" s="354">
        <v>100</v>
      </c>
      <c r="L363" s="353"/>
      <c r="M363" s="352">
        <v>2</v>
      </c>
      <c r="N363" s="352">
        <v>2</v>
      </c>
      <c r="O363" s="350">
        <f t="shared" si="10"/>
        <v>1</v>
      </c>
      <c r="P363" s="350">
        <v>1</v>
      </c>
      <c r="Q363" s="349">
        <f t="shared" si="11"/>
        <v>1</v>
      </c>
      <c r="R363" s="348"/>
    </row>
    <row r="364" spans="1:18" x14ac:dyDescent="0.25">
      <c r="A364" s="357" t="s">
        <v>17</v>
      </c>
      <c r="B364" s="354" t="s">
        <v>640</v>
      </c>
      <c r="C364" s="360" t="s">
        <v>454</v>
      </c>
      <c r="D364" s="359" t="s">
        <v>627</v>
      </c>
      <c r="E364" s="355" t="s">
        <v>94</v>
      </c>
      <c r="F364" s="354" t="s">
        <v>685</v>
      </c>
      <c r="G364" s="354" t="s">
        <v>684</v>
      </c>
      <c r="H364" s="354" t="s">
        <v>683</v>
      </c>
      <c r="I364" s="354" t="s">
        <v>682</v>
      </c>
      <c r="J364" s="354" t="s">
        <v>681</v>
      </c>
      <c r="K364" s="354">
        <v>100</v>
      </c>
      <c r="L364" s="353"/>
      <c r="M364" s="352">
        <v>1</v>
      </c>
      <c r="N364" s="351">
        <v>1</v>
      </c>
      <c r="O364" s="350">
        <f t="shared" si="10"/>
        <v>1</v>
      </c>
      <c r="P364" s="350">
        <v>1</v>
      </c>
      <c r="Q364" s="349">
        <f t="shared" si="11"/>
        <v>1</v>
      </c>
      <c r="R364" s="348"/>
    </row>
    <row r="365" spans="1:18" x14ac:dyDescent="0.25">
      <c r="A365" s="357" t="s">
        <v>17</v>
      </c>
      <c r="B365" s="354" t="s">
        <v>640</v>
      </c>
      <c r="C365" s="354" t="s">
        <v>638</v>
      </c>
      <c r="D365" s="359" t="s">
        <v>627</v>
      </c>
      <c r="E365" s="355" t="s">
        <v>686</v>
      </c>
      <c r="F365" s="354" t="s">
        <v>685</v>
      </c>
      <c r="G365" s="354" t="s">
        <v>684</v>
      </c>
      <c r="H365" s="354" t="s">
        <v>683</v>
      </c>
      <c r="I365" s="354" t="s">
        <v>682</v>
      </c>
      <c r="J365" s="354" t="s">
        <v>681</v>
      </c>
      <c r="K365" s="354">
        <v>100</v>
      </c>
      <c r="L365" s="353"/>
      <c r="M365" s="352">
        <v>3</v>
      </c>
      <c r="N365" s="351">
        <v>3</v>
      </c>
      <c r="O365" s="350">
        <f t="shared" si="10"/>
        <v>1</v>
      </c>
      <c r="P365" s="350">
        <v>1</v>
      </c>
      <c r="Q365" s="349">
        <f t="shared" si="11"/>
        <v>1</v>
      </c>
      <c r="R365" s="348"/>
    </row>
    <row r="366" spans="1:18" x14ac:dyDescent="0.25">
      <c r="A366" s="357" t="s">
        <v>17</v>
      </c>
      <c r="B366" s="354" t="s">
        <v>70</v>
      </c>
      <c r="C366" s="360" t="s">
        <v>454</v>
      </c>
      <c r="D366" s="359" t="s">
        <v>627</v>
      </c>
      <c r="E366" s="358" t="s">
        <v>686</v>
      </c>
      <c r="F366" s="354" t="s">
        <v>685</v>
      </c>
      <c r="G366" s="354" t="s">
        <v>684</v>
      </c>
      <c r="H366" s="354" t="s">
        <v>683</v>
      </c>
      <c r="I366" s="354" t="s">
        <v>682</v>
      </c>
      <c r="J366" s="354" t="s">
        <v>681</v>
      </c>
      <c r="K366" s="354">
        <v>100</v>
      </c>
      <c r="L366" s="353"/>
      <c r="M366" s="352">
        <v>4</v>
      </c>
      <c r="N366" s="351">
        <v>4</v>
      </c>
      <c r="O366" s="350">
        <f t="shared" si="10"/>
        <v>1</v>
      </c>
      <c r="P366" s="350">
        <v>1</v>
      </c>
      <c r="Q366" s="349">
        <f t="shared" si="11"/>
        <v>1</v>
      </c>
      <c r="R366" s="348"/>
    </row>
    <row r="367" spans="1:18" x14ac:dyDescent="0.25">
      <c r="A367" s="357" t="s">
        <v>17</v>
      </c>
      <c r="B367" s="354" t="s">
        <v>640</v>
      </c>
      <c r="C367" s="354" t="s">
        <v>644</v>
      </c>
      <c r="D367" s="356" t="s">
        <v>643</v>
      </c>
      <c r="E367" s="355" t="s">
        <v>94</v>
      </c>
      <c r="F367" s="354" t="s">
        <v>685</v>
      </c>
      <c r="G367" s="354" t="s">
        <v>684</v>
      </c>
      <c r="H367" s="354" t="s">
        <v>683</v>
      </c>
      <c r="I367" s="354" t="s">
        <v>682</v>
      </c>
      <c r="J367" s="354" t="s">
        <v>681</v>
      </c>
      <c r="K367" s="354">
        <v>100</v>
      </c>
      <c r="L367" s="353"/>
      <c r="M367" s="352">
        <v>3</v>
      </c>
      <c r="N367" s="351">
        <v>3</v>
      </c>
      <c r="O367" s="350">
        <f t="shared" si="10"/>
        <v>1</v>
      </c>
      <c r="P367" s="350">
        <v>1</v>
      </c>
      <c r="Q367" s="349">
        <f t="shared" si="11"/>
        <v>1</v>
      </c>
      <c r="R367" s="348"/>
    </row>
    <row r="368" spans="1:18" x14ac:dyDescent="0.25">
      <c r="M368" s="347"/>
      <c r="N368" s="347"/>
    </row>
  </sheetData>
  <autoFilter ref="A4:R4" xr:uid="{00000000-0009-0000-0000-000009000000}"/>
  <dataValidations count="1">
    <dataValidation type="list" allowBlank="1" showInputMessage="1" showErrorMessage="1" sqref="D5 D13 D21 D29 D37 D45 D53 D61 D69 D77 D85 D93 D101 D109 D117 D125 D133 D141 D149 D157 D165 D173 D181 D189 D197 D205 D213 D221 D229 D237 D245 D253 D261 D269 D277 D285 D293 D301 D309 D317 D323" xr:uid="{0CEC16A9-EBB1-435D-A1AD-BBD61C483168}">
      <formula1>#REF!</formula1>
    </dataValidation>
  </dataValidations>
  <pageMargins left="0.25" right="0.25" top="0.75" bottom="0.75" header="0.3" footer="0.3"/>
  <pageSetup paperSize="9" scale="45"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D90E-CEE3-4EFF-8311-A4C4223D3AAD}">
  <sheetPr>
    <tabColor theme="0" tint="-0.249977111117893"/>
    <pageSetUpPr fitToPage="1"/>
  </sheetPr>
  <dimension ref="A1:R5"/>
  <sheetViews>
    <sheetView zoomScale="70" zoomScaleNormal="70" zoomScaleSheetLayoutView="100" workbookViewId="0">
      <pane ySplit="4" topLeftCell="A5" activePane="bottomLeft" state="frozen"/>
      <selection activeCell="F36" sqref="F36"/>
      <selection pane="bottomLeft" activeCell="B18" sqref="B18"/>
    </sheetView>
  </sheetViews>
  <sheetFormatPr defaultColWidth="11.453125" defaultRowHeight="12.5" x14ac:dyDescent="0.25"/>
  <cols>
    <col min="1" max="1" width="8.1796875" style="14" customWidth="1"/>
    <col min="2" max="2" width="24.1796875" style="14" customWidth="1"/>
    <col min="3" max="3" width="21" style="14" customWidth="1"/>
    <col min="4" max="4" width="18.81640625" style="14" customWidth="1"/>
    <col min="5" max="5" width="18.453125" style="14" customWidth="1"/>
    <col min="6" max="6" width="18" style="14" customWidth="1"/>
    <col min="7" max="7" width="24.1796875" style="14" bestFit="1" customWidth="1"/>
    <col min="8" max="8" width="18.1796875" style="14" customWidth="1"/>
    <col min="9" max="9" width="15.1796875" style="14" bestFit="1" customWidth="1"/>
    <col min="10" max="10" width="17.81640625" style="14" customWidth="1"/>
    <col min="11" max="11" width="21" style="14" customWidth="1"/>
    <col min="12" max="12" width="14" style="14" customWidth="1"/>
    <col min="13" max="13" width="17" style="14" customWidth="1"/>
    <col min="14" max="14" width="26" style="14" customWidth="1"/>
    <col min="15" max="16" width="12.54296875" style="14" customWidth="1"/>
    <col min="17" max="17" width="17.54296875" style="14" customWidth="1"/>
    <col min="18" max="16384" width="11.453125" style="14"/>
  </cols>
  <sheetData>
    <row r="1" spans="1:18" ht="13.5" thickBot="1" x14ac:dyDescent="0.3">
      <c r="A1" s="387" t="s">
        <v>757</v>
      </c>
    </row>
    <row r="2" spans="1:18" x14ac:dyDescent="0.25">
      <c r="A2" s="21"/>
      <c r="Q2" s="345" t="s">
        <v>1</v>
      </c>
      <c r="R2" s="152" t="s">
        <v>2</v>
      </c>
    </row>
    <row r="3" spans="1:18" ht="13.5" thickBot="1" x14ac:dyDescent="0.3">
      <c r="A3" s="21"/>
      <c r="Q3" s="319" t="s">
        <v>3</v>
      </c>
      <c r="R3" s="51">
        <v>2020</v>
      </c>
    </row>
    <row r="4" spans="1:18" ht="39.5" thickBot="1" x14ac:dyDescent="0.3">
      <c r="A4" s="386" t="s">
        <v>4</v>
      </c>
      <c r="B4" s="385" t="s">
        <v>756</v>
      </c>
      <c r="C4" s="384" t="s">
        <v>755</v>
      </c>
      <c r="D4" s="371" t="s">
        <v>746</v>
      </c>
      <c r="E4" s="383" t="s">
        <v>677</v>
      </c>
      <c r="F4" s="383" t="s">
        <v>754</v>
      </c>
      <c r="G4" s="370" t="s">
        <v>744</v>
      </c>
      <c r="H4" s="370" t="s">
        <v>169</v>
      </c>
      <c r="I4" s="61" t="s">
        <v>753</v>
      </c>
      <c r="J4" s="370" t="s">
        <v>101</v>
      </c>
      <c r="K4" s="30" t="s">
        <v>743</v>
      </c>
      <c r="L4" s="33" t="s">
        <v>15</v>
      </c>
      <c r="M4" s="62" t="s">
        <v>742</v>
      </c>
      <c r="N4" s="62" t="s">
        <v>741</v>
      </c>
      <c r="O4" s="61" t="s">
        <v>740</v>
      </c>
      <c r="P4" s="61" t="s">
        <v>739</v>
      </c>
      <c r="Q4" s="369" t="s">
        <v>738</v>
      </c>
      <c r="R4" s="61" t="s">
        <v>752</v>
      </c>
    </row>
    <row r="5" spans="1:18" ht="194" customHeight="1" x14ac:dyDescent="0.25">
      <c r="A5" s="382" t="s">
        <v>17</v>
      </c>
      <c r="B5" s="331" t="s">
        <v>94</v>
      </c>
      <c r="C5" s="331" t="s">
        <v>94</v>
      </c>
      <c r="D5" s="331" t="s">
        <v>94</v>
      </c>
      <c r="E5" s="381" t="s">
        <v>94</v>
      </c>
      <c r="F5" s="381" t="s">
        <v>94</v>
      </c>
      <c r="G5" s="381" t="s">
        <v>94</v>
      </c>
      <c r="H5" s="381" t="s">
        <v>23</v>
      </c>
      <c r="I5" s="377" t="s">
        <v>751</v>
      </c>
      <c r="J5" s="381" t="s">
        <v>94</v>
      </c>
      <c r="K5" s="381" t="s">
        <v>94</v>
      </c>
      <c r="L5" s="380" t="s">
        <v>750</v>
      </c>
      <c r="M5" s="379" t="s">
        <v>94</v>
      </c>
      <c r="N5" s="379" t="s">
        <v>94</v>
      </c>
      <c r="O5" s="379" t="s">
        <v>94</v>
      </c>
      <c r="P5" s="379" t="s">
        <v>94</v>
      </c>
      <c r="Q5" s="378" t="s">
        <v>94</v>
      </c>
      <c r="R5" s="377" t="s">
        <v>749</v>
      </c>
    </row>
  </sheetData>
  <autoFilter ref="A4:R4" xr:uid="{00000000-0009-0000-0000-00000A000000}"/>
  <pageMargins left="0.25" right="0.25" top="0.75" bottom="0.75" header="0.3" footer="0.3"/>
  <pageSetup paperSize="9" scale="42" firstPageNumber="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54247-3C9E-41BC-8331-52A04BD9F76B}">
  <sheetPr>
    <tabColor theme="0" tint="-0.249977111117893"/>
    <pageSetUpPr fitToPage="1"/>
  </sheetPr>
  <dimension ref="A1:O105"/>
  <sheetViews>
    <sheetView topLeftCell="D1" zoomScale="70" zoomScaleNormal="70" workbookViewId="0">
      <pane ySplit="4" topLeftCell="A5" activePane="bottomLeft" state="frozen"/>
      <selection activeCell="A5" sqref="A5"/>
      <selection pane="bottomLeft" activeCell="O4" sqref="O4"/>
    </sheetView>
  </sheetViews>
  <sheetFormatPr defaultRowHeight="12.5" x14ac:dyDescent="0.25"/>
  <cols>
    <col min="2" max="2" width="19.1796875" customWidth="1"/>
    <col min="3" max="3" width="12.81640625" customWidth="1"/>
    <col min="4" max="4" width="23.453125" customWidth="1"/>
    <col min="5" max="5" width="21.1796875" customWidth="1"/>
    <col min="6" max="6" width="27.81640625" customWidth="1"/>
    <col min="7" max="7" width="16.1796875" customWidth="1"/>
    <col min="8" max="8" width="15.54296875" customWidth="1"/>
    <col min="9" max="9" width="13.54296875" customWidth="1"/>
    <col min="10" max="10" width="19.81640625" customWidth="1"/>
    <col min="11" max="11" width="18.81640625" customWidth="1"/>
    <col min="12" max="13" width="19.81640625" customWidth="1"/>
    <col min="14" max="14" width="22" bestFit="1" customWidth="1"/>
    <col min="15" max="15" width="14.453125" customWidth="1"/>
  </cols>
  <sheetData>
    <row r="1" spans="1:15" ht="13.5" thickBot="1" x14ac:dyDescent="0.35">
      <c r="A1" s="3" t="s">
        <v>785</v>
      </c>
    </row>
    <row r="2" spans="1:15" x14ac:dyDescent="0.25">
      <c r="N2" s="345" t="s">
        <v>1</v>
      </c>
      <c r="O2" s="152" t="s">
        <v>2</v>
      </c>
    </row>
    <row r="3" spans="1:15" ht="13.5" thickBot="1" x14ac:dyDescent="0.3">
      <c r="N3" s="157" t="s">
        <v>3</v>
      </c>
      <c r="O3" s="51">
        <v>2020</v>
      </c>
    </row>
    <row r="4" spans="1:15" ht="48.75" customHeight="1" thickBot="1" x14ac:dyDescent="0.3">
      <c r="A4" s="408" t="s">
        <v>4</v>
      </c>
      <c r="B4" s="410" t="s">
        <v>784</v>
      </c>
      <c r="C4" s="371" t="s">
        <v>746</v>
      </c>
      <c r="D4" s="409" t="s">
        <v>783</v>
      </c>
      <c r="E4" s="409" t="s">
        <v>121</v>
      </c>
      <c r="F4" s="408" t="s">
        <v>744</v>
      </c>
      <c r="G4" s="407" t="s">
        <v>101</v>
      </c>
      <c r="H4" s="30" t="s">
        <v>743</v>
      </c>
      <c r="I4" s="406" t="s">
        <v>15</v>
      </c>
      <c r="J4" s="62" t="s">
        <v>742</v>
      </c>
      <c r="K4" s="62" t="s">
        <v>741</v>
      </c>
      <c r="L4" s="61" t="s">
        <v>740</v>
      </c>
      <c r="M4" s="61" t="s">
        <v>739</v>
      </c>
      <c r="N4" s="369" t="s">
        <v>738</v>
      </c>
      <c r="O4" s="405" t="s">
        <v>186</v>
      </c>
    </row>
    <row r="5" spans="1:15" x14ac:dyDescent="0.25">
      <c r="A5" s="374" t="s">
        <v>17</v>
      </c>
      <c r="B5" s="397" t="s">
        <v>782</v>
      </c>
      <c r="C5" s="397" t="s">
        <v>685</v>
      </c>
      <c r="D5" s="376" t="s">
        <v>779</v>
      </c>
      <c r="E5" s="376" t="s">
        <v>766</v>
      </c>
      <c r="F5" s="395" t="s">
        <v>682</v>
      </c>
      <c r="G5" s="395" t="s">
        <v>765</v>
      </c>
      <c r="H5" s="396">
        <v>100</v>
      </c>
      <c r="I5" s="404"/>
      <c r="J5" s="399">
        <v>18</v>
      </c>
      <c r="K5" s="403">
        <v>18</v>
      </c>
      <c r="L5" s="392">
        <f t="shared" ref="L5:L36" si="0">K5/J5</f>
        <v>1</v>
      </c>
      <c r="M5" s="391">
        <v>1</v>
      </c>
      <c r="N5" s="390">
        <f t="shared" ref="N5:N36" si="1">K5/(J5*H5/100)</f>
        <v>1</v>
      </c>
      <c r="O5" s="389"/>
    </row>
    <row r="6" spans="1:15" x14ac:dyDescent="0.25">
      <c r="A6" s="374" t="s">
        <v>17</v>
      </c>
      <c r="B6" s="397" t="s">
        <v>782</v>
      </c>
      <c r="C6" s="397" t="s">
        <v>685</v>
      </c>
      <c r="D6" s="376" t="s">
        <v>708</v>
      </c>
      <c r="E6" s="376" t="s">
        <v>766</v>
      </c>
      <c r="F6" s="395" t="s">
        <v>682</v>
      </c>
      <c r="G6" s="395" t="s">
        <v>765</v>
      </c>
      <c r="H6" s="396">
        <v>100</v>
      </c>
      <c r="I6" s="402"/>
      <c r="J6" s="399">
        <v>18</v>
      </c>
      <c r="K6" s="400">
        <v>18</v>
      </c>
      <c r="L6" s="392">
        <f t="shared" si="0"/>
        <v>1</v>
      </c>
      <c r="M6" s="391">
        <v>1</v>
      </c>
      <c r="N6" s="390">
        <f t="shared" si="1"/>
        <v>1</v>
      </c>
      <c r="O6" s="389"/>
    </row>
    <row r="7" spans="1:15" x14ac:dyDescent="0.25">
      <c r="A7" s="374" t="s">
        <v>17</v>
      </c>
      <c r="B7" s="397" t="s">
        <v>782</v>
      </c>
      <c r="C7" s="397" t="s">
        <v>685</v>
      </c>
      <c r="D7" s="376" t="s">
        <v>778</v>
      </c>
      <c r="E7" s="376" t="s">
        <v>766</v>
      </c>
      <c r="F7" s="395" t="s">
        <v>682</v>
      </c>
      <c r="G7" s="395" t="s">
        <v>765</v>
      </c>
      <c r="H7" s="396">
        <v>100</v>
      </c>
      <c r="I7" s="402"/>
      <c r="J7" s="399">
        <v>18</v>
      </c>
      <c r="K7" s="400">
        <v>15</v>
      </c>
      <c r="L7" s="392">
        <f t="shared" si="0"/>
        <v>0.83333333333333337</v>
      </c>
      <c r="M7" s="391">
        <v>0.83333333333333337</v>
      </c>
      <c r="N7" s="390">
        <f t="shared" si="1"/>
        <v>0.83333333333333337</v>
      </c>
      <c r="O7" s="389"/>
    </row>
    <row r="8" spans="1:15" x14ac:dyDescent="0.25">
      <c r="A8" s="374" t="s">
        <v>17</v>
      </c>
      <c r="B8" s="397" t="s">
        <v>782</v>
      </c>
      <c r="C8" s="397" t="s">
        <v>685</v>
      </c>
      <c r="D8" s="376" t="s">
        <v>689</v>
      </c>
      <c r="E8" s="376" t="s">
        <v>761</v>
      </c>
      <c r="F8" s="395" t="s">
        <v>767</v>
      </c>
      <c r="G8" s="395" t="s">
        <v>765</v>
      </c>
      <c r="H8" s="396">
        <v>100</v>
      </c>
      <c r="I8" s="401"/>
      <c r="J8" s="399">
        <v>18</v>
      </c>
      <c r="K8" s="400">
        <v>15</v>
      </c>
      <c r="L8" s="392">
        <f t="shared" si="0"/>
        <v>0.83333333333333337</v>
      </c>
      <c r="M8" s="391">
        <v>0.83333333333333337</v>
      </c>
      <c r="N8" s="390">
        <f t="shared" si="1"/>
        <v>0.83333333333333337</v>
      </c>
      <c r="O8" s="389"/>
    </row>
    <row r="9" spans="1:15" x14ac:dyDescent="0.25">
      <c r="A9" s="374" t="s">
        <v>17</v>
      </c>
      <c r="B9" s="374" t="s">
        <v>782</v>
      </c>
      <c r="C9" s="374" t="s">
        <v>685</v>
      </c>
      <c r="D9" s="374" t="s">
        <v>777</v>
      </c>
      <c r="E9" s="374" t="s">
        <v>766</v>
      </c>
      <c r="F9" s="374" t="s">
        <v>682</v>
      </c>
      <c r="G9" s="374" t="s">
        <v>765</v>
      </c>
      <c r="H9" s="374">
        <v>100</v>
      </c>
      <c r="I9" s="375"/>
      <c r="J9" s="399">
        <v>18</v>
      </c>
      <c r="K9" s="400">
        <v>15</v>
      </c>
      <c r="L9" s="392">
        <f t="shared" si="0"/>
        <v>0.83333333333333337</v>
      </c>
      <c r="M9" s="391">
        <v>0.83333333333333337</v>
      </c>
      <c r="N9" s="390">
        <f t="shared" si="1"/>
        <v>0.83333333333333337</v>
      </c>
      <c r="O9" s="389"/>
    </row>
    <row r="10" spans="1:15" x14ac:dyDescent="0.25">
      <c r="A10" s="374" t="s">
        <v>17</v>
      </c>
      <c r="B10" s="374" t="s">
        <v>782</v>
      </c>
      <c r="C10" s="374" t="s">
        <v>685</v>
      </c>
      <c r="D10" s="374" t="s">
        <v>724</v>
      </c>
      <c r="E10" s="374" t="s">
        <v>766</v>
      </c>
      <c r="F10" s="374" t="s">
        <v>682</v>
      </c>
      <c r="G10" s="374" t="s">
        <v>765</v>
      </c>
      <c r="H10" s="374">
        <v>100</v>
      </c>
      <c r="I10" s="375"/>
      <c r="J10" s="399">
        <v>18</v>
      </c>
      <c r="K10" s="400">
        <v>15</v>
      </c>
      <c r="L10" s="392">
        <f t="shared" si="0"/>
        <v>0.83333333333333337</v>
      </c>
      <c r="M10" s="391">
        <v>0.83333333333333337</v>
      </c>
      <c r="N10" s="390">
        <f t="shared" si="1"/>
        <v>0.83333333333333337</v>
      </c>
      <c r="O10" s="389"/>
    </row>
    <row r="11" spans="1:15" x14ac:dyDescent="0.25">
      <c r="A11" s="374" t="s">
        <v>17</v>
      </c>
      <c r="B11" s="374" t="s">
        <v>782</v>
      </c>
      <c r="C11" s="374" t="s">
        <v>685</v>
      </c>
      <c r="D11" s="374" t="s">
        <v>776</v>
      </c>
      <c r="E11" s="374" t="s">
        <v>766</v>
      </c>
      <c r="F11" s="374" t="s">
        <v>682</v>
      </c>
      <c r="G11" s="374" t="s">
        <v>765</v>
      </c>
      <c r="H11" s="374">
        <v>100</v>
      </c>
      <c r="I11" s="375"/>
      <c r="J11" s="399">
        <v>18</v>
      </c>
      <c r="K11" s="400">
        <v>15</v>
      </c>
      <c r="L11" s="392">
        <f t="shared" si="0"/>
        <v>0.83333333333333337</v>
      </c>
      <c r="M11" s="391">
        <v>0.83333333333333337</v>
      </c>
      <c r="N11" s="390">
        <f t="shared" si="1"/>
        <v>0.83333333333333337</v>
      </c>
      <c r="O11" s="389"/>
    </row>
    <row r="12" spans="1:15" x14ac:dyDescent="0.25">
      <c r="A12" s="374" t="s">
        <v>17</v>
      </c>
      <c r="B12" s="374" t="s">
        <v>782</v>
      </c>
      <c r="C12" s="374" t="s">
        <v>685</v>
      </c>
      <c r="D12" s="374" t="s">
        <v>775</v>
      </c>
      <c r="E12" s="374" t="s">
        <v>766</v>
      </c>
      <c r="F12" s="374" t="s">
        <v>682</v>
      </c>
      <c r="G12" s="374" t="s">
        <v>765</v>
      </c>
      <c r="H12" s="374">
        <v>100</v>
      </c>
      <c r="I12" s="375"/>
      <c r="J12" s="399">
        <v>18</v>
      </c>
      <c r="K12" s="400">
        <v>15</v>
      </c>
      <c r="L12" s="392">
        <f t="shared" si="0"/>
        <v>0.83333333333333337</v>
      </c>
      <c r="M12" s="391">
        <v>0.83333333333333337</v>
      </c>
      <c r="N12" s="390">
        <f t="shared" si="1"/>
        <v>0.83333333333333337</v>
      </c>
      <c r="O12" s="389"/>
    </row>
    <row r="13" spans="1:15" x14ac:dyDescent="0.25">
      <c r="A13" s="374" t="s">
        <v>17</v>
      </c>
      <c r="B13" s="374" t="s">
        <v>782</v>
      </c>
      <c r="C13" s="374" t="s">
        <v>685</v>
      </c>
      <c r="D13" s="374" t="s">
        <v>709</v>
      </c>
      <c r="E13" s="374" t="s">
        <v>766</v>
      </c>
      <c r="F13" s="374" t="s">
        <v>682</v>
      </c>
      <c r="G13" s="374" t="s">
        <v>765</v>
      </c>
      <c r="H13" s="374">
        <v>100</v>
      </c>
      <c r="I13" s="375"/>
      <c r="J13" s="399">
        <v>18</v>
      </c>
      <c r="K13" s="400">
        <v>15</v>
      </c>
      <c r="L13" s="392">
        <f t="shared" si="0"/>
        <v>0.83333333333333337</v>
      </c>
      <c r="M13" s="391">
        <v>0.83333333333333337</v>
      </c>
      <c r="N13" s="390">
        <f t="shared" si="1"/>
        <v>0.83333333333333337</v>
      </c>
      <c r="O13" s="389"/>
    </row>
    <row r="14" spans="1:15" x14ac:dyDescent="0.25">
      <c r="A14" s="374" t="s">
        <v>17</v>
      </c>
      <c r="B14" s="374" t="s">
        <v>782</v>
      </c>
      <c r="C14" s="374" t="s">
        <v>685</v>
      </c>
      <c r="D14" s="374" t="s">
        <v>705</v>
      </c>
      <c r="E14" s="374" t="s">
        <v>766</v>
      </c>
      <c r="F14" s="374" t="s">
        <v>682</v>
      </c>
      <c r="G14" s="374" t="s">
        <v>765</v>
      </c>
      <c r="H14" s="374">
        <v>100</v>
      </c>
      <c r="I14" s="375"/>
      <c r="J14" s="399">
        <v>18</v>
      </c>
      <c r="K14" s="400">
        <v>15</v>
      </c>
      <c r="L14" s="392">
        <f t="shared" si="0"/>
        <v>0.83333333333333337</v>
      </c>
      <c r="M14" s="391">
        <v>0.83333333333333337</v>
      </c>
      <c r="N14" s="390">
        <f t="shared" si="1"/>
        <v>0.83333333333333337</v>
      </c>
      <c r="O14" s="389"/>
    </row>
    <row r="15" spans="1:15" x14ac:dyDescent="0.25">
      <c r="A15" s="374" t="s">
        <v>17</v>
      </c>
      <c r="B15" s="374" t="s">
        <v>782</v>
      </c>
      <c r="C15" s="374" t="s">
        <v>685</v>
      </c>
      <c r="D15" s="374" t="s">
        <v>736</v>
      </c>
      <c r="E15" s="374" t="s">
        <v>766</v>
      </c>
      <c r="F15" s="374" t="s">
        <v>682</v>
      </c>
      <c r="G15" s="374" t="s">
        <v>765</v>
      </c>
      <c r="H15" s="374">
        <v>100</v>
      </c>
      <c r="I15" s="375"/>
      <c r="J15" s="399">
        <v>18</v>
      </c>
      <c r="K15" s="400">
        <v>15</v>
      </c>
      <c r="L15" s="392">
        <f t="shared" si="0"/>
        <v>0.83333333333333337</v>
      </c>
      <c r="M15" s="391">
        <v>0.83333333333333337</v>
      </c>
      <c r="N15" s="390">
        <f t="shared" si="1"/>
        <v>0.83333333333333337</v>
      </c>
      <c r="O15" s="389"/>
    </row>
    <row r="16" spans="1:15" x14ac:dyDescent="0.25">
      <c r="A16" s="374" t="s">
        <v>17</v>
      </c>
      <c r="B16" s="374" t="s">
        <v>782</v>
      </c>
      <c r="C16" s="374" t="s">
        <v>685</v>
      </c>
      <c r="D16" s="374" t="s">
        <v>774</v>
      </c>
      <c r="E16" s="374" t="s">
        <v>766</v>
      </c>
      <c r="F16" s="374" t="s">
        <v>682</v>
      </c>
      <c r="G16" s="374" t="s">
        <v>765</v>
      </c>
      <c r="H16" s="374">
        <v>100</v>
      </c>
      <c r="I16" s="375"/>
      <c r="J16" s="399">
        <v>18</v>
      </c>
      <c r="K16" s="400">
        <v>15</v>
      </c>
      <c r="L16" s="392">
        <f t="shared" si="0"/>
        <v>0.83333333333333337</v>
      </c>
      <c r="M16" s="391">
        <v>0.83333333333333337</v>
      </c>
      <c r="N16" s="390">
        <f t="shared" si="1"/>
        <v>0.83333333333333337</v>
      </c>
      <c r="O16" s="389"/>
    </row>
    <row r="17" spans="1:15" x14ac:dyDescent="0.25">
      <c r="A17" s="374" t="s">
        <v>17</v>
      </c>
      <c r="B17" s="374" t="s">
        <v>782</v>
      </c>
      <c r="C17" s="374" t="s">
        <v>685</v>
      </c>
      <c r="D17" s="374" t="s">
        <v>773</v>
      </c>
      <c r="E17" s="374" t="s">
        <v>766</v>
      </c>
      <c r="F17" s="374" t="s">
        <v>682</v>
      </c>
      <c r="G17" s="374" t="s">
        <v>765</v>
      </c>
      <c r="H17" s="374">
        <v>100</v>
      </c>
      <c r="I17" s="375"/>
      <c r="J17" s="399">
        <v>18</v>
      </c>
      <c r="K17" s="400">
        <v>15</v>
      </c>
      <c r="L17" s="392">
        <f t="shared" si="0"/>
        <v>0.83333333333333337</v>
      </c>
      <c r="M17" s="391">
        <v>0.83333333333333337</v>
      </c>
      <c r="N17" s="390">
        <f t="shared" si="1"/>
        <v>0.83333333333333337</v>
      </c>
      <c r="O17" s="389"/>
    </row>
    <row r="18" spans="1:15" x14ac:dyDescent="0.25">
      <c r="A18" s="374" t="s">
        <v>17</v>
      </c>
      <c r="B18" s="374" t="s">
        <v>782</v>
      </c>
      <c r="C18" s="374" t="s">
        <v>685</v>
      </c>
      <c r="D18" s="374" t="s">
        <v>772</v>
      </c>
      <c r="E18" s="374" t="s">
        <v>766</v>
      </c>
      <c r="F18" s="374" t="s">
        <v>682</v>
      </c>
      <c r="G18" s="374" t="s">
        <v>765</v>
      </c>
      <c r="H18" s="374">
        <v>100</v>
      </c>
      <c r="I18" s="375"/>
      <c r="J18" s="399">
        <v>18</v>
      </c>
      <c r="K18" s="400">
        <v>15</v>
      </c>
      <c r="L18" s="392">
        <f t="shared" si="0"/>
        <v>0.83333333333333337</v>
      </c>
      <c r="M18" s="391">
        <v>0.83333333333333337</v>
      </c>
      <c r="N18" s="390">
        <f t="shared" si="1"/>
        <v>0.83333333333333337</v>
      </c>
      <c r="O18" s="389"/>
    </row>
    <row r="19" spans="1:15" x14ac:dyDescent="0.25">
      <c r="A19" s="374" t="s">
        <v>17</v>
      </c>
      <c r="B19" s="374" t="s">
        <v>782</v>
      </c>
      <c r="C19" s="374" t="s">
        <v>685</v>
      </c>
      <c r="D19" s="374" t="s">
        <v>771</v>
      </c>
      <c r="E19" s="374" t="s">
        <v>766</v>
      </c>
      <c r="F19" s="374" t="s">
        <v>682</v>
      </c>
      <c r="G19" s="374" t="s">
        <v>765</v>
      </c>
      <c r="H19" s="374">
        <v>100</v>
      </c>
      <c r="I19" s="375"/>
      <c r="J19" s="399">
        <v>18</v>
      </c>
      <c r="K19" s="400">
        <v>15</v>
      </c>
      <c r="L19" s="392">
        <f t="shared" si="0"/>
        <v>0.83333333333333337</v>
      </c>
      <c r="M19" s="391">
        <v>0.83333333333333337</v>
      </c>
      <c r="N19" s="390">
        <f t="shared" si="1"/>
        <v>0.83333333333333337</v>
      </c>
      <c r="O19" s="389"/>
    </row>
    <row r="20" spans="1:15" x14ac:dyDescent="0.25">
      <c r="A20" s="374" t="s">
        <v>17</v>
      </c>
      <c r="B20" s="374" t="s">
        <v>782</v>
      </c>
      <c r="C20" s="374" t="s">
        <v>685</v>
      </c>
      <c r="D20" s="374" t="s">
        <v>770</v>
      </c>
      <c r="E20" s="374" t="s">
        <v>766</v>
      </c>
      <c r="F20" s="374" t="s">
        <v>682</v>
      </c>
      <c r="G20" s="374" t="s">
        <v>765</v>
      </c>
      <c r="H20" s="374">
        <v>100</v>
      </c>
      <c r="I20" s="375"/>
      <c r="J20" s="399">
        <v>18</v>
      </c>
      <c r="K20" s="400">
        <v>15</v>
      </c>
      <c r="L20" s="392">
        <f t="shared" si="0"/>
        <v>0.83333333333333337</v>
      </c>
      <c r="M20" s="391">
        <v>0.83333333333333337</v>
      </c>
      <c r="N20" s="390">
        <f t="shared" si="1"/>
        <v>0.83333333333333337</v>
      </c>
      <c r="O20" s="389"/>
    </row>
    <row r="21" spans="1:15" x14ac:dyDescent="0.25">
      <c r="A21" s="374" t="s">
        <v>17</v>
      </c>
      <c r="B21" s="374" t="s">
        <v>782</v>
      </c>
      <c r="C21" s="374" t="s">
        <v>685</v>
      </c>
      <c r="D21" s="374" t="s">
        <v>769</v>
      </c>
      <c r="E21" s="374" t="s">
        <v>761</v>
      </c>
      <c r="F21" s="374" t="s">
        <v>682</v>
      </c>
      <c r="G21" s="374" t="s">
        <v>765</v>
      </c>
      <c r="H21" s="374">
        <v>100</v>
      </c>
      <c r="I21" s="375"/>
      <c r="J21" s="399">
        <v>18</v>
      </c>
      <c r="K21" s="393">
        <v>18</v>
      </c>
      <c r="L21" s="392">
        <f t="shared" si="0"/>
        <v>1</v>
      </c>
      <c r="M21" s="391">
        <v>1</v>
      </c>
      <c r="N21" s="390">
        <f t="shared" si="1"/>
        <v>1</v>
      </c>
      <c r="O21" s="389"/>
    </row>
    <row r="22" spans="1:15" x14ac:dyDescent="0.25">
      <c r="A22" s="374" t="s">
        <v>17</v>
      </c>
      <c r="B22" s="374" t="s">
        <v>782</v>
      </c>
      <c r="C22" s="374" t="s">
        <v>685</v>
      </c>
      <c r="D22" s="374" t="s">
        <v>768</v>
      </c>
      <c r="E22" s="374" t="s">
        <v>766</v>
      </c>
      <c r="F22" s="395" t="s">
        <v>767</v>
      </c>
      <c r="G22" s="374" t="s">
        <v>765</v>
      </c>
      <c r="H22" s="374">
        <v>100</v>
      </c>
      <c r="I22" s="375"/>
      <c r="J22" s="399">
        <v>18</v>
      </c>
      <c r="K22" s="393">
        <v>18</v>
      </c>
      <c r="L22" s="392">
        <f t="shared" si="0"/>
        <v>1</v>
      </c>
      <c r="M22" s="391">
        <v>1</v>
      </c>
      <c r="N22" s="390">
        <f t="shared" si="1"/>
        <v>1</v>
      </c>
      <c r="O22" s="389"/>
    </row>
    <row r="23" spans="1:15" x14ac:dyDescent="0.25">
      <c r="A23" s="374" t="s">
        <v>17</v>
      </c>
      <c r="B23" s="374" t="s">
        <v>782</v>
      </c>
      <c r="C23" s="374" t="s">
        <v>685</v>
      </c>
      <c r="D23" s="374" t="s">
        <v>699</v>
      </c>
      <c r="E23" s="374" t="s">
        <v>766</v>
      </c>
      <c r="F23" s="374" t="s">
        <v>682</v>
      </c>
      <c r="G23" s="374" t="s">
        <v>765</v>
      </c>
      <c r="H23" s="374">
        <v>100</v>
      </c>
      <c r="I23" s="375"/>
      <c r="J23" s="399">
        <v>18</v>
      </c>
      <c r="K23" s="393">
        <v>18</v>
      </c>
      <c r="L23" s="392">
        <f t="shared" si="0"/>
        <v>1</v>
      </c>
      <c r="M23" s="391">
        <v>1</v>
      </c>
      <c r="N23" s="390">
        <f t="shared" si="1"/>
        <v>1</v>
      </c>
      <c r="O23" s="389"/>
    </row>
    <row r="24" spans="1:15" x14ac:dyDescent="0.25">
      <c r="A24" s="374" t="s">
        <v>17</v>
      </c>
      <c r="B24" s="374" t="s">
        <v>782</v>
      </c>
      <c r="C24" s="374" t="s">
        <v>685</v>
      </c>
      <c r="D24" s="374" t="s">
        <v>764</v>
      </c>
      <c r="E24" s="374" t="s">
        <v>761</v>
      </c>
      <c r="F24" s="374" t="s">
        <v>682</v>
      </c>
      <c r="G24" s="374" t="s">
        <v>760</v>
      </c>
      <c r="H24" s="374">
        <v>100</v>
      </c>
      <c r="I24" s="375"/>
      <c r="J24" s="399">
        <v>18</v>
      </c>
      <c r="K24" s="393">
        <v>18</v>
      </c>
      <c r="L24" s="392">
        <f t="shared" si="0"/>
        <v>1</v>
      </c>
      <c r="M24" s="391">
        <v>1</v>
      </c>
      <c r="N24" s="390">
        <f t="shared" si="1"/>
        <v>1</v>
      </c>
      <c r="O24" s="389"/>
    </row>
    <row r="25" spans="1:15" x14ac:dyDescent="0.25">
      <c r="A25" s="374" t="s">
        <v>17</v>
      </c>
      <c r="B25" s="374" t="s">
        <v>782</v>
      </c>
      <c r="C25" s="374" t="s">
        <v>685</v>
      </c>
      <c r="D25" s="374" t="s">
        <v>763</v>
      </c>
      <c r="E25" s="374" t="s">
        <v>762</v>
      </c>
      <c r="F25" s="374" t="s">
        <v>682</v>
      </c>
      <c r="G25" s="374" t="s">
        <v>760</v>
      </c>
      <c r="H25" s="374">
        <v>100</v>
      </c>
      <c r="I25" s="375"/>
      <c r="J25" s="399">
        <v>18</v>
      </c>
      <c r="K25" s="393">
        <v>18</v>
      </c>
      <c r="L25" s="392">
        <f t="shared" si="0"/>
        <v>1</v>
      </c>
      <c r="M25" s="391">
        <v>1</v>
      </c>
      <c r="N25" s="390">
        <f t="shared" si="1"/>
        <v>1</v>
      </c>
      <c r="O25" s="389"/>
    </row>
    <row r="26" spans="1:15" x14ac:dyDescent="0.25">
      <c r="A26" s="374" t="s">
        <v>17</v>
      </c>
      <c r="B26" s="374" t="s">
        <v>782</v>
      </c>
      <c r="C26" s="374" t="s">
        <v>698</v>
      </c>
      <c r="D26" s="374" t="s">
        <v>730</v>
      </c>
      <c r="E26" s="374" t="s">
        <v>761</v>
      </c>
      <c r="F26" s="374" t="s">
        <v>682</v>
      </c>
      <c r="G26" s="374" t="s">
        <v>760</v>
      </c>
      <c r="H26" s="374">
        <v>100</v>
      </c>
      <c r="I26" s="375"/>
      <c r="J26" s="399">
        <v>18</v>
      </c>
      <c r="K26" s="393">
        <v>18</v>
      </c>
      <c r="L26" s="392">
        <f t="shared" si="0"/>
        <v>1</v>
      </c>
      <c r="M26" s="391">
        <v>1</v>
      </c>
      <c r="N26" s="390">
        <f t="shared" si="1"/>
        <v>1</v>
      </c>
      <c r="O26" s="389"/>
    </row>
    <row r="27" spans="1:15" x14ac:dyDescent="0.25">
      <c r="A27" s="374" t="s">
        <v>17</v>
      </c>
      <c r="B27" s="374" t="s">
        <v>782</v>
      </c>
      <c r="C27" s="374" t="s">
        <v>698</v>
      </c>
      <c r="D27" s="374" t="s">
        <v>733</v>
      </c>
      <c r="E27" s="374" t="s">
        <v>761</v>
      </c>
      <c r="F27" s="374" t="s">
        <v>682</v>
      </c>
      <c r="G27" s="374" t="s">
        <v>760</v>
      </c>
      <c r="H27" s="374">
        <v>100</v>
      </c>
      <c r="I27" s="375"/>
      <c r="J27" s="399">
        <v>18</v>
      </c>
      <c r="K27" s="393">
        <v>18</v>
      </c>
      <c r="L27" s="392">
        <f t="shared" si="0"/>
        <v>1</v>
      </c>
      <c r="M27" s="391">
        <v>1</v>
      </c>
      <c r="N27" s="390">
        <f t="shared" si="1"/>
        <v>1</v>
      </c>
      <c r="O27" s="389"/>
    </row>
    <row r="28" spans="1:15" x14ac:dyDescent="0.25">
      <c r="A28" s="374" t="s">
        <v>17</v>
      </c>
      <c r="B28" s="374" t="s">
        <v>782</v>
      </c>
      <c r="C28" s="374" t="s">
        <v>698</v>
      </c>
      <c r="D28" s="374" t="s">
        <v>732</v>
      </c>
      <c r="E28" s="366" t="s">
        <v>728</v>
      </c>
      <c r="F28" s="374" t="s">
        <v>682</v>
      </c>
      <c r="G28" s="374" t="s">
        <v>727</v>
      </c>
      <c r="H28" s="374">
        <v>100</v>
      </c>
      <c r="I28" s="375"/>
      <c r="J28" s="399">
        <v>18</v>
      </c>
      <c r="K28" s="393">
        <v>0</v>
      </c>
      <c r="L28" s="392">
        <f t="shared" si="0"/>
        <v>0</v>
      </c>
      <c r="M28" s="391">
        <v>0</v>
      </c>
      <c r="N28" s="390">
        <f t="shared" si="1"/>
        <v>0</v>
      </c>
      <c r="O28" s="389" t="s">
        <v>758</v>
      </c>
    </row>
    <row r="29" spans="1:15" x14ac:dyDescent="0.25">
      <c r="A29" s="374" t="s">
        <v>17</v>
      </c>
      <c r="B29" s="374" t="s">
        <v>782</v>
      </c>
      <c r="C29" s="374" t="s">
        <v>698</v>
      </c>
      <c r="D29" s="374" t="s">
        <v>729</v>
      </c>
      <c r="E29" s="366" t="s">
        <v>728</v>
      </c>
      <c r="F29" s="374" t="s">
        <v>682</v>
      </c>
      <c r="G29" s="374" t="s">
        <v>727</v>
      </c>
      <c r="H29" s="374">
        <v>100</v>
      </c>
      <c r="I29" s="375"/>
      <c r="J29" s="399">
        <v>18</v>
      </c>
      <c r="K29" s="393">
        <v>0</v>
      </c>
      <c r="L29" s="392">
        <f t="shared" si="0"/>
        <v>0</v>
      </c>
      <c r="M29" s="391">
        <v>0</v>
      </c>
      <c r="N29" s="390">
        <f t="shared" si="1"/>
        <v>0</v>
      </c>
      <c r="O29" s="389" t="s">
        <v>758</v>
      </c>
    </row>
    <row r="30" spans="1:15" x14ac:dyDescent="0.25">
      <c r="A30" s="374" t="s">
        <v>17</v>
      </c>
      <c r="B30" s="397" t="s">
        <v>781</v>
      </c>
      <c r="C30" s="397" t="s">
        <v>685</v>
      </c>
      <c r="D30" s="376" t="s">
        <v>779</v>
      </c>
      <c r="E30" s="376" t="s">
        <v>766</v>
      </c>
      <c r="F30" s="395" t="s">
        <v>682</v>
      </c>
      <c r="G30" s="395" t="s">
        <v>765</v>
      </c>
      <c r="H30" s="396">
        <v>100</v>
      </c>
      <c r="I30" s="375"/>
      <c r="J30" s="394">
        <v>9</v>
      </c>
      <c r="K30" s="393">
        <v>9</v>
      </c>
      <c r="L30" s="392">
        <f t="shared" si="0"/>
        <v>1</v>
      </c>
      <c r="M30" s="391">
        <v>1</v>
      </c>
      <c r="N30" s="390">
        <f t="shared" si="1"/>
        <v>1</v>
      </c>
      <c r="O30" s="389"/>
    </row>
    <row r="31" spans="1:15" x14ac:dyDescent="0.25">
      <c r="A31" s="374" t="s">
        <v>17</v>
      </c>
      <c r="B31" s="397" t="s">
        <v>781</v>
      </c>
      <c r="C31" s="397" t="s">
        <v>685</v>
      </c>
      <c r="D31" s="376" t="s">
        <v>708</v>
      </c>
      <c r="E31" s="376" t="s">
        <v>766</v>
      </c>
      <c r="F31" s="395" t="s">
        <v>682</v>
      </c>
      <c r="G31" s="395" t="s">
        <v>765</v>
      </c>
      <c r="H31" s="396">
        <v>100</v>
      </c>
      <c r="I31" s="375"/>
      <c r="J31" s="394">
        <v>9</v>
      </c>
      <c r="K31" s="393">
        <v>9</v>
      </c>
      <c r="L31" s="392">
        <f t="shared" si="0"/>
        <v>1</v>
      </c>
      <c r="M31" s="391">
        <v>1</v>
      </c>
      <c r="N31" s="390">
        <f t="shared" si="1"/>
        <v>1</v>
      </c>
      <c r="O31" s="389"/>
    </row>
    <row r="32" spans="1:15" x14ac:dyDescent="0.25">
      <c r="A32" s="374" t="s">
        <v>17</v>
      </c>
      <c r="B32" s="397" t="s">
        <v>781</v>
      </c>
      <c r="C32" s="397" t="s">
        <v>685</v>
      </c>
      <c r="D32" s="376" t="s">
        <v>778</v>
      </c>
      <c r="E32" s="376" t="s">
        <v>766</v>
      </c>
      <c r="F32" s="395" t="s">
        <v>682</v>
      </c>
      <c r="G32" s="395" t="s">
        <v>765</v>
      </c>
      <c r="H32" s="396">
        <v>100</v>
      </c>
      <c r="I32" s="375"/>
      <c r="J32" s="394">
        <v>9</v>
      </c>
      <c r="K32" s="393">
        <v>9</v>
      </c>
      <c r="L32" s="392">
        <f t="shared" si="0"/>
        <v>1</v>
      </c>
      <c r="M32" s="391">
        <v>1</v>
      </c>
      <c r="N32" s="390">
        <f t="shared" si="1"/>
        <v>1</v>
      </c>
      <c r="O32" s="389"/>
    </row>
    <row r="33" spans="1:15" x14ac:dyDescent="0.25">
      <c r="A33" s="374" t="s">
        <v>17</v>
      </c>
      <c r="B33" s="397" t="s">
        <v>781</v>
      </c>
      <c r="C33" s="397" t="s">
        <v>685</v>
      </c>
      <c r="D33" s="376" t="s">
        <v>689</v>
      </c>
      <c r="E33" s="376" t="s">
        <v>761</v>
      </c>
      <c r="F33" s="395" t="s">
        <v>767</v>
      </c>
      <c r="G33" s="395" t="s">
        <v>765</v>
      </c>
      <c r="H33" s="396">
        <v>100</v>
      </c>
      <c r="I33" s="375"/>
      <c r="J33" s="394">
        <v>9</v>
      </c>
      <c r="K33" s="393">
        <v>9</v>
      </c>
      <c r="L33" s="392">
        <f t="shared" si="0"/>
        <v>1</v>
      </c>
      <c r="M33" s="391">
        <v>1</v>
      </c>
      <c r="N33" s="390">
        <f t="shared" si="1"/>
        <v>1</v>
      </c>
      <c r="O33" s="389"/>
    </row>
    <row r="34" spans="1:15" x14ac:dyDescent="0.25">
      <c r="A34" s="374" t="s">
        <v>17</v>
      </c>
      <c r="B34" s="397" t="s">
        <v>781</v>
      </c>
      <c r="C34" s="374" t="s">
        <v>685</v>
      </c>
      <c r="D34" s="374" t="s">
        <v>777</v>
      </c>
      <c r="E34" s="374" t="s">
        <v>766</v>
      </c>
      <c r="F34" s="374" t="s">
        <v>682</v>
      </c>
      <c r="G34" s="374" t="s">
        <v>765</v>
      </c>
      <c r="H34" s="374">
        <v>100</v>
      </c>
      <c r="I34" s="375"/>
      <c r="J34" s="394">
        <v>9</v>
      </c>
      <c r="K34" s="393">
        <v>9</v>
      </c>
      <c r="L34" s="392">
        <f t="shared" si="0"/>
        <v>1</v>
      </c>
      <c r="M34" s="391">
        <v>1</v>
      </c>
      <c r="N34" s="390">
        <f t="shared" si="1"/>
        <v>1</v>
      </c>
      <c r="O34" s="389"/>
    </row>
    <row r="35" spans="1:15" x14ac:dyDescent="0.25">
      <c r="A35" s="374" t="s">
        <v>17</v>
      </c>
      <c r="B35" s="397" t="s">
        <v>781</v>
      </c>
      <c r="C35" s="374" t="s">
        <v>685</v>
      </c>
      <c r="D35" s="374" t="s">
        <v>724</v>
      </c>
      <c r="E35" s="374" t="s">
        <v>766</v>
      </c>
      <c r="F35" s="374" t="s">
        <v>682</v>
      </c>
      <c r="G35" s="374" t="s">
        <v>765</v>
      </c>
      <c r="H35" s="374">
        <v>100</v>
      </c>
      <c r="I35" s="375"/>
      <c r="J35" s="394">
        <v>9</v>
      </c>
      <c r="K35" s="393">
        <v>9</v>
      </c>
      <c r="L35" s="392">
        <f t="shared" si="0"/>
        <v>1</v>
      </c>
      <c r="M35" s="391">
        <v>1</v>
      </c>
      <c r="N35" s="390">
        <f t="shared" si="1"/>
        <v>1</v>
      </c>
      <c r="O35" s="389"/>
    </row>
    <row r="36" spans="1:15" x14ac:dyDescent="0.25">
      <c r="A36" s="374" t="s">
        <v>17</v>
      </c>
      <c r="B36" s="397" t="s">
        <v>781</v>
      </c>
      <c r="C36" s="374" t="s">
        <v>685</v>
      </c>
      <c r="D36" s="374" t="s">
        <v>776</v>
      </c>
      <c r="E36" s="374" t="s">
        <v>766</v>
      </c>
      <c r="F36" s="374" t="s">
        <v>682</v>
      </c>
      <c r="G36" s="374" t="s">
        <v>765</v>
      </c>
      <c r="H36" s="374">
        <v>100</v>
      </c>
      <c r="I36" s="375"/>
      <c r="J36" s="394">
        <v>9</v>
      </c>
      <c r="K36" s="393">
        <v>9</v>
      </c>
      <c r="L36" s="392">
        <f t="shared" si="0"/>
        <v>1</v>
      </c>
      <c r="M36" s="391">
        <v>1</v>
      </c>
      <c r="N36" s="390">
        <f t="shared" si="1"/>
        <v>1</v>
      </c>
      <c r="O36" s="389"/>
    </row>
    <row r="37" spans="1:15" x14ac:dyDescent="0.25">
      <c r="A37" s="374" t="s">
        <v>17</v>
      </c>
      <c r="B37" s="397" t="s">
        <v>781</v>
      </c>
      <c r="C37" s="374" t="s">
        <v>685</v>
      </c>
      <c r="D37" s="374" t="s">
        <v>775</v>
      </c>
      <c r="E37" s="374" t="s">
        <v>766</v>
      </c>
      <c r="F37" s="374" t="s">
        <v>682</v>
      </c>
      <c r="G37" s="374" t="s">
        <v>765</v>
      </c>
      <c r="H37" s="374">
        <v>100</v>
      </c>
      <c r="I37" s="375"/>
      <c r="J37" s="394">
        <v>9</v>
      </c>
      <c r="K37" s="393">
        <v>9</v>
      </c>
      <c r="L37" s="392">
        <f t="shared" ref="L37:L68" si="2">K37/J37</f>
        <v>1</v>
      </c>
      <c r="M37" s="391">
        <v>1</v>
      </c>
      <c r="N37" s="390">
        <f t="shared" ref="N37:N68" si="3">K37/(J37*H37/100)</f>
        <v>1</v>
      </c>
      <c r="O37" s="389"/>
    </row>
    <row r="38" spans="1:15" x14ac:dyDescent="0.25">
      <c r="A38" s="374" t="s">
        <v>17</v>
      </c>
      <c r="B38" s="397" t="s">
        <v>781</v>
      </c>
      <c r="C38" s="374" t="s">
        <v>685</v>
      </c>
      <c r="D38" s="374" t="s">
        <v>709</v>
      </c>
      <c r="E38" s="374" t="s">
        <v>766</v>
      </c>
      <c r="F38" s="374" t="s">
        <v>682</v>
      </c>
      <c r="G38" s="374" t="s">
        <v>765</v>
      </c>
      <c r="H38" s="374">
        <v>100</v>
      </c>
      <c r="I38" s="375"/>
      <c r="J38" s="394">
        <v>9</v>
      </c>
      <c r="K38" s="393">
        <v>9</v>
      </c>
      <c r="L38" s="392">
        <f t="shared" si="2"/>
        <v>1</v>
      </c>
      <c r="M38" s="391">
        <v>1</v>
      </c>
      <c r="N38" s="390">
        <f t="shared" si="3"/>
        <v>1</v>
      </c>
      <c r="O38" s="389"/>
    </row>
    <row r="39" spans="1:15" x14ac:dyDescent="0.25">
      <c r="A39" s="374" t="s">
        <v>17</v>
      </c>
      <c r="B39" s="397" t="s">
        <v>781</v>
      </c>
      <c r="C39" s="374" t="s">
        <v>685</v>
      </c>
      <c r="D39" s="374" t="s">
        <v>705</v>
      </c>
      <c r="E39" s="374" t="s">
        <v>766</v>
      </c>
      <c r="F39" s="374" t="s">
        <v>682</v>
      </c>
      <c r="G39" s="374" t="s">
        <v>765</v>
      </c>
      <c r="H39" s="374">
        <v>100</v>
      </c>
      <c r="I39" s="375"/>
      <c r="J39" s="394">
        <v>9</v>
      </c>
      <c r="K39" s="393">
        <v>9</v>
      </c>
      <c r="L39" s="392">
        <f t="shared" si="2"/>
        <v>1</v>
      </c>
      <c r="M39" s="391">
        <v>1</v>
      </c>
      <c r="N39" s="390">
        <f t="shared" si="3"/>
        <v>1</v>
      </c>
      <c r="O39" s="389"/>
    </row>
    <row r="40" spans="1:15" x14ac:dyDescent="0.25">
      <c r="A40" s="374" t="s">
        <v>17</v>
      </c>
      <c r="B40" s="397" t="s">
        <v>781</v>
      </c>
      <c r="C40" s="374" t="s">
        <v>685</v>
      </c>
      <c r="D40" s="374" t="s">
        <v>736</v>
      </c>
      <c r="E40" s="374" t="s">
        <v>766</v>
      </c>
      <c r="F40" s="374" t="s">
        <v>682</v>
      </c>
      <c r="G40" s="374" t="s">
        <v>765</v>
      </c>
      <c r="H40" s="374">
        <v>100</v>
      </c>
      <c r="I40" s="375"/>
      <c r="J40" s="394">
        <v>9</v>
      </c>
      <c r="K40" s="393">
        <v>9</v>
      </c>
      <c r="L40" s="392">
        <f t="shared" si="2"/>
        <v>1</v>
      </c>
      <c r="M40" s="391">
        <v>1</v>
      </c>
      <c r="N40" s="390">
        <f t="shared" si="3"/>
        <v>1</v>
      </c>
      <c r="O40" s="389"/>
    </row>
    <row r="41" spans="1:15" x14ac:dyDescent="0.25">
      <c r="A41" s="374" t="s">
        <v>17</v>
      </c>
      <c r="B41" s="397" t="s">
        <v>781</v>
      </c>
      <c r="C41" s="374" t="s">
        <v>685</v>
      </c>
      <c r="D41" s="374" t="s">
        <v>774</v>
      </c>
      <c r="E41" s="374" t="s">
        <v>766</v>
      </c>
      <c r="F41" s="374" t="s">
        <v>682</v>
      </c>
      <c r="G41" s="374" t="s">
        <v>765</v>
      </c>
      <c r="H41" s="374">
        <v>100</v>
      </c>
      <c r="I41" s="375"/>
      <c r="J41" s="394">
        <v>9</v>
      </c>
      <c r="K41" s="393">
        <v>9</v>
      </c>
      <c r="L41" s="392">
        <f t="shared" si="2"/>
        <v>1</v>
      </c>
      <c r="M41" s="391">
        <v>1</v>
      </c>
      <c r="N41" s="390">
        <f t="shared" si="3"/>
        <v>1</v>
      </c>
      <c r="O41" s="389"/>
    </row>
    <row r="42" spans="1:15" x14ac:dyDescent="0.25">
      <c r="A42" s="374" t="s">
        <v>17</v>
      </c>
      <c r="B42" s="397" t="s">
        <v>781</v>
      </c>
      <c r="C42" s="374" t="s">
        <v>685</v>
      </c>
      <c r="D42" s="374" t="s">
        <v>773</v>
      </c>
      <c r="E42" s="374" t="s">
        <v>766</v>
      </c>
      <c r="F42" s="374" t="s">
        <v>682</v>
      </c>
      <c r="G42" s="374" t="s">
        <v>765</v>
      </c>
      <c r="H42" s="374">
        <v>100</v>
      </c>
      <c r="I42" s="375"/>
      <c r="J42" s="394">
        <v>9</v>
      </c>
      <c r="K42" s="393">
        <v>9</v>
      </c>
      <c r="L42" s="392">
        <f t="shared" si="2"/>
        <v>1</v>
      </c>
      <c r="M42" s="391">
        <v>1</v>
      </c>
      <c r="N42" s="390">
        <f t="shared" si="3"/>
        <v>1</v>
      </c>
      <c r="O42" s="389"/>
    </row>
    <row r="43" spans="1:15" x14ac:dyDescent="0.25">
      <c r="A43" s="374" t="s">
        <v>17</v>
      </c>
      <c r="B43" s="397" t="s">
        <v>781</v>
      </c>
      <c r="C43" s="374" t="s">
        <v>685</v>
      </c>
      <c r="D43" s="374" t="s">
        <v>772</v>
      </c>
      <c r="E43" s="374" t="s">
        <v>766</v>
      </c>
      <c r="F43" s="374" t="s">
        <v>682</v>
      </c>
      <c r="G43" s="374" t="s">
        <v>765</v>
      </c>
      <c r="H43" s="374">
        <v>100</v>
      </c>
      <c r="I43" s="375"/>
      <c r="J43" s="394">
        <v>9</v>
      </c>
      <c r="K43" s="393">
        <v>9</v>
      </c>
      <c r="L43" s="392">
        <f t="shared" si="2"/>
        <v>1</v>
      </c>
      <c r="M43" s="391">
        <v>1</v>
      </c>
      <c r="N43" s="390">
        <f t="shared" si="3"/>
        <v>1</v>
      </c>
      <c r="O43" s="389"/>
    </row>
    <row r="44" spans="1:15" x14ac:dyDescent="0.25">
      <c r="A44" s="374" t="s">
        <v>17</v>
      </c>
      <c r="B44" s="397" t="s">
        <v>781</v>
      </c>
      <c r="C44" s="374" t="s">
        <v>685</v>
      </c>
      <c r="D44" s="374" t="s">
        <v>771</v>
      </c>
      <c r="E44" s="374" t="s">
        <v>766</v>
      </c>
      <c r="F44" s="374" t="s">
        <v>682</v>
      </c>
      <c r="G44" s="374" t="s">
        <v>765</v>
      </c>
      <c r="H44" s="374">
        <v>100</v>
      </c>
      <c r="I44" s="375"/>
      <c r="J44" s="394">
        <v>9</v>
      </c>
      <c r="K44" s="393">
        <v>9</v>
      </c>
      <c r="L44" s="392">
        <f t="shared" si="2"/>
        <v>1</v>
      </c>
      <c r="M44" s="391">
        <v>1</v>
      </c>
      <c r="N44" s="390">
        <f t="shared" si="3"/>
        <v>1</v>
      </c>
      <c r="O44" s="389"/>
    </row>
    <row r="45" spans="1:15" x14ac:dyDescent="0.25">
      <c r="A45" s="374" t="s">
        <v>17</v>
      </c>
      <c r="B45" s="397" t="s">
        <v>781</v>
      </c>
      <c r="C45" s="374" t="s">
        <v>685</v>
      </c>
      <c r="D45" s="374" t="s">
        <v>770</v>
      </c>
      <c r="E45" s="374" t="s">
        <v>766</v>
      </c>
      <c r="F45" s="374" t="s">
        <v>682</v>
      </c>
      <c r="G45" s="374" t="s">
        <v>765</v>
      </c>
      <c r="H45" s="374">
        <v>100</v>
      </c>
      <c r="I45" s="375"/>
      <c r="J45" s="394">
        <v>9</v>
      </c>
      <c r="K45" s="393">
        <v>9</v>
      </c>
      <c r="L45" s="392">
        <f t="shared" si="2"/>
        <v>1</v>
      </c>
      <c r="M45" s="391">
        <v>1</v>
      </c>
      <c r="N45" s="390">
        <f t="shared" si="3"/>
        <v>1</v>
      </c>
      <c r="O45" s="389"/>
    </row>
    <row r="46" spans="1:15" x14ac:dyDescent="0.25">
      <c r="A46" s="374" t="s">
        <v>17</v>
      </c>
      <c r="B46" s="397" t="s">
        <v>781</v>
      </c>
      <c r="C46" s="374" t="s">
        <v>685</v>
      </c>
      <c r="D46" s="374" t="s">
        <v>769</v>
      </c>
      <c r="E46" s="374" t="s">
        <v>761</v>
      </c>
      <c r="F46" s="374" t="s">
        <v>682</v>
      </c>
      <c r="G46" s="374" t="s">
        <v>765</v>
      </c>
      <c r="H46" s="374">
        <v>100</v>
      </c>
      <c r="I46" s="375"/>
      <c r="J46" s="394">
        <v>9</v>
      </c>
      <c r="K46" s="393">
        <v>9</v>
      </c>
      <c r="L46" s="392">
        <f t="shared" si="2"/>
        <v>1</v>
      </c>
      <c r="M46" s="391">
        <v>1</v>
      </c>
      <c r="N46" s="390">
        <f t="shared" si="3"/>
        <v>1</v>
      </c>
      <c r="O46" s="389"/>
    </row>
    <row r="47" spans="1:15" x14ac:dyDescent="0.25">
      <c r="A47" s="374" t="s">
        <v>17</v>
      </c>
      <c r="B47" s="397" t="s">
        <v>781</v>
      </c>
      <c r="C47" s="374" t="s">
        <v>685</v>
      </c>
      <c r="D47" s="374" t="s">
        <v>768</v>
      </c>
      <c r="E47" s="374" t="s">
        <v>766</v>
      </c>
      <c r="F47" s="395" t="s">
        <v>767</v>
      </c>
      <c r="G47" s="374" t="s">
        <v>765</v>
      </c>
      <c r="H47" s="374">
        <v>100</v>
      </c>
      <c r="I47" s="375"/>
      <c r="J47" s="394">
        <v>9</v>
      </c>
      <c r="K47" s="393">
        <v>9</v>
      </c>
      <c r="L47" s="392">
        <f t="shared" si="2"/>
        <v>1</v>
      </c>
      <c r="M47" s="391">
        <v>1</v>
      </c>
      <c r="N47" s="390">
        <f t="shared" si="3"/>
        <v>1</v>
      </c>
      <c r="O47" s="389"/>
    </row>
    <row r="48" spans="1:15" x14ac:dyDescent="0.25">
      <c r="A48" s="374" t="s">
        <v>17</v>
      </c>
      <c r="B48" s="397" t="s">
        <v>781</v>
      </c>
      <c r="C48" s="374" t="s">
        <v>685</v>
      </c>
      <c r="D48" s="374" t="s">
        <v>699</v>
      </c>
      <c r="E48" s="374" t="s">
        <v>766</v>
      </c>
      <c r="F48" s="374" t="s">
        <v>682</v>
      </c>
      <c r="G48" s="374" t="s">
        <v>765</v>
      </c>
      <c r="H48" s="374">
        <v>100</v>
      </c>
      <c r="I48" s="375"/>
      <c r="J48" s="394">
        <v>9</v>
      </c>
      <c r="K48" s="393">
        <v>9</v>
      </c>
      <c r="L48" s="392">
        <f t="shared" si="2"/>
        <v>1</v>
      </c>
      <c r="M48" s="391">
        <v>1</v>
      </c>
      <c r="N48" s="390">
        <f t="shared" si="3"/>
        <v>1</v>
      </c>
      <c r="O48" s="389"/>
    </row>
    <row r="49" spans="1:15" x14ac:dyDescent="0.25">
      <c r="A49" s="374" t="s">
        <v>17</v>
      </c>
      <c r="B49" s="397" t="s">
        <v>781</v>
      </c>
      <c r="C49" s="374" t="s">
        <v>685</v>
      </c>
      <c r="D49" s="374" t="s">
        <v>764</v>
      </c>
      <c r="E49" s="374" t="s">
        <v>761</v>
      </c>
      <c r="F49" s="374" t="s">
        <v>682</v>
      </c>
      <c r="G49" s="374" t="s">
        <v>760</v>
      </c>
      <c r="H49" s="374">
        <v>100</v>
      </c>
      <c r="I49" s="375"/>
      <c r="J49" s="394">
        <v>9</v>
      </c>
      <c r="K49" s="393">
        <v>9</v>
      </c>
      <c r="L49" s="392">
        <f t="shared" si="2"/>
        <v>1</v>
      </c>
      <c r="M49" s="391">
        <v>1</v>
      </c>
      <c r="N49" s="390">
        <f t="shared" si="3"/>
        <v>1</v>
      </c>
      <c r="O49" s="389"/>
    </row>
    <row r="50" spans="1:15" x14ac:dyDescent="0.25">
      <c r="A50" s="374" t="s">
        <v>17</v>
      </c>
      <c r="B50" s="397" t="s">
        <v>781</v>
      </c>
      <c r="C50" s="374" t="s">
        <v>685</v>
      </c>
      <c r="D50" s="374" t="s">
        <v>763</v>
      </c>
      <c r="E50" s="374" t="s">
        <v>762</v>
      </c>
      <c r="F50" s="374" t="s">
        <v>682</v>
      </c>
      <c r="G50" s="374" t="s">
        <v>760</v>
      </c>
      <c r="H50" s="374">
        <v>100</v>
      </c>
      <c r="I50" s="375"/>
      <c r="J50" s="394">
        <v>9</v>
      </c>
      <c r="K50" s="393">
        <v>9</v>
      </c>
      <c r="L50" s="392">
        <f t="shared" si="2"/>
        <v>1</v>
      </c>
      <c r="M50" s="391">
        <v>1</v>
      </c>
      <c r="N50" s="390">
        <f t="shared" si="3"/>
        <v>1</v>
      </c>
      <c r="O50" s="389"/>
    </row>
    <row r="51" spans="1:15" x14ac:dyDescent="0.25">
      <c r="A51" s="374" t="s">
        <v>17</v>
      </c>
      <c r="B51" s="397" t="s">
        <v>781</v>
      </c>
      <c r="C51" s="374" t="s">
        <v>698</v>
      </c>
      <c r="D51" s="374" t="s">
        <v>730</v>
      </c>
      <c r="E51" s="374" t="s">
        <v>761</v>
      </c>
      <c r="F51" s="374" t="s">
        <v>682</v>
      </c>
      <c r="G51" s="374" t="s">
        <v>760</v>
      </c>
      <c r="H51" s="374">
        <v>100</v>
      </c>
      <c r="I51" s="375"/>
      <c r="J51" s="394">
        <v>9</v>
      </c>
      <c r="K51" s="393">
        <v>9</v>
      </c>
      <c r="L51" s="392">
        <f t="shared" si="2"/>
        <v>1</v>
      </c>
      <c r="M51" s="391">
        <v>1</v>
      </c>
      <c r="N51" s="390">
        <f t="shared" si="3"/>
        <v>1</v>
      </c>
      <c r="O51" s="389"/>
    </row>
    <row r="52" spans="1:15" x14ac:dyDescent="0.25">
      <c r="A52" s="374" t="s">
        <v>17</v>
      </c>
      <c r="B52" s="397" t="s">
        <v>781</v>
      </c>
      <c r="C52" s="374" t="s">
        <v>698</v>
      </c>
      <c r="D52" s="374" t="s">
        <v>733</v>
      </c>
      <c r="E52" s="374" t="s">
        <v>761</v>
      </c>
      <c r="F52" s="374" t="s">
        <v>682</v>
      </c>
      <c r="G52" s="374" t="s">
        <v>760</v>
      </c>
      <c r="H52" s="374">
        <v>100</v>
      </c>
      <c r="I52" s="375"/>
      <c r="J52" s="394">
        <v>9</v>
      </c>
      <c r="K52" s="393">
        <v>9</v>
      </c>
      <c r="L52" s="392">
        <f t="shared" si="2"/>
        <v>1</v>
      </c>
      <c r="M52" s="391">
        <v>1</v>
      </c>
      <c r="N52" s="390">
        <f t="shared" si="3"/>
        <v>1</v>
      </c>
      <c r="O52" s="389"/>
    </row>
    <row r="53" spans="1:15" x14ac:dyDescent="0.25">
      <c r="A53" s="374" t="s">
        <v>17</v>
      </c>
      <c r="B53" s="397" t="s">
        <v>781</v>
      </c>
      <c r="C53" s="374" t="s">
        <v>698</v>
      </c>
      <c r="D53" s="374" t="s">
        <v>732</v>
      </c>
      <c r="E53" s="366" t="s">
        <v>728</v>
      </c>
      <c r="F53" s="374" t="s">
        <v>682</v>
      </c>
      <c r="G53" s="374" t="s">
        <v>727</v>
      </c>
      <c r="H53" s="374">
        <v>100</v>
      </c>
      <c r="I53" s="375"/>
      <c r="J53" s="394">
        <v>9</v>
      </c>
      <c r="K53" s="393">
        <v>0</v>
      </c>
      <c r="L53" s="392">
        <f t="shared" si="2"/>
        <v>0</v>
      </c>
      <c r="M53" s="391">
        <v>0</v>
      </c>
      <c r="N53" s="390">
        <f t="shared" si="3"/>
        <v>0</v>
      </c>
      <c r="O53" s="389" t="s">
        <v>758</v>
      </c>
    </row>
    <row r="54" spans="1:15" x14ac:dyDescent="0.25">
      <c r="A54" s="374" t="s">
        <v>17</v>
      </c>
      <c r="B54" s="397" t="s">
        <v>781</v>
      </c>
      <c r="C54" s="374" t="s">
        <v>698</v>
      </c>
      <c r="D54" s="374" t="s">
        <v>729</v>
      </c>
      <c r="E54" s="366" t="s">
        <v>728</v>
      </c>
      <c r="F54" s="374" t="s">
        <v>682</v>
      </c>
      <c r="G54" s="374" t="s">
        <v>727</v>
      </c>
      <c r="H54" s="374">
        <v>100</v>
      </c>
      <c r="I54" s="375"/>
      <c r="J54" s="394">
        <v>9</v>
      </c>
      <c r="K54" s="393">
        <v>0</v>
      </c>
      <c r="L54" s="392">
        <f t="shared" si="2"/>
        <v>0</v>
      </c>
      <c r="M54" s="391">
        <v>0</v>
      </c>
      <c r="N54" s="390">
        <f t="shared" si="3"/>
        <v>0</v>
      </c>
      <c r="O54" s="389" t="s">
        <v>758</v>
      </c>
    </row>
    <row r="55" spans="1:15" x14ac:dyDescent="0.25">
      <c r="A55" s="374" t="s">
        <v>17</v>
      </c>
      <c r="B55" s="398" t="s">
        <v>780</v>
      </c>
      <c r="C55" s="397" t="s">
        <v>685</v>
      </c>
      <c r="D55" s="376" t="s">
        <v>779</v>
      </c>
      <c r="E55" s="376" t="s">
        <v>766</v>
      </c>
      <c r="F55" s="395" t="s">
        <v>682</v>
      </c>
      <c r="G55" s="395" t="s">
        <v>765</v>
      </c>
      <c r="H55" s="396">
        <v>100</v>
      </c>
      <c r="I55" s="375"/>
      <c r="J55" s="394">
        <v>11</v>
      </c>
      <c r="K55" s="393">
        <v>11</v>
      </c>
      <c r="L55" s="392">
        <f t="shared" si="2"/>
        <v>1</v>
      </c>
      <c r="M55" s="391">
        <v>1</v>
      </c>
      <c r="N55" s="390">
        <f t="shared" si="3"/>
        <v>1</v>
      </c>
      <c r="O55" s="389"/>
    </row>
    <row r="56" spans="1:15" x14ac:dyDescent="0.25">
      <c r="A56" s="374" t="s">
        <v>17</v>
      </c>
      <c r="B56" s="398" t="s">
        <v>780</v>
      </c>
      <c r="C56" s="397" t="s">
        <v>685</v>
      </c>
      <c r="D56" s="376" t="s">
        <v>708</v>
      </c>
      <c r="E56" s="376" t="s">
        <v>766</v>
      </c>
      <c r="F56" s="395" t="s">
        <v>682</v>
      </c>
      <c r="G56" s="395" t="s">
        <v>765</v>
      </c>
      <c r="H56" s="396">
        <v>100</v>
      </c>
      <c r="I56" s="375"/>
      <c r="J56" s="394">
        <v>11</v>
      </c>
      <c r="K56" s="393">
        <v>11</v>
      </c>
      <c r="L56" s="392">
        <f t="shared" si="2"/>
        <v>1</v>
      </c>
      <c r="M56" s="391">
        <v>1</v>
      </c>
      <c r="N56" s="390">
        <f t="shared" si="3"/>
        <v>1</v>
      </c>
      <c r="O56" s="389"/>
    </row>
    <row r="57" spans="1:15" x14ac:dyDescent="0.25">
      <c r="A57" s="374" t="s">
        <v>17</v>
      </c>
      <c r="B57" s="398" t="s">
        <v>780</v>
      </c>
      <c r="C57" s="397" t="s">
        <v>685</v>
      </c>
      <c r="D57" s="376" t="s">
        <v>778</v>
      </c>
      <c r="E57" s="376" t="s">
        <v>766</v>
      </c>
      <c r="F57" s="395" t="s">
        <v>682</v>
      </c>
      <c r="G57" s="395" t="s">
        <v>765</v>
      </c>
      <c r="H57" s="396">
        <v>100</v>
      </c>
      <c r="I57" s="375"/>
      <c r="J57" s="394">
        <v>11</v>
      </c>
      <c r="K57" s="393">
        <v>9</v>
      </c>
      <c r="L57" s="392">
        <f t="shared" si="2"/>
        <v>0.81818181818181823</v>
      </c>
      <c r="M57" s="391">
        <v>0.81818181818181823</v>
      </c>
      <c r="N57" s="390">
        <f t="shared" si="3"/>
        <v>0.81818181818181823</v>
      </c>
      <c r="O57" s="389"/>
    </row>
    <row r="58" spans="1:15" x14ac:dyDescent="0.25">
      <c r="A58" s="374" t="s">
        <v>17</v>
      </c>
      <c r="B58" s="398" t="s">
        <v>780</v>
      </c>
      <c r="C58" s="397" t="s">
        <v>685</v>
      </c>
      <c r="D58" s="376" t="s">
        <v>689</v>
      </c>
      <c r="E58" s="376" t="s">
        <v>761</v>
      </c>
      <c r="F58" s="395" t="s">
        <v>767</v>
      </c>
      <c r="G58" s="395" t="s">
        <v>765</v>
      </c>
      <c r="H58" s="396">
        <v>100</v>
      </c>
      <c r="I58" s="375"/>
      <c r="J58" s="394">
        <v>11</v>
      </c>
      <c r="K58" s="393">
        <v>9</v>
      </c>
      <c r="L58" s="392">
        <f t="shared" si="2"/>
        <v>0.81818181818181823</v>
      </c>
      <c r="M58" s="391">
        <v>0.81818181818181823</v>
      </c>
      <c r="N58" s="390">
        <f t="shared" si="3"/>
        <v>0.81818181818181823</v>
      </c>
      <c r="O58" s="389"/>
    </row>
    <row r="59" spans="1:15" x14ac:dyDescent="0.25">
      <c r="A59" s="374" t="s">
        <v>17</v>
      </c>
      <c r="B59" s="398" t="s">
        <v>780</v>
      </c>
      <c r="C59" s="374" t="s">
        <v>685</v>
      </c>
      <c r="D59" s="374" t="s">
        <v>777</v>
      </c>
      <c r="E59" s="374" t="s">
        <v>766</v>
      </c>
      <c r="F59" s="374" t="s">
        <v>682</v>
      </c>
      <c r="G59" s="374" t="s">
        <v>765</v>
      </c>
      <c r="H59" s="374">
        <v>100</v>
      </c>
      <c r="I59" s="375"/>
      <c r="J59" s="394">
        <v>11</v>
      </c>
      <c r="K59" s="393">
        <v>9</v>
      </c>
      <c r="L59" s="392">
        <f t="shared" si="2"/>
        <v>0.81818181818181823</v>
      </c>
      <c r="M59" s="391">
        <v>0.81818181818181823</v>
      </c>
      <c r="N59" s="390">
        <f t="shared" si="3"/>
        <v>0.81818181818181823</v>
      </c>
      <c r="O59" s="389"/>
    </row>
    <row r="60" spans="1:15" x14ac:dyDescent="0.25">
      <c r="A60" s="374" t="s">
        <v>17</v>
      </c>
      <c r="B60" s="398" t="s">
        <v>780</v>
      </c>
      <c r="C60" s="374" t="s">
        <v>685</v>
      </c>
      <c r="D60" s="374" t="s">
        <v>724</v>
      </c>
      <c r="E60" s="374" t="s">
        <v>766</v>
      </c>
      <c r="F60" s="374" t="s">
        <v>682</v>
      </c>
      <c r="G60" s="374" t="s">
        <v>765</v>
      </c>
      <c r="H60" s="374">
        <v>100</v>
      </c>
      <c r="I60" s="375"/>
      <c r="J60" s="394">
        <v>11</v>
      </c>
      <c r="K60" s="393">
        <v>9</v>
      </c>
      <c r="L60" s="392">
        <f t="shared" si="2"/>
        <v>0.81818181818181823</v>
      </c>
      <c r="M60" s="391">
        <v>0.81818181818181823</v>
      </c>
      <c r="N60" s="390">
        <f t="shared" si="3"/>
        <v>0.81818181818181823</v>
      </c>
      <c r="O60" s="389"/>
    </row>
    <row r="61" spans="1:15" x14ac:dyDescent="0.25">
      <c r="A61" s="374" t="s">
        <v>17</v>
      </c>
      <c r="B61" s="398" t="s">
        <v>780</v>
      </c>
      <c r="C61" s="374" t="s">
        <v>685</v>
      </c>
      <c r="D61" s="374" t="s">
        <v>776</v>
      </c>
      <c r="E61" s="374" t="s">
        <v>766</v>
      </c>
      <c r="F61" s="374" t="s">
        <v>682</v>
      </c>
      <c r="G61" s="374" t="s">
        <v>765</v>
      </c>
      <c r="H61" s="374">
        <v>100</v>
      </c>
      <c r="I61" s="375"/>
      <c r="J61" s="394">
        <v>11</v>
      </c>
      <c r="K61" s="393">
        <v>9</v>
      </c>
      <c r="L61" s="392">
        <f t="shared" si="2"/>
        <v>0.81818181818181823</v>
      </c>
      <c r="M61" s="391">
        <v>0.81818181818181823</v>
      </c>
      <c r="N61" s="390">
        <f t="shared" si="3"/>
        <v>0.81818181818181823</v>
      </c>
      <c r="O61" s="389"/>
    </row>
    <row r="62" spans="1:15" x14ac:dyDescent="0.25">
      <c r="A62" s="374" t="s">
        <v>17</v>
      </c>
      <c r="B62" s="398" t="s">
        <v>780</v>
      </c>
      <c r="C62" s="374" t="s">
        <v>685</v>
      </c>
      <c r="D62" s="374" t="s">
        <v>775</v>
      </c>
      <c r="E62" s="374" t="s">
        <v>766</v>
      </c>
      <c r="F62" s="374" t="s">
        <v>682</v>
      </c>
      <c r="G62" s="374" t="s">
        <v>765</v>
      </c>
      <c r="H62" s="374">
        <v>100</v>
      </c>
      <c r="I62" s="375"/>
      <c r="J62" s="394">
        <v>11</v>
      </c>
      <c r="K62" s="393">
        <v>9</v>
      </c>
      <c r="L62" s="392">
        <f t="shared" si="2"/>
        <v>0.81818181818181823</v>
      </c>
      <c r="M62" s="391">
        <v>0.81818181818181823</v>
      </c>
      <c r="N62" s="390">
        <f t="shared" si="3"/>
        <v>0.81818181818181823</v>
      </c>
      <c r="O62" s="389"/>
    </row>
    <row r="63" spans="1:15" x14ac:dyDescent="0.25">
      <c r="A63" s="374" t="s">
        <v>17</v>
      </c>
      <c r="B63" s="398" t="s">
        <v>780</v>
      </c>
      <c r="C63" s="374" t="s">
        <v>685</v>
      </c>
      <c r="D63" s="374" t="s">
        <v>709</v>
      </c>
      <c r="E63" s="374" t="s">
        <v>766</v>
      </c>
      <c r="F63" s="374" t="s">
        <v>682</v>
      </c>
      <c r="G63" s="374" t="s">
        <v>765</v>
      </c>
      <c r="H63" s="374">
        <v>100</v>
      </c>
      <c r="I63" s="375"/>
      <c r="J63" s="394">
        <v>11</v>
      </c>
      <c r="K63" s="393">
        <v>9</v>
      </c>
      <c r="L63" s="392">
        <f t="shared" si="2"/>
        <v>0.81818181818181823</v>
      </c>
      <c r="M63" s="391">
        <v>0.81818181818181823</v>
      </c>
      <c r="N63" s="390">
        <f t="shared" si="3"/>
        <v>0.81818181818181823</v>
      </c>
      <c r="O63" s="389"/>
    </row>
    <row r="64" spans="1:15" x14ac:dyDescent="0.25">
      <c r="A64" s="374" t="s">
        <v>17</v>
      </c>
      <c r="B64" s="398" t="s">
        <v>780</v>
      </c>
      <c r="C64" s="374" t="s">
        <v>685</v>
      </c>
      <c r="D64" s="374" t="s">
        <v>705</v>
      </c>
      <c r="E64" s="374" t="s">
        <v>766</v>
      </c>
      <c r="F64" s="374" t="s">
        <v>682</v>
      </c>
      <c r="G64" s="374" t="s">
        <v>765</v>
      </c>
      <c r="H64" s="374">
        <v>100</v>
      </c>
      <c r="I64" s="375"/>
      <c r="J64" s="394">
        <v>11</v>
      </c>
      <c r="K64" s="393">
        <v>9</v>
      </c>
      <c r="L64" s="392">
        <f t="shared" si="2"/>
        <v>0.81818181818181823</v>
      </c>
      <c r="M64" s="391">
        <v>0.81818181818181823</v>
      </c>
      <c r="N64" s="390">
        <f t="shared" si="3"/>
        <v>0.81818181818181823</v>
      </c>
      <c r="O64" s="389"/>
    </row>
    <row r="65" spans="1:15" x14ac:dyDescent="0.25">
      <c r="A65" s="374" t="s">
        <v>17</v>
      </c>
      <c r="B65" s="398" t="s">
        <v>780</v>
      </c>
      <c r="C65" s="374" t="s">
        <v>685</v>
      </c>
      <c r="D65" s="374" t="s">
        <v>736</v>
      </c>
      <c r="E65" s="374" t="s">
        <v>766</v>
      </c>
      <c r="F65" s="374" t="s">
        <v>682</v>
      </c>
      <c r="G65" s="374" t="s">
        <v>765</v>
      </c>
      <c r="H65" s="374">
        <v>100</v>
      </c>
      <c r="I65" s="375"/>
      <c r="J65" s="394">
        <v>11</v>
      </c>
      <c r="K65" s="393">
        <v>9</v>
      </c>
      <c r="L65" s="392">
        <f t="shared" si="2"/>
        <v>0.81818181818181823</v>
      </c>
      <c r="M65" s="391">
        <v>0.81818181818181823</v>
      </c>
      <c r="N65" s="390">
        <f t="shared" si="3"/>
        <v>0.81818181818181823</v>
      </c>
      <c r="O65" s="389"/>
    </row>
    <row r="66" spans="1:15" x14ac:dyDescent="0.25">
      <c r="A66" s="374" t="s">
        <v>17</v>
      </c>
      <c r="B66" s="398" t="s">
        <v>780</v>
      </c>
      <c r="C66" s="374" t="s">
        <v>685</v>
      </c>
      <c r="D66" s="374" t="s">
        <v>774</v>
      </c>
      <c r="E66" s="374" t="s">
        <v>766</v>
      </c>
      <c r="F66" s="374" t="s">
        <v>682</v>
      </c>
      <c r="G66" s="374" t="s">
        <v>765</v>
      </c>
      <c r="H66" s="374">
        <v>100</v>
      </c>
      <c r="I66" s="375"/>
      <c r="J66" s="394">
        <v>11</v>
      </c>
      <c r="K66" s="393">
        <v>9</v>
      </c>
      <c r="L66" s="392">
        <f t="shared" si="2"/>
        <v>0.81818181818181823</v>
      </c>
      <c r="M66" s="391">
        <v>0.81818181818181823</v>
      </c>
      <c r="N66" s="390">
        <f t="shared" si="3"/>
        <v>0.81818181818181823</v>
      </c>
      <c r="O66" s="389"/>
    </row>
    <row r="67" spans="1:15" x14ac:dyDescent="0.25">
      <c r="A67" s="374" t="s">
        <v>17</v>
      </c>
      <c r="B67" s="398" t="s">
        <v>780</v>
      </c>
      <c r="C67" s="374" t="s">
        <v>685</v>
      </c>
      <c r="D67" s="374" t="s">
        <v>773</v>
      </c>
      <c r="E67" s="374" t="s">
        <v>766</v>
      </c>
      <c r="F67" s="374" t="s">
        <v>682</v>
      </c>
      <c r="G67" s="374" t="s">
        <v>765</v>
      </c>
      <c r="H67" s="374">
        <v>100</v>
      </c>
      <c r="I67" s="375"/>
      <c r="J67" s="394">
        <v>11</v>
      </c>
      <c r="K67" s="393">
        <v>9</v>
      </c>
      <c r="L67" s="392">
        <f t="shared" si="2"/>
        <v>0.81818181818181823</v>
      </c>
      <c r="M67" s="391">
        <v>0.81818181818181823</v>
      </c>
      <c r="N67" s="390">
        <f t="shared" si="3"/>
        <v>0.81818181818181823</v>
      </c>
      <c r="O67" s="389"/>
    </row>
    <row r="68" spans="1:15" x14ac:dyDescent="0.25">
      <c r="A68" s="374" t="s">
        <v>17</v>
      </c>
      <c r="B68" s="398" t="s">
        <v>780</v>
      </c>
      <c r="C68" s="374" t="s">
        <v>685</v>
      </c>
      <c r="D68" s="374" t="s">
        <v>772</v>
      </c>
      <c r="E68" s="374" t="s">
        <v>766</v>
      </c>
      <c r="F68" s="374" t="s">
        <v>682</v>
      </c>
      <c r="G68" s="374" t="s">
        <v>765</v>
      </c>
      <c r="H68" s="374">
        <v>100</v>
      </c>
      <c r="I68" s="375"/>
      <c r="J68" s="394">
        <v>11</v>
      </c>
      <c r="K68" s="393">
        <v>9</v>
      </c>
      <c r="L68" s="392">
        <f t="shared" si="2"/>
        <v>0.81818181818181823</v>
      </c>
      <c r="M68" s="391">
        <v>0.81818181818181823</v>
      </c>
      <c r="N68" s="390">
        <f t="shared" si="3"/>
        <v>0.81818181818181823</v>
      </c>
      <c r="O68" s="389"/>
    </row>
    <row r="69" spans="1:15" x14ac:dyDescent="0.25">
      <c r="A69" s="374" t="s">
        <v>17</v>
      </c>
      <c r="B69" s="398" t="s">
        <v>780</v>
      </c>
      <c r="C69" s="374" t="s">
        <v>685</v>
      </c>
      <c r="D69" s="374" t="s">
        <v>771</v>
      </c>
      <c r="E69" s="374" t="s">
        <v>766</v>
      </c>
      <c r="F69" s="374" t="s">
        <v>682</v>
      </c>
      <c r="G69" s="374" t="s">
        <v>765</v>
      </c>
      <c r="H69" s="374">
        <v>100</v>
      </c>
      <c r="I69" s="375"/>
      <c r="J69" s="394">
        <v>11</v>
      </c>
      <c r="K69" s="393">
        <v>9</v>
      </c>
      <c r="L69" s="392">
        <f t="shared" ref="L69:L100" si="4">K69/J69</f>
        <v>0.81818181818181823</v>
      </c>
      <c r="M69" s="391">
        <v>0.81818181818181823</v>
      </c>
      <c r="N69" s="390">
        <f t="shared" ref="N69:N104" si="5">K69/(J69*H69/100)</f>
        <v>0.81818181818181823</v>
      </c>
      <c r="O69" s="389"/>
    </row>
    <row r="70" spans="1:15" x14ac:dyDescent="0.25">
      <c r="A70" s="374" t="s">
        <v>17</v>
      </c>
      <c r="B70" s="398" t="s">
        <v>780</v>
      </c>
      <c r="C70" s="374" t="s">
        <v>685</v>
      </c>
      <c r="D70" s="374" t="s">
        <v>770</v>
      </c>
      <c r="E70" s="374" t="s">
        <v>766</v>
      </c>
      <c r="F70" s="374" t="s">
        <v>682</v>
      </c>
      <c r="G70" s="374" t="s">
        <v>765</v>
      </c>
      <c r="H70" s="374">
        <v>100</v>
      </c>
      <c r="I70" s="375"/>
      <c r="J70" s="394">
        <v>11</v>
      </c>
      <c r="K70" s="393">
        <v>9</v>
      </c>
      <c r="L70" s="392">
        <f t="shared" si="4"/>
        <v>0.81818181818181823</v>
      </c>
      <c r="M70" s="391">
        <v>0.81818181818181823</v>
      </c>
      <c r="N70" s="390">
        <f t="shared" si="5"/>
        <v>0.81818181818181823</v>
      </c>
      <c r="O70" s="389"/>
    </row>
    <row r="71" spans="1:15" x14ac:dyDescent="0.25">
      <c r="A71" s="374" t="s">
        <v>17</v>
      </c>
      <c r="B71" s="398" t="s">
        <v>780</v>
      </c>
      <c r="C71" s="374" t="s">
        <v>685</v>
      </c>
      <c r="D71" s="374" t="s">
        <v>769</v>
      </c>
      <c r="E71" s="374" t="s">
        <v>761</v>
      </c>
      <c r="F71" s="374" t="s">
        <v>682</v>
      </c>
      <c r="G71" s="374" t="s">
        <v>765</v>
      </c>
      <c r="H71" s="374">
        <v>100</v>
      </c>
      <c r="I71" s="375"/>
      <c r="J71" s="394">
        <v>11</v>
      </c>
      <c r="K71" s="393">
        <v>11</v>
      </c>
      <c r="L71" s="392">
        <f t="shared" si="4"/>
        <v>1</v>
      </c>
      <c r="M71" s="391">
        <v>1</v>
      </c>
      <c r="N71" s="390">
        <f t="shared" si="5"/>
        <v>1</v>
      </c>
      <c r="O71" s="389"/>
    </row>
    <row r="72" spans="1:15" x14ac:dyDescent="0.25">
      <c r="A72" s="374" t="s">
        <v>17</v>
      </c>
      <c r="B72" s="398" t="s">
        <v>780</v>
      </c>
      <c r="C72" s="374" t="s">
        <v>685</v>
      </c>
      <c r="D72" s="374" t="s">
        <v>768</v>
      </c>
      <c r="E72" s="374" t="s">
        <v>766</v>
      </c>
      <c r="F72" s="395" t="s">
        <v>767</v>
      </c>
      <c r="G72" s="374" t="s">
        <v>765</v>
      </c>
      <c r="H72" s="374">
        <v>100</v>
      </c>
      <c r="I72" s="375"/>
      <c r="J72" s="394">
        <v>11</v>
      </c>
      <c r="K72" s="393">
        <v>11</v>
      </c>
      <c r="L72" s="392">
        <f t="shared" si="4"/>
        <v>1</v>
      </c>
      <c r="M72" s="391">
        <v>1</v>
      </c>
      <c r="N72" s="390">
        <f t="shared" si="5"/>
        <v>1</v>
      </c>
      <c r="O72" s="389"/>
    </row>
    <row r="73" spans="1:15" x14ac:dyDescent="0.25">
      <c r="A73" s="374" t="s">
        <v>17</v>
      </c>
      <c r="B73" s="398" t="s">
        <v>780</v>
      </c>
      <c r="C73" s="374" t="s">
        <v>685</v>
      </c>
      <c r="D73" s="374" t="s">
        <v>699</v>
      </c>
      <c r="E73" s="374" t="s">
        <v>766</v>
      </c>
      <c r="F73" s="374" t="s">
        <v>682</v>
      </c>
      <c r="G73" s="374" t="s">
        <v>765</v>
      </c>
      <c r="H73" s="374">
        <v>100</v>
      </c>
      <c r="I73" s="375"/>
      <c r="J73" s="394">
        <v>11</v>
      </c>
      <c r="K73" s="393">
        <v>11</v>
      </c>
      <c r="L73" s="392">
        <f t="shared" si="4"/>
        <v>1</v>
      </c>
      <c r="M73" s="391">
        <v>1</v>
      </c>
      <c r="N73" s="390">
        <f t="shared" si="5"/>
        <v>1</v>
      </c>
      <c r="O73" s="389"/>
    </row>
    <row r="74" spans="1:15" x14ac:dyDescent="0.25">
      <c r="A74" s="374" t="s">
        <v>17</v>
      </c>
      <c r="B74" s="398" t="s">
        <v>780</v>
      </c>
      <c r="C74" s="374" t="s">
        <v>685</v>
      </c>
      <c r="D74" s="374" t="s">
        <v>764</v>
      </c>
      <c r="E74" s="374" t="s">
        <v>761</v>
      </c>
      <c r="F74" s="374" t="s">
        <v>682</v>
      </c>
      <c r="G74" s="374" t="s">
        <v>760</v>
      </c>
      <c r="H74" s="374">
        <v>100</v>
      </c>
      <c r="I74" s="375"/>
      <c r="J74" s="394">
        <v>11</v>
      </c>
      <c r="K74" s="393">
        <v>11</v>
      </c>
      <c r="L74" s="392">
        <f t="shared" si="4"/>
        <v>1</v>
      </c>
      <c r="M74" s="391">
        <v>1</v>
      </c>
      <c r="N74" s="390">
        <f t="shared" si="5"/>
        <v>1</v>
      </c>
      <c r="O74" s="389"/>
    </row>
    <row r="75" spans="1:15" x14ac:dyDescent="0.25">
      <c r="A75" s="374" t="s">
        <v>17</v>
      </c>
      <c r="B75" s="398" t="s">
        <v>780</v>
      </c>
      <c r="C75" s="374" t="s">
        <v>685</v>
      </c>
      <c r="D75" s="374" t="s">
        <v>763</v>
      </c>
      <c r="E75" s="374" t="s">
        <v>762</v>
      </c>
      <c r="F75" s="374" t="s">
        <v>682</v>
      </c>
      <c r="G75" s="374" t="s">
        <v>760</v>
      </c>
      <c r="H75" s="374">
        <v>100</v>
      </c>
      <c r="I75" s="375"/>
      <c r="J75" s="394">
        <v>11</v>
      </c>
      <c r="K75" s="393">
        <v>11</v>
      </c>
      <c r="L75" s="392">
        <f t="shared" si="4"/>
        <v>1</v>
      </c>
      <c r="M75" s="391">
        <v>1</v>
      </c>
      <c r="N75" s="390">
        <f t="shared" si="5"/>
        <v>1</v>
      </c>
      <c r="O75" s="389"/>
    </row>
    <row r="76" spans="1:15" x14ac:dyDescent="0.25">
      <c r="A76" s="374" t="s">
        <v>17</v>
      </c>
      <c r="B76" s="398" t="s">
        <v>780</v>
      </c>
      <c r="C76" s="374" t="s">
        <v>698</v>
      </c>
      <c r="D76" s="374" t="s">
        <v>730</v>
      </c>
      <c r="E76" s="374" t="s">
        <v>761</v>
      </c>
      <c r="F76" s="374" t="s">
        <v>682</v>
      </c>
      <c r="G76" s="374" t="s">
        <v>760</v>
      </c>
      <c r="H76" s="374">
        <v>100</v>
      </c>
      <c r="I76" s="375"/>
      <c r="J76" s="394">
        <v>11</v>
      </c>
      <c r="K76" s="393">
        <v>11</v>
      </c>
      <c r="L76" s="392">
        <f t="shared" si="4"/>
        <v>1</v>
      </c>
      <c r="M76" s="391">
        <v>1</v>
      </c>
      <c r="N76" s="390">
        <f t="shared" si="5"/>
        <v>1</v>
      </c>
      <c r="O76" s="389"/>
    </row>
    <row r="77" spans="1:15" x14ac:dyDescent="0.25">
      <c r="A77" s="374" t="s">
        <v>17</v>
      </c>
      <c r="B77" s="398" t="s">
        <v>780</v>
      </c>
      <c r="C77" s="374" t="s">
        <v>698</v>
      </c>
      <c r="D77" s="374" t="s">
        <v>733</v>
      </c>
      <c r="E77" s="374" t="s">
        <v>761</v>
      </c>
      <c r="F77" s="374" t="s">
        <v>682</v>
      </c>
      <c r="G77" s="374" t="s">
        <v>760</v>
      </c>
      <c r="H77" s="374">
        <v>100</v>
      </c>
      <c r="I77" s="375"/>
      <c r="J77" s="394">
        <v>11</v>
      </c>
      <c r="K77" s="393">
        <v>11</v>
      </c>
      <c r="L77" s="392">
        <f t="shared" si="4"/>
        <v>1</v>
      </c>
      <c r="M77" s="391">
        <v>1</v>
      </c>
      <c r="N77" s="390">
        <f t="shared" si="5"/>
        <v>1</v>
      </c>
      <c r="O77" s="389"/>
    </row>
    <row r="78" spans="1:15" x14ac:dyDescent="0.25">
      <c r="A78" s="374" t="s">
        <v>17</v>
      </c>
      <c r="B78" s="398" t="s">
        <v>780</v>
      </c>
      <c r="C78" s="374" t="s">
        <v>698</v>
      </c>
      <c r="D78" s="374" t="s">
        <v>732</v>
      </c>
      <c r="E78" s="366" t="s">
        <v>728</v>
      </c>
      <c r="F78" s="374" t="s">
        <v>682</v>
      </c>
      <c r="G78" s="374" t="s">
        <v>727</v>
      </c>
      <c r="H78" s="374">
        <v>100</v>
      </c>
      <c r="I78" s="375"/>
      <c r="J78" s="394">
        <v>11</v>
      </c>
      <c r="K78" s="393">
        <v>0</v>
      </c>
      <c r="L78" s="392">
        <f t="shared" si="4"/>
        <v>0</v>
      </c>
      <c r="M78" s="391">
        <v>0</v>
      </c>
      <c r="N78" s="390">
        <f t="shared" si="5"/>
        <v>0</v>
      </c>
      <c r="O78" s="389" t="s">
        <v>758</v>
      </c>
    </row>
    <row r="79" spans="1:15" x14ac:dyDescent="0.25">
      <c r="A79" s="374" t="s">
        <v>17</v>
      </c>
      <c r="B79" s="398" t="s">
        <v>780</v>
      </c>
      <c r="C79" s="374" t="s">
        <v>698</v>
      </c>
      <c r="D79" s="374" t="s">
        <v>729</v>
      </c>
      <c r="E79" s="366" t="s">
        <v>728</v>
      </c>
      <c r="F79" s="374" t="s">
        <v>682</v>
      </c>
      <c r="G79" s="374" t="s">
        <v>727</v>
      </c>
      <c r="H79" s="374">
        <v>100</v>
      </c>
      <c r="I79" s="375"/>
      <c r="J79" s="394">
        <v>11</v>
      </c>
      <c r="K79" s="393">
        <v>0</v>
      </c>
      <c r="L79" s="392">
        <f t="shared" si="4"/>
        <v>0</v>
      </c>
      <c r="M79" s="391">
        <v>0</v>
      </c>
      <c r="N79" s="390">
        <f t="shared" si="5"/>
        <v>0</v>
      </c>
      <c r="O79" s="389" t="s">
        <v>758</v>
      </c>
    </row>
    <row r="80" spans="1:15" x14ac:dyDescent="0.25">
      <c r="A80" s="374" t="s">
        <v>17</v>
      </c>
      <c r="B80" s="375" t="s">
        <v>759</v>
      </c>
      <c r="C80" s="397" t="s">
        <v>685</v>
      </c>
      <c r="D80" s="376" t="s">
        <v>779</v>
      </c>
      <c r="E80" s="376" t="s">
        <v>766</v>
      </c>
      <c r="F80" s="395" t="s">
        <v>682</v>
      </c>
      <c r="G80" s="395" t="s">
        <v>765</v>
      </c>
      <c r="H80" s="396">
        <v>100</v>
      </c>
      <c r="I80" s="375"/>
      <c r="J80" s="394">
        <v>6</v>
      </c>
      <c r="K80" s="393">
        <v>6</v>
      </c>
      <c r="L80" s="392">
        <f t="shared" si="4"/>
        <v>1</v>
      </c>
      <c r="M80" s="391">
        <v>1</v>
      </c>
      <c r="N80" s="390">
        <f t="shared" si="5"/>
        <v>1</v>
      </c>
      <c r="O80" s="389"/>
    </row>
    <row r="81" spans="1:15" x14ac:dyDescent="0.25">
      <c r="A81" s="374" t="s">
        <v>17</v>
      </c>
      <c r="B81" s="375" t="s">
        <v>759</v>
      </c>
      <c r="C81" s="397" t="s">
        <v>685</v>
      </c>
      <c r="D81" s="376" t="s">
        <v>708</v>
      </c>
      <c r="E81" s="376" t="s">
        <v>766</v>
      </c>
      <c r="F81" s="395" t="s">
        <v>682</v>
      </c>
      <c r="G81" s="395" t="s">
        <v>765</v>
      </c>
      <c r="H81" s="396">
        <v>100</v>
      </c>
      <c r="I81" s="375"/>
      <c r="J81" s="394">
        <v>6</v>
      </c>
      <c r="K81" s="393">
        <v>6</v>
      </c>
      <c r="L81" s="392">
        <f t="shared" si="4"/>
        <v>1</v>
      </c>
      <c r="M81" s="391">
        <v>1</v>
      </c>
      <c r="N81" s="390">
        <f t="shared" si="5"/>
        <v>1</v>
      </c>
      <c r="O81" s="389"/>
    </row>
    <row r="82" spans="1:15" x14ac:dyDescent="0.25">
      <c r="A82" s="374" t="s">
        <v>17</v>
      </c>
      <c r="B82" s="375" t="s">
        <v>759</v>
      </c>
      <c r="C82" s="397" t="s">
        <v>685</v>
      </c>
      <c r="D82" s="376" t="s">
        <v>778</v>
      </c>
      <c r="E82" s="376" t="s">
        <v>766</v>
      </c>
      <c r="F82" s="395" t="s">
        <v>682</v>
      </c>
      <c r="G82" s="395" t="s">
        <v>765</v>
      </c>
      <c r="H82" s="396">
        <v>100</v>
      </c>
      <c r="I82" s="375"/>
      <c r="J82" s="394">
        <v>6</v>
      </c>
      <c r="K82" s="393">
        <v>6</v>
      </c>
      <c r="L82" s="392">
        <f t="shared" si="4"/>
        <v>1</v>
      </c>
      <c r="M82" s="391">
        <v>1</v>
      </c>
      <c r="N82" s="390">
        <f t="shared" si="5"/>
        <v>1</v>
      </c>
      <c r="O82" s="389"/>
    </row>
    <row r="83" spans="1:15" x14ac:dyDescent="0.25">
      <c r="A83" s="374" t="s">
        <v>17</v>
      </c>
      <c r="B83" s="375" t="s">
        <v>759</v>
      </c>
      <c r="C83" s="397" t="s">
        <v>685</v>
      </c>
      <c r="D83" s="376" t="s">
        <v>689</v>
      </c>
      <c r="E83" s="376" t="s">
        <v>761</v>
      </c>
      <c r="F83" s="395" t="s">
        <v>767</v>
      </c>
      <c r="G83" s="395" t="s">
        <v>765</v>
      </c>
      <c r="H83" s="396">
        <v>100</v>
      </c>
      <c r="I83" s="375"/>
      <c r="J83" s="394">
        <v>6</v>
      </c>
      <c r="K83" s="393">
        <v>6</v>
      </c>
      <c r="L83" s="392">
        <f t="shared" si="4"/>
        <v>1</v>
      </c>
      <c r="M83" s="391">
        <v>1</v>
      </c>
      <c r="N83" s="390">
        <f t="shared" si="5"/>
        <v>1</v>
      </c>
      <c r="O83" s="389"/>
    </row>
    <row r="84" spans="1:15" x14ac:dyDescent="0.25">
      <c r="A84" s="374" t="s">
        <v>17</v>
      </c>
      <c r="B84" s="375" t="s">
        <v>759</v>
      </c>
      <c r="C84" s="374" t="s">
        <v>685</v>
      </c>
      <c r="D84" s="374" t="s">
        <v>777</v>
      </c>
      <c r="E84" s="374" t="s">
        <v>766</v>
      </c>
      <c r="F84" s="374" t="s">
        <v>682</v>
      </c>
      <c r="G84" s="374" t="s">
        <v>765</v>
      </c>
      <c r="H84" s="374">
        <v>100</v>
      </c>
      <c r="I84" s="375"/>
      <c r="J84" s="394">
        <v>6</v>
      </c>
      <c r="K84" s="393">
        <v>6</v>
      </c>
      <c r="L84" s="392">
        <f t="shared" si="4"/>
        <v>1</v>
      </c>
      <c r="M84" s="391">
        <v>1</v>
      </c>
      <c r="N84" s="390">
        <f t="shared" si="5"/>
        <v>1</v>
      </c>
      <c r="O84" s="389"/>
    </row>
    <row r="85" spans="1:15" x14ac:dyDescent="0.25">
      <c r="A85" s="374" t="s">
        <v>17</v>
      </c>
      <c r="B85" s="375" t="s">
        <v>759</v>
      </c>
      <c r="C85" s="374" t="s">
        <v>685</v>
      </c>
      <c r="D85" s="374" t="s">
        <v>724</v>
      </c>
      <c r="E85" s="374" t="s">
        <v>766</v>
      </c>
      <c r="F85" s="374" t="s">
        <v>682</v>
      </c>
      <c r="G85" s="374" t="s">
        <v>765</v>
      </c>
      <c r="H85" s="374">
        <v>100</v>
      </c>
      <c r="I85" s="375"/>
      <c r="J85" s="394">
        <v>6</v>
      </c>
      <c r="K85" s="393">
        <v>6</v>
      </c>
      <c r="L85" s="392">
        <f t="shared" si="4"/>
        <v>1</v>
      </c>
      <c r="M85" s="391">
        <v>1</v>
      </c>
      <c r="N85" s="390">
        <f t="shared" si="5"/>
        <v>1</v>
      </c>
      <c r="O85" s="389"/>
    </row>
    <row r="86" spans="1:15" x14ac:dyDescent="0.25">
      <c r="A86" s="374" t="s">
        <v>17</v>
      </c>
      <c r="B86" s="375" t="s">
        <v>759</v>
      </c>
      <c r="C86" s="374" t="s">
        <v>685</v>
      </c>
      <c r="D86" s="374" t="s">
        <v>776</v>
      </c>
      <c r="E86" s="374" t="s">
        <v>766</v>
      </c>
      <c r="F86" s="374" t="s">
        <v>682</v>
      </c>
      <c r="G86" s="374" t="s">
        <v>765</v>
      </c>
      <c r="H86" s="374">
        <v>100</v>
      </c>
      <c r="I86" s="375"/>
      <c r="J86" s="394">
        <v>6</v>
      </c>
      <c r="K86" s="393">
        <v>6</v>
      </c>
      <c r="L86" s="392">
        <f t="shared" si="4"/>
        <v>1</v>
      </c>
      <c r="M86" s="391">
        <v>1</v>
      </c>
      <c r="N86" s="390">
        <f t="shared" si="5"/>
        <v>1</v>
      </c>
      <c r="O86" s="389"/>
    </row>
    <row r="87" spans="1:15" x14ac:dyDescent="0.25">
      <c r="A87" s="374" t="s">
        <v>17</v>
      </c>
      <c r="B87" s="375" t="s">
        <v>759</v>
      </c>
      <c r="C87" s="374" t="s">
        <v>685</v>
      </c>
      <c r="D87" s="374" t="s">
        <v>775</v>
      </c>
      <c r="E87" s="374" t="s">
        <v>766</v>
      </c>
      <c r="F87" s="374" t="s">
        <v>682</v>
      </c>
      <c r="G87" s="374" t="s">
        <v>765</v>
      </c>
      <c r="H87" s="374">
        <v>100</v>
      </c>
      <c r="I87" s="375"/>
      <c r="J87" s="394">
        <v>6</v>
      </c>
      <c r="K87" s="393">
        <v>6</v>
      </c>
      <c r="L87" s="392">
        <f t="shared" si="4"/>
        <v>1</v>
      </c>
      <c r="M87" s="391">
        <v>1</v>
      </c>
      <c r="N87" s="390">
        <f t="shared" si="5"/>
        <v>1</v>
      </c>
      <c r="O87" s="389"/>
    </row>
    <row r="88" spans="1:15" x14ac:dyDescent="0.25">
      <c r="A88" s="374" t="s">
        <v>17</v>
      </c>
      <c r="B88" s="375" t="s">
        <v>759</v>
      </c>
      <c r="C88" s="374" t="s">
        <v>685</v>
      </c>
      <c r="D88" s="374" t="s">
        <v>709</v>
      </c>
      <c r="E88" s="374" t="s">
        <v>766</v>
      </c>
      <c r="F88" s="374" t="s">
        <v>682</v>
      </c>
      <c r="G88" s="374" t="s">
        <v>765</v>
      </c>
      <c r="H88" s="374">
        <v>100</v>
      </c>
      <c r="I88" s="375"/>
      <c r="J88" s="394">
        <v>6</v>
      </c>
      <c r="K88" s="393">
        <v>6</v>
      </c>
      <c r="L88" s="392">
        <f t="shared" si="4"/>
        <v>1</v>
      </c>
      <c r="M88" s="391">
        <v>1</v>
      </c>
      <c r="N88" s="390">
        <f t="shared" si="5"/>
        <v>1</v>
      </c>
      <c r="O88" s="389"/>
    </row>
    <row r="89" spans="1:15" x14ac:dyDescent="0.25">
      <c r="A89" s="374" t="s">
        <v>17</v>
      </c>
      <c r="B89" s="375" t="s">
        <v>759</v>
      </c>
      <c r="C89" s="374" t="s">
        <v>685</v>
      </c>
      <c r="D89" s="374" t="s">
        <v>705</v>
      </c>
      <c r="E89" s="374" t="s">
        <v>766</v>
      </c>
      <c r="F89" s="374" t="s">
        <v>682</v>
      </c>
      <c r="G89" s="374" t="s">
        <v>765</v>
      </c>
      <c r="H89" s="374">
        <v>100</v>
      </c>
      <c r="I89" s="375"/>
      <c r="J89" s="394">
        <v>6</v>
      </c>
      <c r="K89" s="393">
        <v>6</v>
      </c>
      <c r="L89" s="392">
        <f t="shared" si="4"/>
        <v>1</v>
      </c>
      <c r="M89" s="391">
        <v>1</v>
      </c>
      <c r="N89" s="390">
        <f t="shared" si="5"/>
        <v>1</v>
      </c>
      <c r="O89" s="389"/>
    </row>
    <row r="90" spans="1:15" x14ac:dyDescent="0.25">
      <c r="A90" s="374" t="s">
        <v>17</v>
      </c>
      <c r="B90" s="375" t="s">
        <v>759</v>
      </c>
      <c r="C90" s="374" t="s">
        <v>685</v>
      </c>
      <c r="D90" s="374" t="s">
        <v>736</v>
      </c>
      <c r="E90" s="374" t="s">
        <v>766</v>
      </c>
      <c r="F90" s="374" t="s">
        <v>682</v>
      </c>
      <c r="G90" s="374" t="s">
        <v>765</v>
      </c>
      <c r="H90" s="374">
        <v>100</v>
      </c>
      <c r="I90" s="375"/>
      <c r="J90" s="394">
        <v>6</v>
      </c>
      <c r="K90" s="393">
        <v>6</v>
      </c>
      <c r="L90" s="392">
        <f t="shared" si="4"/>
        <v>1</v>
      </c>
      <c r="M90" s="391">
        <v>1</v>
      </c>
      <c r="N90" s="390">
        <f t="shared" si="5"/>
        <v>1</v>
      </c>
      <c r="O90" s="389"/>
    </row>
    <row r="91" spans="1:15" x14ac:dyDescent="0.25">
      <c r="A91" s="374" t="s">
        <v>17</v>
      </c>
      <c r="B91" s="375" t="s">
        <v>759</v>
      </c>
      <c r="C91" s="374" t="s">
        <v>685</v>
      </c>
      <c r="D91" s="374" t="s">
        <v>774</v>
      </c>
      <c r="E91" s="374" t="s">
        <v>766</v>
      </c>
      <c r="F91" s="374" t="s">
        <v>682</v>
      </c>
      <c r="G91" s="374" t="s">
        <v>765</v>
      </c>
      <c r="H91" s="374">
        <v>100</v>
      </c>
      <c r="I91" s="375"/>
      <c r="J91" s="394">
        <v>6</v>
      </c>
      <c r="K91" s="393">
        <v>6</v>
      </c>
      <c r="L91" s="392">
        <f t="shared" si="4"/>
        <v>1</v>
      </c>
      <c r="M91" s="391">
        <v>1</v>
      </c>
      <c r="N91" s="390">
        <f t="shared" si="5"/>
        <v>1</v>
      </c>
      <c r="O91" s="389"/>
    </row>
    <row r="92" spans="1:15" x14ac:dyDescent="0.25">
      <c r="A92" s="374" t="s">
        <v>17</v>
      </c>
      <c r="B92" s="375" t="s">
        <v>759</v>
      </c>
      <c r="C92" s="374" t="s">
        <v>685</v>
      </c>
      <c r="D92" s="374" t="s">
        <v>773</v>
      </c>
      <c r="E92" s="374" t="s">
        <v>766</v>
      </c>
      <c r="F92" s="374" t="s">
        <v>682</v>
      </c>
      <c r="G92" s="374" t="s">
        <v>765</v>
      </c>
      <c r="H92" s="374">
        <v>100</v>
      </c>
      <c r="I92" s="375"/>
      <c r="J92" s="394">
        <v>6</v>
      </c>
      <c r="K92" s="393">
        <v>6</v>
      </c>
      <c r="L92" s="392">
        <f t="shared" si="4"/>
        <v>1</v>
      </c>
      <c r="M92" s="391">
        <v>1</v>
      </c>
      <c r="N92" s="390">
        <f t="shared" si="5"/>
        <v>1</v>
      </c>
      <c r="O92" s="389"/>
    </row>
    <row r="93" spans="1:15" x14ac:dyDescent="0.25">
      <c r="A93" s="374" t="s">
        <v>17</v>
      </c>
      <c r="B93" s="375" t="s">
        <v>759</v>
      </c>
      <c r="C93" s="374" t="s">
        <v>685</v>
      </c>
      <c r="D93" s="374" t="s">
        <v>772</v>
      </c>
      <c r="E93" s="374" t="s">
        <v>766</v>
      </c>
      <c r="F93" s="374" t="s">
        <v>682</v>
      </c>
      <c r="G93" s="374" t="s">
        <v>765</v>
      </c>
      <c r="H93" s="374">
        <v>100</v>
      </c>
      <c r="I93" s="375"/>
      <c r="J93" s="394">
        <v>6</v>
      </c>
      <c r="K93" s="393">
        <v>6</v>
      </c>
      <c r="L93" s="392">
        <f t="shared" si="4"/>
        <v>1</v>
      </c>
      <c r="M93" s="391">
        <v>1</v>
      </c>
      <c r="N93" s="390">
        <f t="shared" si="5"/>
        <v>1</v>
      </c>
      <c r="O93" s="389"/>
    </row>
    <row r="94" spans="1:15" x14ac:dyDescent="0.25">
      <c r="A94" s="374" t="s">
        <v>17</v>
      </c>
      <c r="B94" s="375" t="s">
        <v>759</v>
      </c>
      <c r="C94" s="374" t="s">
        <v>685</v>
      </c>
      <c r="D94" s="374" t="s">
        <v>771</v>
      </c>
      <c r="E94" s="374" t="s">
        <v>766</v>
      </c>
      <c r="F94" s="374" t="s">
        <v>682</v>
      </c>
      <c r="G94" s="374" t="s">
        <v>765</v>
      </c>
      <c r="H94" s="374">
        <v>100</v>
      </c>
      <c r="I94" s="375"/>
      <c r="J94" s="394">
        <v>6</v>
      </c>
      <c r="K94" s="393">
        <v>6</v>
      </c>
      <c r="L94" s="392">
        <f t="shared" si="4"/>
        <v>1</v>
      </c>
      <c r="M94" s="391">
        <v>1</v>
      </c>
      <c r="N94" s="390">
        <f t="shared" si="5"/>
        <v>1</v>
      </c>
      <c r="O94" s="389"/>
    </row>
    <row r="95" spans="1:15" x14ac:dyDescent="0.25">
      <c r="A95" s="374" t="s">
        <v>17</v>
      </c>
      <c r="B95" s="375" t="s">
        <v>759</v>
      </c>
      <c r="C95" s="374" t="s">
        <v>685</v>
      </c>
      <c r="D95" s="374" t="s">
        <v>770</v>
      </c>
      <c r="E95" s="374" t="s">
        <v>766</v>
      </c>
      <c r="F95" s="374" t="s">
        <v>682</v>
      </c>
      <c r="G95" s="374" t="s">
        <v>765</v>
      </c>
      <c r="H95" s="374">
        <v>100</v>
      </c>
      <c r="I95" s="375"/>
      <c r="J95" s="394">
        <v>6</v>
      </c>
      <c r="K95" s="393">
        <v>6</v>
      </c>
      <c r="L95" s="392">
        <f t="shared" si="4"/>
        <v>1</v>
      </c>
      <c r="M95" s="391">
        <v>1</v>
      </c>
      <c r="N95" s="390">
        <f t="shared" si="5"/>
        <v>1</v>
      </c>
      <c r="O95" s="389"/>
    </row>
    <row r="96" spans="1:15" x14ac:dyDescent="0.25">
      <c r="A96" s="374" t="s">
        <v>17</v>
      </c>
      <c r="B96" s="375" t="s">
        <v>759</v>
      </c>
      <c r="C96" s="374" t="s">
        <v>685</v>
      </c>
      <c r="D96" s="374" t="s">
        <v>769</v>
      </c>
      <c r="E96" s="374" t="s">
        <v>761</v>
      </c>
      <c r="F96" s="374" t="s">
        <v>682</v>
      </c>
      <c r="G96" s="374" t="s">
        <v>765</v>
      </c>
      <c r="H96" s="374">
        <v>100</v>
      </c>
      <c r="I96" s="375"/>
      <c r="J96" s="394">
        <v>6</v>
      </c>
      <c r="K96" s="393">
        <v>6</v>
      </c>
      <c r="L96" s="392">
        <f t="shared" si="4"/>
        <v>1</v>
      </c>
      <c r="M96" s="391">
        <v>1</v>
      </c>
      <c r="N96" s="390">
        <f t="shared" si="5"/>
        <v>1</v>
      </c>
      <c r="O96" s="389"/>
    </row>
    <row r="97" spans="1:15" x14ac:dyDescent="0.25">
      <c r="A97" s="374" t="s">
        <v>17</v>
      </c>
      <c r="B97" s="375" t="s">
        <v>759</v>
      </c>
      <c r="C97" s="374" t="s">
        <v>685</v>
      </c>
      <c r="D97" s="374" t="s">
        <v>768</v>
      </c>
      <c r="E97" s="374" t="s">
        <v>766</v>
      </c>
      <c r="F97" s="395" t="s">
        <v>767</v>
      </c>
      <c r="G97" s="374" t="s">
        <v>765</v>
      </c>
      <c r="H97" s="374">
        <v>100</v>
      </c>
      <c r="I97" s="375"/>
      <c r="J97" s="394">
        <v>6</v>
      </c>
      <c r="K97" s="393">
        <v>6</v>
      </c>
      <c r="L97" s="392">
        <f t="shared" si="4"/>
        <v>1</v>
      </c>
      <c r="M97" s="391">
        <v>1</v>
      </c>
      <c r="N97" s="390">
        <f t="shared" si="5"/>
        <v>1</v>
      </c>
      <c r="O97" s="389"/>
    </row>
    <row r="98" spans="1:15" x14ac:dyDescent="0.25">
      <c r="A98" s="374" t="s">
        <v>17</v>
      </c>
      <c r="B98" s="375" t="s">
        <v>759</v>
      </c>
      <c r="C98" s="374" t="s">
        <v>685</v>
      </c>
      <c r="D98" s="374" t="s">
        <v>699</v>
      </c>
      <c r="E98" s="374" t="s">
        <v>766</v>
      </c>
      <c r="F98" s="374" t="s">
        <v>682</v>
      </c>
      <c r="G98" s="374" t="s">
        <v>765</v>
      </c>
      <c r="H98" s="374">
        <v>100</v>
      </c>
      <c r="I98" s="375"/>
      <c r="J98" s="394">
        <v>6</v>
      </c>
      <c r="K98" s="393">
        <v>6</v>
      </c>
      <c r="L98" s="392">
        <f t="shared" si="4"/>
        <v>1</v>
      </c>
      <c r="M98" s="391">
        <v>1</v>
      </c>
      <c r="N98" s="390">
        <f t="shared" si="5"/>
        <v>1</v>
      </c>
      <c r="O98" s="389"/>
    </row>
    <row r="99" spans="1:15" x14ac:dyDescent="0.25">
      <c r="A99" s="374" t="s">
        <v>17</v>
      </c>
      <c r="B99" s="375" t="s">
        <v>759</v>
      </c>
      <c r="C99" s="374" t="s">
        <v>685</v>
      </c>
      <c r="D99" s="374" t="s">
        <v>764</v>
      </c>
      <c r="E99" s="374" t="s">
        <v>761</v>
      </c>
      <c r="F99" s="374" t="s">
        <v>682</v>
      </c>
      <c r="G99" s="374" t="s">
        <v>760</v>
      </c>
      <c r="H99" s="374">
        <v>100</v>
      </c>
      <c r="I99" s="375"/>
      <c r="J99" s="394">
        <v>6</v>
      </c>
      <c r="K99" s="393">
        <v>6</v>
      </c>
      <c r="L99" s="392">
        <f t="shared" si="4"/>
        <v>1</v>
      </c>
      <c r="M99" s="391">
        <v>1</v>
      </c>
      <c r="N99" s="390">
        <f t="shared" si="5"/>
        <v>1</v>
      </c>
      <c r="O99" s="389"/>
    </row>
    <row r="100" spans="1:15" x14ac:dyDescent="0.25">
      <c r="A100" s="374" t="s">
        <v>17</v>
      </c>
      <c r="B100" s="375" t="s">
        <v>759</v>
      </c>
      <c r="C100" s="374" t="s">
        <v>685</v>
      </c>
      <c r="D100" s="374" t="s">
        <v>763</v>
      </c>
      <c r="E100" s="374" t="s">
        <v>762</v>
      </c>
      <c r="F100" s="374" t="s">
        <v>682</v>
      </c>
      <c r="G100" s="374" t="s">
        <v>760</v>
      </c>
      <c r="H100" s="374">
        <v>100</v>
      </c>
      <c r="I100" s="375"/>
      <c r="J100" s="394">
        <v>6</v>
      </c>
      <c r="K100" s="393">
        <v>6</v>
      </c>
      <c r="L100" s="392">
        <f t="shared" si="4"/>
        <v>1</v>
      </c>
      <c r="M100" s="391">
        <v>1</v>
      </c>
      <c r="N100" s="390">
        <f t="shared" si="5"/>
        <v>1</v>
      </c>
      <c r="O100" s="389"/>
    </row>
    <row r="101" spans="1:15" x14ac:dyDescent="0.25">
      <c r="A101" s="374" t="s">
        <v>17</v>
      </c>
      <c r="B101" s="375" t="s">
        <v>759</v>
      </c>
      <c r="C101" s="374" t="s">
        <v>698</v>
      </c>
      <c r="D101" s="374" t="s">
        <v>730</v>
      </c>
      <c r="E101" s="374" t="s">
        <v>761</v>
      </c>
      <c r="F101" s="374" t="s">
        <v>682</v>
      </c>
      <c r="G101" s="374" t="s">
        <v>760</v>
      </c>
      <c r="H101" s="374">
        <v>100</v>
      </c>
      <c r="I101" s="375"/>
      <c r="J101" s="394">
        <v>6</v>
      </c>
      <c r="K101" s="393">
        <v>6</v>
      </c>
      <c r="L101" s="392">
        <f t="shared" ref="L101:L104" si="6">K101/J101</f>
        <v>1</v>
      </c>
      <c r="M101" s="391">
        <v>1</v>
      </c>
      <c r="N101" s="390">
        <f t="shared" si="5"/>
        <v>1</v>
      </c>
      <c r="O101" s="389"/>
    </row>
    <row r="102" spans="1:15" x14ac:dyDescent="0.25">
      <c r="A102" s="374" t="s">
        <v>17</v>
      </c>
      <c r="B102" s="375" t="s">
        <v>759</v>
      </c>
      <c r="C102" s="374" t="s">
        <v>698</v>
      </c>
      <c r="D102" s="374" t="s">
        <v>733</v>
      </c>
      <c r="E102" s="374" t="s">
        <v>761</v>
      </c>
      <c r="F102" s="374" t="s">
        <v>682</v>
      </c>
      <c r="G102" s="374" t="s">
        <v>760</v>
      </c>
      <c r="H102" s="374">
        <v>100</v>
      </c>
      <c r="I102" s="375"/>
      <c r="J102" s="394">
        <v>6</v>
      </c>
      <c r="K102" s="393">
        <v>6</v>
      </c>
      <c r="L102" s="392">
        <f t="shared" si="6"/>
        <v>1</v>
      </c>
      <c r="M102" s="391">
        <v>1</v>
      </c>
      <c r="N102" s="390">
        <f t="shared" si="5"/>
        <v>1</v>
      </c>
      <c r="O102" s="389"/>
    </row>
    <row r="103" spans="1:15" x14ac:dyDescent="0.25">
      <c r="A103" s="374" t="s">
        <v>17</v>
      </c>
      <c r="B103" s="375" t="s">
        <v>759</v>
      </c>
      <c r="C103" s="374" t="s">
        <v>698</v>
      </c>
      <c r="D103" s="374" t="s">
        <v>732</v>
      </c>
      <c r="E103" s="366" t="s">
        <v>728</v>
      </c>
      <c r="F103" s="374" t="s">
        <v>682</v>
      </c>
      <c r="G103" s="374" t="s">
        <v>727</v>
      </c>
      <c r="H103" s="374">
        <v>100</v>
      </c>
      <c r="I103" s="375"/>
      <c r="J103" s="394">
        <v>6</v>
      </c>
      <c r="K103" s="393">
        <v>0</v>
      </c>
      <c r="L103" s="392">
        <f t="shared" si="6"/>
        <v>0</v>
      </c>
      <c r="M103" s="391">
        <v>0</v>
      </c>
      <c r="N103" s="390">
        <f t="shared" si="5"/>
        <v>0</v>
      </c>
      <c r="O103" s="389" t="s">
        <v>758</v>
      </c>
    </row>
    <row r="104" spans="1:15" x14ac:dyDescent="0.25">
      <c r="A104" s="374" t="s">
        <v>17</v>
      </c>
      <c r="B104" s="375" t="s">
        <v>759</v>
      </c>
      <c r="C104" s="374" t="s">
        <v>698</v>
      </c>
      <c r="D104" s="374" t="s">
        <v>729</v>
      </c>
      <c r="E104" s="366" t="s">
        <v>728</v>
      </c>
      <c r="F104" s="374" t="s">
        <v>682</v>
      </c>
      <c r="G104" s="374" t="s">
        <v>727</v>
      </c>
      <c r="H104" s="374">
        <v>100</v>
      </c>
      <c r="I104" s="375"/>
      <c r="J104" s="394">
        <v>6</v>
      </c>
      <c r="K104" s="393">
        <v>0</v>
      </c>
      <c r="L104" s="392">
        <f t="shared" si="6"/>
        <v>0</v>
      </c>
      <c r="M104" s="391">
        <v>0</v>
      </c>
      <c r="N104" s="390">
        <f t="shared" si="5"/>
        <v>0</v>
      </c>
      <c r="O104" s="389" t="s">
        <v>758</v>
      </c>
    </row>
    <row r="105" spans="1:15" x14ac:dyDescent="0.25">
      <c r="J105" s="388"/>
      <c r="K105" s="388"/>
    </row>
  </sheetData>
  <autoFilter ref="A4:O4" xr:uid="{00000000-0009-0000-0000-00000B000000}"/>
  <dataValidations count="2">
    <dataValidation type="list" allowBlank="1" showInputMessage="1" showErrorMessage="1" sqref="F5:G8 F55:G58 F72 F30:G33 F22 F47 F80:G83 F97" xr:uid="{C61CB5C6-6155-4275-B8D0-3974C79A965A}">
      <formula1>#REF!</formula1>
    </dataValidation>
    <dataValidation type="list" allowBlank="1" showInputMessage="1" showErrorMessage="1" sqref="D5:D8 D80:D83 D55:D58 D30:D33" xr:uid="{3B67BDB9-251B-418D-90C3-FC4C5D3DF29D}">
      <formula1>$BU$7:$BU$8</formula1>
    </dataValidation>
  </dataValidations>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B7557-E75A-4CFA-84D1-E96A14EB3C86}">
  <sheetPr>
    <tabColor rgb="FF00B050"/>
    <pageSetUpPr fitToPage="1"/>
  </sheetPr>
  <dimension ref="A1:Y19"/>
  <sheetViews>
    <sheetView tabSelected="1" topLeftCell="I1" zoomScaleNormal="100" workbookViewId="0">
      <pane ySplit="6" topLeftCell="A7" activePane="bottomLeft" state="frozen"/>
      <selection activeCell="I1" sqref="I1"/>
      <selection pane="bottomLeft" activeCell="X8" sqref="X8"/>
    </sheetView>
  </sheetViews>
  <sheetFormatPr defaultColWidth="9.1796875" defaultRowHeight="12.5" x14ac:dyDescent="0.25"/>
  <cols>
    <col min="1" max="5" width="9.1796875" style="591"/>
    <col min="6" max="6" width="18.1796875" style="591" customWidth="1"/>
    <col min="7" max="7" width="14" style="591" customWidth="1"/>
    <col min="8" max="9" width="9.1796875" style="591"/>
    <col min="10" max="10" width="12.1796875" style="591" customWidth="1"/>
    <col min="11" max="11" width="12" style="591" customWidth="1"/>
    <col min="12" max="12" width="12.1796875" style="591" customWidth="1"/>
    <col min="13" max="14" width="9.1796875" style="591"/>
    <col min="15" max="15" width="32.36328125" style="591" customWidth="1"/>
    <col min="16" max="16" width="13.1796875" style="591" customWidth="1"/>
    <col min="17" max="17" width="13.54296875" style="591" customWidth="1"/>
    <col min="18" max="18" width="14" style="591" customWidth="1"/>
    <col min="19" max="24" width="10.54296875" style="591" customWidth="1"/>
    <col min="25" max="25" width="26.453125" style="591" customWidth="1"/>
    <col min="26" max="16384" width="9.1796875" style="591"/>
  </cols>
  <sheetData>
    <row r="1" spans="1:25" ht="13" x14ac:dyDescent="0.3">
      <c r="A1" s="626" t="s">
        <v>299</v>
      </c>
    </row>
    <row r="2" spans="1:25" x14ac:dyDescent="0.25">
      <c r="X2" s="625" t="s">
        <v>1</v>
      </c>
      <c r="Y2" s="624" t="s">
        <v>2</v>
      </c>
    </row>
    <row r="3" spans="1:25" ht="13.5" thickBot="1" x14ac:dyDescent="0.3">
      <c r="X3" s="123" t="s">
        <v>3</v>
      </c>
      <c r="Y3" s="282">
        <v>2020</v>
      </c>
    </row>
    <row r="4" spans="1:25" ht="13" thickBot="1" x14ac:dyDescent="0.3">
      <c r="O4" s="623"/>
      <c r="P4" s="786" t="s">
        <v>300</v>
      </c>
      <c r="Q4" s="787"/>
      <c r="R4" s="788"/>
      <c r="S4" s="789" t="s">
        <v>301</v>
      </c>
      <c r="T4" s="789"/>
      <c r="U4" s="789"/>
      <c r="V4" s="789"/>
      <c r="W4" s="789"/>
      <c r="X4" s="789"/>
      <c r="Y4" s="790"/>
    </row>
    <row r="5" spans="1:25" ht="13" thickBot="1" x14ac:dyDescent="0.3">
      <c r="O5" s="623"/>
      <c r="P5" s="622"/>
      <c r="Q5" s="621"/>
      <c r="R5" s="620"/>
      <c r="S5" s="619"/>
      <c r="T5" s="619"/>
      <c r="U5" s="619"/>
      <c r="V5" s="619"/>
      <c r="W5" s="619"/>
      <c r="X5" s="619"/>
      <c r="Y5" s="618"/>
    </row>
    <row r="6" spans="1:25" ht="104.5" thickBot="1" x14ac:dyDescent="0.3">
      <c r="A6" s="283" t="s">
        <v>4</v>
      </c>
      <c r="B6" s="284" t="s">
        <v>302</v>
      </c>
      <c r="C6" s="283" t="s">
        <v>7</v>
      </c>
      <c r="D6" s="284" t="s">
        <v>8</v>
      </c>
      <c r="E6" s="284" t="s">
        <v>225</v>
      </c>
      <c r="F6" s="284" t="s">
        <v>226</v>
      </c>
      <c r="G6" s="284" t="s">
        <v>303</v>
      </c>
      <c r="H6" s="283" t="s">
        <v>304</v>
      </c>
      <c r="I6" s="285" t="s">
        <v>305</v>
      </c>
      <c r="J6" s="285" t="s">
        <v>306</v>
      </c>
      <c r="K6" s="286" t="s">
        <v>307</v>
      </c>
      <c r="L6" s="287" t="s">
        <v>5</v>
      </c>
      <c r="M6" s="284" t="s">
        <v>308</v>
      </c>
      <c r="N6" s="286" t="s">
        <v>309</v>
      </c>
      <c r="O6" s="286" t="s">
        <v>15</v>
      </c>
      <c r="P6" s="288" t="s">
        <v>227</v>
      </c>
      <c r="Q6" s="288" t="s">
        <v>228</v>
      </c>
      <c r="R6" s="289" t="s">
        <v>310</v>
      </c>
      <c r="S6" s="288" t="s">
        <v>311</v>
      </c>
      <c r="T6" s="288" t="s">
        <v>312</v>
      </c>
      <c r="U6" s="288" t="s">
        <v>313</v>
      </c>
      <c r="V6" s="288" t="s">
        <v>314</v>
      </c>
      <c r="W6" s="288" t="s">
        <v>315</v>
      </c>
      <c r="X6" s="288" t="s">
        <v>316</v>
      </c>
      <c r="Y6" s="288" t="s">
        <v>170</v>
      </c>
    </row>
    <row r="7" spans="1:25" ht="37.5" x14ac:dyDescent="0.25">
      <c r="A7" s="293" t="s">
        <v>17</v>
      </c>
      <c r="B7" s="220" t="s">
        <v>17</v>
      </c>
      <c r="C7" s="220" t="s">
        <v>317</v>
      </c>
      <c r="D7" s="220" t="s">
        <v>21</v>
      </c>
      <c r="E7" s="294" t="s">
        <v>318</v>
      </c>
      <c r="F7" s="294" t="s">
        <v>319</v>
      </c>
      <c r="G7" s="294" t="s">
        <v>320</v>
      </c>
      <c r="H7" s="294" t="s">
        <v>321</v>
      </c>
      <c r="I7" s="294" t="s">
        <v>322</v>
      </c>
      <c r="J7" s="295" t="s">
        <v>323</v>
      </c>
      <c r="K7" s="294" t="s">
        <v>324</v>
      </c>
      <c r="L7" s="294" t="s">
        <v>325</v>
      </c>
      <c r="M7" s="294">
        <f>INT((429+449+417)/3)</f>
        <v>431</v>
      </c>
      <c r="N7" s="294">
        <v>6</v>
      </c>
      <c r="O7" s="296" t="s">
        <v>326</v>
      </c>
      <c r="P7" s="617">
        <v>462</v>
      </c>
      <c r="Q7" s="617">
        <v>14</v>
      </c>
      <c r="R7" s="594">
        <f t="shared" ref="R7:R19" si="0">Q7/N7</f>
        <v>2.3333333333333335</v>
      </c>
      <c r="S7" s="617">
        <v>46</v>
      </c>
      <c r="T7" s="617">
        <v>14</v>
      </c>
      <c r="U7" s="617" t="s">
        <v>94</v>
      </c>
      <c r="V7" s="617">
        <v>14</v>
      </c>
      <c r="W7" s="617">
        <v>3</v>
      </c>
      <c r="X7" s="617">
        <v>1687</v>
      </c>
      <c r="Y7" s="616" t="s">
        <v>327</v>
      </c>
    </row>
    <row r="8" spans="1:25" ht="37.5" x14ac:dyDescent="0.25">
      <c r="A8" s="297" t="s">
        <v>17</v>
      </c>
      <c r="B8" s="601" t="s">
        <v>17</v>
      </c>
      <c r="C8" s="601" t="s">
        <v>317</v>
      </c>
      <c r="D8" s="601" t="s">
        <v>21</v>
      </c>
      <c r="E8" s="612" t="s">
        <v>328</v>
      </c>
      <c r="F8" s="612" t="s">
        <v>319</v>
      </c>
      <c r="G8" s="612" t="s">
        <v>329</v>
      </c>
      <c r="H8" s="611" t="s">
        <v>330</v>
      </c>
      <c r="I8" s="612" t="s">
        <v>322</v>
      </c>
      <c r="J8" s="614" t="s">
        <v>331</v>
      </c>
      <c r="K8" s="612" t="s">
        <v>332</v>
      </c>
      <c r="L8" s="615" t="s">
        <v>18</v>
      </c>
      <c r="M8" s="615">
        <v>314</v>
      </c>
      <c r="N8" s="611">
        <v>10</v>
      </c>
      <c r="O8" s="290" t="s">
        <v>1030</v>
      </c>
      <c r="P8" s="593">
        <v>708</v>
      </c>
      <c r="Q8" s="593">
        <v>6</v>
      </c>
      <c r="R8" s="594">
        <f t="shared" si="0"/>
        <v>0.6</v>
      </c>
      <c r="S8" s="593">
        <v>21</v>
      </c>
      <c r="T8" s="593">
        <v>5</v>
      </c>
      <c r="U8" s="593">
        <v>708</v>
      </c>
      <c r="V8" s="593">
        <v>6</v>
      </c>
      <c r="W8" s="593">
        <v>3</v>
      </c>
      <c r="X8" s="593">
        <v>763</v>
      </c>
      <c r="Y8" s="791" t="s">
        <v>1029</v>
      </c>
    </row>
    <row r="9" spans="1:25" ht="37.5" x14ac:dyDescent="0.25">
      <c r="A9" s="297" t="s">
        <v>17</v>
      </c>
      <c r="B9" s="601" t="s">
        <v>17</v>
      </c>
      <c r="C9" s="601" t="s">
        <v>317</v>
      </c>
      <c r="D9" s="601" t="s">
        <v>21</v>
      </c>
      <c r="E9" s="612" t="s">
        <v>328</v>
      </c>
      <c r="F9" s="612" t="s">
        <v>333</v>
      </c>
      <c r="G9" s="612" t="s">
        <v>334</v>
      </c>
      <c r="H9" s="611" t="s">
        <v>330</v>
      </c>
      <c r="I9" s="612" t="s">
        <v>335</v>
      </c>
      <c r="J9" s="614" t="s">
        <v>323</v>
      </c>
      <c r="K9" s="612" t="s">
        <v>336</v>
      </c>
      <c r="L9" s="615" t="s">
        <v>18</v>
      </c>
      <c r="M9" s="615">
        <v>119</v>
      </c>
      <c r="N9" s="611">
        <v>6</v>
      </c>
      <c r="O9" s="291" t="s">
        <v>337</v>
      </c>
      <c r="P9" s="593">
        <v>738</v>
      </c>
      <c r="Q9" s="593">
        <v>9</v>
      </c>
      <c r="R9" s="594">
        <f t="shared" si="0"/>
        <v>1.5</v>
      </c>
      <c r="S9" s="593">
        <v>14</v>
      </c>
      <c r="T9" s="593">
        <v>5</v>
      </c>
      <c r="U9" s="593">
        <v>738</v>
      </c>
      <c r="V9" s="593">
        <v>9</v>
      </c>
      <c r="W9" s="593">
        <v>4</v>
      </c>
      <c r="X9" s="593">
        <v>3677</v>
      </c>
      <c r="Y9" s="792"/>
    </row>
    <row r="10" spans="1:25" ht="50" x14ac:dyDescent="0.25">
      <c r="A10" s="297" t="s">
        <v>17</v>
      </c>
      <c r="B10" s="601" t="s">
        <v>17</v>
      </c>
      <c r="C10" s="608" t="s">
        <v>317</v>
      </c>
      <c r="D10" s="603" t="s">
        <v>21</v>
      </c>
      <c r="E10" s="612" t="s">
        <v>338</v>
      </c>
      <c r="F10" s="612" t="s">
        <v>319</v>
      </c>
      <c r="G10" s="613" t="s">
        <v>339</v>
      </c>
      <c r="H10" s="612" t="s">
        <v>340</v>
      </c>
      <c r="I10" s="612" t="s">
        <v>341</v>
      </c>
      <c r="J10" s="614" t="s">
        <v>342</v>
      </c>
      <c r="K10" s="613" t="s">
        <v>343</v>
      </c>
      <c r="L10" s="612" t="s">
        <v>18</v>
      </c>
      <c r="M10" s="611">
        <f>INT(776/12)</f>
        <v>64</v>
      </c>
      <c r="N10" s="607">
        <v>10</v>
      </c>
      <c r="O10" s="606" t="s">
        <v>344</v>
      </c>
      <c r="P10" s="593">
        <v>111</v>
      </c>
      <c r="Q10" s="593">
        <v>0</v>
      </c>
      <c r="R10" s="594">
        <f t="shared" si="0"/>
        <v>0</v>
      </c>
      <c r="S10" s="593">
        <v>5</v>
      </c>
      <c r="T10" s="593">
        <v>0</v>
      </c>
      <c r="U10" s="593">
        <v>111</v>
      </c>
      <c r="V10" s="593">
        <v>0</v>
      </c>
      <c r="W10" s="593">
        <v>0</v>
      </c>
      <c r="X10" s="593">
        <v>0</v>
      </c>
      <c r="Y10" s="609" t="s">
        <v>1027</v>
      </c>
    </row>
    <row r="11" spans="1:25" ht="50" x14ac:dyDescent="0.25">
      <c r="A11" s="297" t="s">
        <v>17</v>
      </c>
      <c r="B11" s="601" t="s">
        <v>17</v>
      </c>
      <c r="C11" s="608" t="s">
        <v>317</v>
      </c>
      <c r="D11" s="603" t="s">
        <v>21</v>
      </c>
      <c r="E11" s="612" t="s">
        <v>338</v>
      </c>
      <c r="F11" s="612" t="s">
        <v>319</v>
      </c>
      <c r="G11" s="613" t="s">
        <v>345</v>
      </c>
      <c r="H11" s="612" t="s">
        <v>340</v>
      </c>
      <c r="I11" s="612" t="s">
        <v>341</v>
      </c>
      <c r="J11" s="614" t="s">
        <v>346</v>
      </c>
      <c r="K11" s="613" t="s">
        <v>343</v>
      </c>
      <c r="L11" s="612" t="s">
        <v>18</v>
      </c>
      <c r="M11" s="611">
        <f>INT(727/3)</f>
        <v>242</v>
      </c>
      <c r="N11" s="607">
        <v>10</v>
      </c>
      <c r="O11" s="606" t="s">
        <v>347</v>
      </c>
      <c r="P11" s="593">
        <v>293</v>
      </c>
      <c r="Q11" s="593">
        <v>13</v>
      </c>
      <c r="R11" s="594">
        <f t="shared" si="0"/>
        <v>1.3</v>
      </c>
      <c r="S11" s="593">
        <v>5</v>
      </c>
      <c r="T11" s="593">
        <v>4</v>
      </c>
      <c r="U11" s="593">
        <v>293</v>
      </c>
      <c r="V11" s="593">
        <v>13</v>
      </c>
      <c r="W11" s="593">
        <v>8</v>
      </c>
      <c r="X11" s="593">
        <v>3968</v>
      </c>
      <c r="Y11" s="610" t="s">
        <v>1028</v>
      </c>
    </row>
    <row r="12" spans="1:25" ht="50" x14ac:dyDescent="0.25">
      <c r="A12" s="297" t="s">
        <v>17</v>
      </c>
      <c r="B12" s="601" t="s">
        <v>17</v>
      </c>
      <c r="C12" s="601" t="s">
        <v>317</v>
      </c>
      <c r="D12" s="601" t="s">
        <v>21</v>
      </c>
      <c r="E12" s="601" t="s">
        <v>338</v>
      </c>
      <c r="F12" s="601" t="s">
        <v>348</v>
      </c>
      <c r="G12" s="601" t="s">
        <v>349</v>
      </c>
      <c r="H12" s="601" t="s">
        <v>350</v>
      </c>
      <c r="I12" s="601" t="s">
        <v>351</v>
      </c>
      <c r="J12" s="602" t="s">
        <v>342</v>
      </c>
      <c r="K12" s="601" t="s">
        <v>352</v>
      </c>
      <c r="L12" s="601" t="s">
        <v>18</v>
      </c>
      <c r="M12" s="582">
        <f>INT(818/3)</f>
        <v>272</v>
      </c>
      <c r="N12" s="607">
        <v>2</v>
      </c>
      <c r="O12" s="793" t="s">
        <v>353</v>
      </c>
      <c r="P12" s="593">
        <v>111</v>
      </c>
      <c r="Q12" s="593">
        <v>0</v>
      </c>
      <c r="R12" s="594">
        <f t="shared" si="0"/>
        <v>0</v>
      </c>
      <c r="S12" s="593">
        <v>5</v>
      </c>
      <c r="T12" s="593">
        <v>0</v>
      </c>
      <c r="U12" s="593">
        <v>111</v>
      </c>
      <c r="V12" s="593">
        <v>0</v>
      </c>
      <c r="W12" s="593">
        <v>0</v>
      </c>
      <c r="X12" s="593">
        <v>0</v>
      </c>
      <c r="Y12" s="609" t="s">
        <v>1027</v>
      </c>
    </row>
    <row r="13" spans="1:25" ht="37.5" x14ac:dyDescent="0.25">
      <c r="A13" s="297" t="s">
        <v>17</v>
      </c>
      <c r="B13" s="601" t="s">
        <v>17</v>
      </c>
      <c r="C13" s="608" t="s">
        <v>317</v>
      </c>
      <c r="D13" s="603" t="s">
        <v>21</v>
      </c>
      <c r="E13" s="601" t="s">
        <v>338</v>
      </c>
      <c r="F13" s="601" t="s">
        <v>348</v>
      </c>
      <c r="G13" s="601" t="s">
        <v>354</v>
      </c>
      <c r="H13" s="601" t="s">
        <v>350</v>
      </c>
      <c r="I13" s="601" t="s">
        <v>351</v>
      </c>
      <c r="J13" s="602" t="s">
        <v>355</v>
      </c>
      <c r="K13" s="601" t="s">
        <v>352</v>
      </c>
      <c r="L13" s="601" t="s">
        <v>18</v>
      </c>
      <c r="M13" s="582">
        <f>INT((967+892)/3)</f>
        <v>619</v>
      </c>
      <c r="N13" s="607">
        <v>4</v>
      </c>
      <c r="O13" s="794"/>
      <c r="P13" s="593">
        <v>203</v>
      </c>
      <c r="Q13" s="593">
        <v>0</v>
      </c>
      <c r="R13" s="594">
        <f t="shared" si="0"/>
        <v>0</v>
      </c>
      <c r="S13" s="593">
        <v>4</v>
      </c>
      <c r="T13" s="593">
        <v>0</v>
      </c>
      <c r="U13" s="593">
        <v>203</v>
      </c>
      <c r="V13" s="593">
        <v>0</v>
      </c>
      <c r="W13" s="593">
        <v>0</v>
      </c>
      <c r="X13" s="593">
        <v>0</v>
      </c>
      <c r="Y13" s="609" t="s">
        <v>1027</v>
      </c>
    </row>
    <row r="14" spans="1:25" ht="112.5" x14ac:dyDescent="0.25">
      <c r="A14" s="297" t="s">
        <v>17</v>
      </c>
      <c r="B14" s="601" t="s">
        <v>17</v>
      </c>
      <c r="C14" s="608" t="s">
        <v>317</v>
      </c>
      <c r="D14" s="603" t="s">
        <v>21</v>
      </c>
      <c r="E14" s="601" t="s">
        <v>338</v>
      </c>
      <c r="F14" s="601" t="s">
        <v>348</v>
      </c>
      <c r="G14" s="601" t="s">
        <v>356</v>
      </c>
      <c r="H14" s="601" t="s">
        <v>350</v>
      </c>
      <c r="I14" s="601" t="s">
        <v>335</v>
      </c>
      <c r="J14" s="602" t="s">
        <v>357</v>
      </c>
      <c r="K14" s="601" t="s">
        <v>352</v>
      </c>
      <c r="L14" s="601" t="s">
        <v>18</v>
      </c>
      <c r="M14" s="582">
        <f>INT((277)/3)</f>
        <v>92</v>
      </c>
      <c r="N14" s="607">
        <v>1</v>
      </c>
      <c r="O14" s="606" t="s">
        <v>358</v>
      </c>
      <c r="P14" s="593">
        <v>89</v>
      </c>
      <c r="Q14" s="593">
        <v>0</v>
      </c>
      <c r="R14" s="594">
        <f t="shared" si="0"/>
        <v>0</v>
      </c>
      <c r="S14" s="593">
        <v>5</v>
      </c>
      <c r="T14" s="593">
        <v>0</v>
      </c>
      <c r="U14" s="593">
        <v>89</v>
      </c>
      <c r="V14" s="593">
        <v>0</v>
      </c>
      <c r="W14" s="593">
        <v>0</v>
      </c>
      <c r="X14" s="593">
        <v>0</v>
      </c>
      <c r="Y14" s="593" t="s">
        <v>1027</v>
      </c>
    </row>
    <row r="15" spans="1:25" ht="62.5" x14ac:dyDescent="0.25">
      <c r="A15" s="297" t="s">
        <v>17</v>
      </c>
      <c r="B15" s="601" t="s">
        <v>17</v>
      </c>
      <c r="C15" s="601" t="s">
        <v>359</v>
      </c>
      <c r="D15" s="603" t="s">
        <v>21</v>
      </c>
      <c r="E15" s="601" t="s">
        <v>47</v>
      </c>
      <c r="F15" s="601" t="s">
        <v>360</v>
      </c>
      <c r="G15" s="601" t="s">
        <v>361</v>
      </c>
      <c r="H15" s="601" t="s">
        <v>350</v>
      </c>
      <c r="I15" s="601" t="s">
        <v>335</v>
      </c>
      <c r="J15" s="602" t="s">
        <v>362</v>
      </c>
      <c r="K15" s="601" t="s">
        <v>352</v>
      </c>
      <c r="L15" s="601" t="s">
        <v>18</v>
      </c>
      <c r="M15" s="600">
        <f>INT((30)/3)</f>
        <v>10</v>
      </c>
      <c r="N15" s="600">
        <v>2</v>
      </c>
      <c r="O15" s="599" t="s">
        <v>363</v>
      </c>
      <c r="P15" s="593">
        <v>17</v>
      </c>
      <c r="Q15" s="593">
        <v>2</v>
      </c>
      <c r="R15" s="594">
        <f t="shared" si="0"/>
        <v>1</v>
      </c>
      <c r="S15" s="593">
        <v>2</v>
      </c>
      <c r="T15" s="593">
        <v>2</v>
      </c>
      <c r="U15" s="593">
        <v>17</v>
      </c>
      <c r="V15" s="593">
        <v>2</v>
      </c>
      <c r="W15" s="593">
        <v>1</v>
      </c>
      <c r="X15" s="593">
        <v>1814</v>
      </c>
      <c r="Y15" s="592" t="s">
        <v>364</v>
      </c>
    </row>
    <row r="16" spans="1:25" ht="62.5" x14ac:dyDescent="0.25">
      <c r="A16" s="297" t="s">
        <v>17</v>
      </c>
      <c r="B16" s="601" t="s">
        <v>17</v>
      </c>
      <c r="C16" s="601" t="s">
        <v>359</v>
      </c>
      <c r="D16" s="603" t="s">
        <v>21</v>
      </c>
      <c r="E16" s="601" t="s">
        <v>47</v>
      </c>
      <c r="F16" s="601" t="s">
        <v>365</v>
      </c>
      <c r="G16" s="601" t="s">
        <v>366</v>
      </c>
      <c r="H16" s="601" t="s">
        <v>350</v>
      </c>
      <c r="I16" s="601" t="s">
        <v>335</v>
      </c>
      <c r="J16" s="602" t="s">
        <v>367</v>
      </c>
      <c r="K16" s="601" t="s">
        <v>352</v>
      </c>
      <c r="L16" s="601" t="s">
        <v>18</v>
      </c>
      <c r="M16" s="600">
        <v>10</v>
      </c>
      <c r="N16" s="600">
        <v>1</v>
      </c>
      <c r="O16" s="599" t="s">
        <v>363</v>
      </c>
      <c r="P16" s="593">
        <v>3</v>
      </c>
      <c r="Q16" s="593">
        <v>1</v>
      </c>
      <c r="R16" s="594">
        <f t="shared" si="0"/>
        <v>1</v>
      </c>
      <c r="S16" s="593">
        <v>1</v>
      </c>
      <c r="T16" s="593">
        <v>1</v>
      </c>
      <c r="U16" s="593">
        <v>3</v>
      </c>
      <c r="V16" s="593">
        <v>1</v>
      </c>
      <c r="W16" s="593">
        <v>1</v>
      </c>
      <c r="X16" s="593">
        <v>3047</v>
      </c>
      <c r="Y16" s="605" t="s">
        <v>368</v>
      </c>
    </row>
    <row r="17" spans="1:25" ht="125" x14ac:dyDescent="0.25">
      <c r="A17" s="297" t="s">
        <v>17</v>
      </c>
      <c r="B17" s="601" t="s">
        <v>17</v>
      </c>
      <c r="C17" s="601" t="s">
        <v>369</v>
      </c>
      <c r="D17" s="603" t="s">
        <v>21</v>
      </c>
      <c r="E17" s="601" t="s">
        <v>60</v>
      </c>
      <c r="F17" s="601" t="s">
        <v>370</v>
      </c>
      <c r="G17" s="601" t="s">
        <v>371</v>
      </c>
      <c r="H17" s="601" t="s">
        <v>350</v>
      </c>
      <c r="I17" s="601" t="s">
        <v>335</v>
      </c>
      <c r="J17" s="602" t="s">
        <v>372</v>
      </c>
      <c r="K17" s="601" t="s">
        <v>352</v>
      </c>
      <c r="L17" s="601" t="s">
        <v>18</v>
      </c>
      <c r="M17" s="600">
        <v>10</v>
      </c>
      <c r="N17" s="600">
        <v>1</v>
      </c>
      <c r="O17" s="599" t="s">
        <v>363</v>
      </c>
      <c r="P17" s="593">
        <v>6</v>
      </c>
      <c r="Q17" s="593">
        <v>1</v>
      </c>
      <c r="R17" s="594">
        <f t="shared" si="0"/>
        <v>1</v>
      </c>
      <c r="S17" s="593">
        <v>2</v>
      </c>
      <c r="T17" s="593">
        <v>1</v>
      </c>
      <c r="U17" s="593">
        <v>6</v>
      </c>
      <c r="V17" s="593">
        <v>1</v>
      </c>
      <c r="W17" s="593"/>
      <c r="X17" s="593">
        <v>3528</v>
      </c>
      <c r="Y17" s="604" t="s">
        <v>373</v>
      </c>
    </row>
    <row r="18" spans="1:25" ht="37.5" x14ac:dyDescent="0.25">
      <c r="A18" s="297" t="s">
        <v>17</v>
      </c>
      <c r="B18" s="603" t="s">
        <v>152</v>
      </c>
      <c r="C18" s="601" t="s">
        <v>70</v>
      </c>
      <c r="D18" s="603" t="s">
        <v>71</v>
      </c>
      <c r="E18" s="603" t="s">
        <v>374</v>
      </c>
      <c r="F18" s="601" t="s">
        <v>375</v>
      </c>
      <c r="G18" s="601" t="s">
        <v>376</v>
      </c>
      <c r="H18" s="601" t="s">
        <v>350</v>
      </c>
      <c r="I18" s="601" t="s">
        <v>335</v>
      </c>
      <c r="J18" s="602" t="s">
        <v>377</v>
      </c>
      <c r="K18" s="601" t="s">
        <v>352</v>
      </c>
      <c r="L18" s="601" t="s">
        <v>18</v>
      </c>
      <c r="M18" s="600">
        <f>INT((93)/3)</f>
        <v>31</v>
      </c>
      <c r="N18" s="600">
        <v>2</v>
      </c>
      <c r="O18" s="599" t="s">
        <v>378</v>
      </c>
      <c r="P18" s="593">
        <v>25</v>
      </c>
      <c r="Q18" s="593">
        <v>2</v>
      </c>
      <c r="R18" s="594">
        <f t="shared" si="0"/>
        <v>1</v>
      </c>
      <c r="S18" s="593">
        <v>2</v>
      </c>
      <c r="T18" s="598" t="s">
        <v>94</v>
      </c>
      <c r="U18" s="593">
        <v>25</v>
      </c>
      <c r="V18" s="598" t="s">
        <v>94</v>
      </c>
      <c r="W18" s="598" t="s">
        <v>94</v>
      </c>
      <c r="X18" s="598" t="s">
        <v>94</v>
      </c>
      <c r="Y18" s="597" t="s">
        <v>1026</v>
      </c>
    </row>
    <row r="19" spans="1:25" ht="38" thickBot="1" x14ac:dyDescent="0.3">
      <c r="A19" s="298" t="s">
        <v>17</v>
      </c>
      <c r="B19" s="299" t="s">
        <v>157</v>
      </c>
      <c r="C19" s="300" t="s">
        <v>70</v>
      </c>
      <c r="D19" s="301" t="s">
        <v>90</v>
      </c>
      <c r="E19" s="301" t="s">
        <v>379</v>
      </c>
      <c r="F19" s="300" t="s">
        <v>380</v>
      </c>
      <c r="G19" s="300" t="s">
        <v>381</v>
      </c>
      <c r="H19" s="300" t="s">
        <v>350</v>
      </c>
      <c r="I19" s="300" t="s">
        <v>335</v>
      </c>
      <c r="J19" s="302" t="s">
        <v>377</v>
      </c>
      <c r="K19" s="596" t="s">
        <v>352</v>
      </c>
      <c r="L19" s="300" t="s">
        <v>382</v>
      </c>
      <c r="M19" s="596">
        <v>6</v>
      </c>
      <c r="N19" s="596">
        <v>1</v>
      </c>
      <c r="O19" s="595" t="s">
        <v>383</v>
      </c>
      <c r="P19" s="593">
        <v>0</v>
      </c>
      <c r="Q19" s="593">
        <v>0</v>
      </c>
      <c r="R19" s="594">
        <f t="shared" si="0"/>
        <v>0</v>
      </c>
      <c r="S19" s="593">
        <v>0</v>
      </c>
      <c r="T19" s="593"/>
      <c r="U19" s="593">
        <v>0</v>
      </c>
      <c r="V19" s="593"/>
      <c r="W19" s="593"/>
      <c r="X19" s="593"/>
      <c r="Y19" s="592" t="s">
        <v>581</v>
      </c>
    </row>
  </sheetData>
  <autoFilter ref="A6:Y19" xr:uid="{D810D907-5612-43C3-A9AD-83A474D3CEF0}"/>
  <mergeCells count="4">
    <mergeCell ref="P4:R4"/>
    <mergeCell ref="S4:Y4"/>
    <mergeCell ref="Y8:Y9"/>
    <mergeCell ref="O12:O13"/>
  </mergeCells>
  <dataValidations count="1">
    <dataValidation type="list" allowBlank="1" showInputMessage="1" showErrorMessage="1" sqref="B18:B19" xr:uid="{696397EC-B6BA-46EE-B515-1B202007C48C}">
      <formula1>#REF!</formula1>
    </dataValidation>
  </dataValidations>
  <pageMargins left="0.7" right="0.7" top="0.75" bottom="0.75" header="0.3" footer="0.3"/>
  <pageSetup paperSize="9" scale="4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00B050"/>
    <pageSetUpPr fitToPage="1"/>
  </sheetPr>
  <dimension ref="A1:F17"/>
  <sheetViews>
    <sheetView workbookViewId="0">
      <pane ySplit="4" topLeftCell="A5" activePane="bottomLeft" state="frozen"/>
      <selection pane="bottomLeft" activeCell="D8" sqref="D8"/>
    </sheetView>
  </sheetViews>
  <sheetFormatPr defaultRowHeight="12.5" x14ac:dyDescent="0.25"/>
  <cols>
    <col min="2" max="2" width="14.1796875" customWidth="1"/>
    <col min="3" max="3" width="17.54296875" customWidth="1"/>
    <col min="4" max="4" width="26.81640625" customWidth="1"/>
    <col min="5" max="5" width="23.453125" customWidth="1"/>
    <col min="6" max="6" width="23" customWidth="1"/>
  </cols>
  <sheetData>
    <row r="1" spans="1:6" ht="13.5" thickBot="1" x14ac:dyDescent="0.35">
      <c r="A1" s="20" t="s">
        <v>384</v>
      </c>
      <c r="B1" s="22"/>
      <c r="C1" s="22"/>
      <c r="D1" s="22"/>
      <c r="E1" s="22"/>
      <c r="F1" s="22"/>
    </row>
    <row r="2" spans="1:6" x14ac:dyDescent="0.25">
      <c r="A2" s="22"/>
      <c r="E2" s="156" t="s">
        <v>1</v>
      </c>
      <c r="F2" s="128" t="s">
        <v>2</v>
      </c>
    </row>
    <row r="3" spans="1:6" ht="13.5" thickBot="1" x14ac:dyDescent="0.3">
      <c r="A3" s="27"/>
      <c r="B3" s="28"/>
      <c r="C3" s="28"/>
      <c r="D3" s="28"/>
      <c r="E3" s="157" t="s">
        <v>3</v>
      </c>
      <c r="F3" s="51">
        <v>2020</v>
      </c>
    </row>
    <row r="4" spans="1:6" ht="26.5" thickBot="1" x14ac:dyDescent="0.3">
      <c r="A4" s="35" t="s">
        <v>4</v>
      </c>
      <c r="B4" s="35" t="s">
        <v>385</v>
      </c>
      <c r="C4" s="35" t="s">
        <v>386</v>
      </c>
      <c r="D4" s="35" t="s">
        <v>387</v>
      </c>
      <c r="E4" s="35" t="s">
        <v>388</v>
      </c>
      <c r="F4" s="34" t="s">
        <v>15</v>
      </c>
    </row>
    <row r="5" spans="1:6" ht="50" x14ac:dyDescent="0.25">
      <c r="A5" s="71" t="s">
        <v>17</v>
      </c>
      <c r="B5" s="175" t="s">
        <v>320</v>
      </c>
      <c r="C5" s="175" t="s">
        <v>389</v>
      </c>
      <c r="D5" s="165" t="s">
        <v>390</v>
      </c>
      <c r="E5" s="198" t="s">
        <v>391</v>
      </c>
      <c r="F5" s="199" t="s">
        <v>392</v>
      </c>
    </row>
    <row r="6" spans="1:6" ht="62.5" x14ac:dyDescent="0.25">
      <c r="A6" s="71" t="s">
        <v>17</v>
      </c>
      <c r="B6" s="175" t="s">
        <v>329</v>
      </c>
      <c r="C6" s="175" t="s">
        <v>393</v>
      </c>
      <c r="D6" s="175" t="s">
        <v>394</v>
      </c>
      <c r="E6" s="198" t="s">
        <v>391</v>
      </c>
      <c r="F6" s="72" t="s">
        <v>395</v>
      </c>
    </row>
    <row r="7" spans="1:6" ht="62.5" x14ac:dyDescent="0.25">
      <c r="A7" s="71" t="s">
        <v>17</v>
      </c>
      <c r="B7" s="175" t="s">
        <v>334</v>
      </c>
      <c r="C7" s="175" t="s">
        <v>396</v>
      </c>
      <c r="D7" s="292" t="s">
        <v>505</v>
      </c>
      <c r="E7" s="198" t="s">
        <v>391</v>
      </c>
      <c r="F7" s="72" t="s">
        <v>395</v>
      </c>
    </row>
    <row r="8" spans="1:6" ht="62.5" x14ac:dyDescent="0.25">
      <c r="A8" s="71" t="s">
        <v>17</v>
      </c>
      <c r="B8" s="175" t="s">
        <v>339</v>
      </c>
      <c r="C8" s="175" t="s">
        <v>397</v>
      </c>
      <c r="D8" s="175" t="s">
        <v>398</v>
      </c>
      <c r="E8" s="198" t="s">
        <v>399</v>
      </c>
      <c r="F8" s="72" t="s">
        <v>395</v>
      </c>
    </row>
    <row r="9" spans="1:6" ht="50" x14ac:dyDescent="0.25">
      <c r="A9" s="71" t="s">
        <v>17</v>
      </c>
      <c r="B9" s="175" t="s">
        <v>345</v>
      </c>
      <c r="C9" s="175" t="s">
        <v>400</v>
      </c>
      <c r="D9" s="175" t="s">
        <v>401</v>
      </c>
      <c r="E9" s="198" t="s">
        <v>399</v>
      </c>
      <c r="F9" s="73" t="s">
        <v>402</v>
      </c>
    </row>
    <row r="10" spans="1:6" ht="62.5" x14ac:dyDescent="0.25">
      <c r="A10" s="71" t="s">
        <v>17</v>
      </c>
      <c r="B10" s="175" t="s">
        <v>349</v>
      </c>
      <c r="C10" s="175" t="s">
        <v>403</v>
      </c>
      <c r="D10" s="175" t="s">
        <v>398</v>
      </c>
      <c r="E10" s="198" t="s">
        <v>391</v>
      </c>
      <c r="F10" s="72" t="s">
        <v>404</v>
      </c>
    </row>
    <row r="11" spans="1:6" ht="112.5" x14ac:dyDescent="0.25">
      <c r="A11" s="71" t="s">
        <v>17</v>
      </c>
      <c r="B11" s="175" t="s">
        <v>354</v>
      </c>
      <c r="C11" s="175" t="s">
        <v>405</v>
      </c>
      <c r="D11" s="175" t="s">
        <v>401</v>
      </c>
      <c r="E11" s="198" t="s">
        <v>391</v>
      </c>
      <c r="F11" s="73" t="s">
        <v>406</v>
      </c>
    </row>
    <row r="12" spans="1:6" ht="37.5" x14ac:dyDescent="0.25">
      <c r="A12" s="71" t="s">
        <v>17</v>
      </c>
      <c r="B12" s="175" t="s">
        <v>356</v>
      </c>
      <c r="C12" s="175" t="s">
        <v>407</v>
      </c>
      <c r="D12" s="175" t="s">
        <v>408</v>
      </c>
      <c r="E12" s="198" t="s">
        <v>391</v>
      </c>
      <c r="F12" s="72" t="s">
        <v>409</v>
      </c>
    </row>
    <row r="13" spans="1:6" ht="50" x14ac:dyDescent="0.25">
      <c r="A13" s="71" t="s">
        <v>17</v>
      </c>
      <c r="B13" s="175" t="s">
        <v>361</v>
      </c>
      <c r="C13" s="175" t="s">
        <v>410</v>
      </c>
      <c r="D13" s="175" t="s">
        <v>411</v>
      </c>
      <c r="E13" s="198" t="s">
        <v>412</v>
      </c>
      <c r="F13" s="72" t="s">
        <v>413</v>
      </c>
    </row>
    <row r="14" spans="1:6" ht="37.5" x14ac:dyDescent="0.25">
      <c r="A14" s="71"/>
      <c r="B14" s="175" t="s">
        <v>366</v>
      </c>
      <c r="C14" s="175" t="s">
        <v>414</v>
      </c>
      <c r="D14" s="175" t="s">
        <v>415</v>
      </c>
      <c r="E14" s="198" t="s">
        <v>412</v>
      </c>
      <c r="F14" s="72" t="s">
        <v>416</v>
      </c>
    </row>
    <row r="15" spans="1:6" ht="37.5" x14ac:dyDescent="0.25">
      <c r="A15" s="71" t="s">
        <v>17</v>
      </c>
      <c r="B15" s="175" t="s">
        <v>371</v>
      </c>
      <c r="C15" s="175" t="s">
        <v>417</v>
      </c>
      <c r="D15" s="175" t="s">
        <v>415</v>
      </c>
      <c r="E15" s="198" t="s">
        <v>412</v>
      </c>
      <c r="F15" s="72" t="s">
        <v>416</v>
      </c>
    </row>
    <row r="16" spans="1:6" ht="37.5" x14ac:dyDescent="0.25">
      <c r="A16" s="71" t="s">
        <v>17</v>
      </c>
      <c r="B16" s="175" t="s">
        <v>376</v>
      </c>
      <c r="C16" s="175" t="s">
        <v>418</v>
      </c>
      <c r="D16" s="175" t="s">
        <v>419</v>
      </c>
      <c r="E16" s="198" t="s">
        <v>412</v>
      </c>
      <c r="F16" s="72" t="s">
        <v>420</v>
      </c>
    </row>
    <row r="17" spans="1:6" ht="38" thickBot="1" x14ac:dyDescent="0.3">
      <c r="A17" s="74" t="s">
        <v>17</v>
      </c>
      <c r="B17" s="75" t="s">
        <v>381</v>
      </c>
      <c r="C17" s="75" t="s">
        <v>421</v>
      </c>
      <c r="D17" s="75" t="s">
        <v>422</v>
      </c>
      <c r="E17" s="76" t="s">
        <v>412</v>
      </c>
      <c r="F17" s="77" t="s">
        <v>420</v>
      </c>
    </row>
  </sheetData>
  <autoFilter ref="A4:F4" xr:uid="{00000000-0009-0000-0000-00000D000000}"/>
  <pageMargins left="0.7" right="0.7" top="0.75" bottom="0.75" header="0.3" footer="0.3"/>
  <pageSetup paperSize="9" scale="91"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00B050"/>
    <pageSetUpPr fitToPage="1"/>
  </sheetPr>
  <dimension ref="A1:V14"/>
  <sheetViews>
    <sheetView topLeftCell="I1" zoomScale="90" zoomScaleNormal="90" workbookViewId="0">
      <pane ySplit="4" topLeftCell="A5" activePane="bottomLeft" state="frozen"/>
      <selection pane="bottomLeft" activeCell="W7" sqref="W7"/>
    </sheetView>
  </sheetViews>
  <sheetFormatPr defaultRowHeight="12.5" x14ac:dyDescent="0.25"/>
  <cols>
    <col min="2" max="2" width="16.54296875" customWidth="1"/>
    <col min="3" max="3" width="14.1796875" customWidth="1"/>
    <col min="4" max="4" width="13.54296875" customWidth="1"/>
    <col min="5" max="5" width="21.1796875" customWidth="1"/>
    <col min="6" max="6" width="20.1796875" customWidth="1"/>
    <col min="7" max="7" width="18.81640625" customWidth="1"/>
    <col min="8" max="8" width="16.81640625" customWidth="1"/>
    <col min="9" max="9" width="17.81640625" customWidth="1"/>
    <col min="10" max="10" width="20.1796875" customWidth="1"/>
    <col min="11" max="11" width="16.81640625" customWidth="1"/>
    <col min="12" max="13" width="18.1796875" customWidth="1"/>
    <col min="14" max="14" width="27" customWidth="1"/>
    <col min="15" max="15" width="18.81640625" customWidth="1"/>
    <col min="16" max="16" width="21" customWidth="1"/>
    <col min="17" max="18" width="22.1796875" customWidth="1"/>
    <col min="19" max="19" width="16.81640625" customWidth="1"/>
    <col min="20" max="20" width="21.1796875" customWidth="1"/>
    <col min="21" max="21" width="15.81640625" customWidth="1"/>
    <col min="22" max="22" width="26.81640625" customWidth="1"/>
  </cols>
  <sheetData>
    <row r="1" spans="1:22" ht="13.5" thickBot="1" x14ac:dyDescent="0.35">
      <c r="A1" s="3" t="s">
        <v>423</v>
      </c>
      <c r="B1" s="22"/>
      <c r="C1" s="22"/>
      <c r="D1" s="22"/>
      <c r="E1" s="22"/>
      <c r="F1" s="22"/>
      <c r="G1" s="22"/>
      <c r="H1" s="22"/>
      <c r="I1" s="22"/>
      <c r="J1" s="22"/>
      <c r="K1" s="22"/>
      <c r="L1" s="22"/>
      <c r="M1" s="22"/>
      <c r="N1" s="22"/>
    </row>
    <row r="2" spans="1:22" x14ac:dyDescent="0.25">
      <c r="A2" s="22"/>
      <c r="U2" s="156" t="s">
        <v>1</v>
      </c>
      <c r="V2" s="128" t="s">
        <v>2</v>
      </c>
    </row>
    <row r="3" spans="1:22" ht="13.5" thickBot="1" x14ac:dyDescent="0.3">
      <c r="A3" s="29"/>
      <c r="U3" s="157" t="s">
        <v>3</v>
      </c>
      <c r="V3" s="154">
        <v>2020</v>
      </c>
    </row>
    <row r="4" spans="1:22" ht="39.5" thickBot="1" x14ac:dyDescent="0.3">
      <c r="A4" s="34" t="s">
        <v>4</v>
      </c>
      <c r="B4" s="34" t="s">
        <v>7</v>
      </c>
      <c r="C4" s="34" t="s">
        <v>8</v>
      </c>
      <c r="D4" s="32" t="s">
        <v>225</v>
      </c>
      <c r="E4" s="32" t="s">
        <v>5</v>
      </c>
      <c r="F4" s="36" t="s">
        <v>424</v>
      </c>
      <c r="G4" s="36" t="s">
        <v>425</v>
      </c>
      <c r="H4" s="34" t="s">
        <v>426</v>
      </c>
      <c r="I4" s="34" t="s">
        <v>427</v>
      </c>
      <c r="J4" s="34" t="s">
        <v>428</v>
      </c>
      <c r="K4" s="34" t="s">
        <v>429</v>
      </c>
      <c r="L4" s="34" t="s">
        <v>430</v>
      </c>
      <c r="M4" s="34" t="s">
        <v>431</v>
      </c>
      <c r="N4" s="34" t="s">
        <v>15</v>
      </c>
      <c r="O4" s="62" t="s">
        <v>432</v>
      </c>
      <c r="P4" s="62" t="s">
        <v>433</v>
      </c>
      <c r="Q4" s="62" t="s">
        <v>434</v>
      </c>
      <c r="R4" s="62" t="s">
        <v>435</v>
      </c>
      <c r="S4" s="62" t="s">
        <v>436</v>
      </c>
      <c r="T4" s="62" t="s">
        <v>437</v>
      </c>
      <c r="U4" s="62" t="s">
        <v>438</v>
      </c>
      <c r="V4" s="62" t="s">
        <v>128</v>
      </c>
    </row>
    <row r="5" spans="1:22" ht="91.5" customHeight="1" x14ac:dyDescent="0.25">
      <c r="A5" s="78" t="s">
        <v>17</v>
      </c>
      <c r="B5" s="200" t="s">
        <v>20</v>
      </c>
      <c r="C5" s="200" t="s">
        <v>21</v>
      </c>
      <c r="D5" s="201" t="s">
        <v>439</v>
      </c>
      <c r="E5" s="201" t="s">
        <v>325</v>
      </c>
      <c r="F5" s="202" t="s">
        <v>440</v>
      </c>
      <c r="G5" s="203" t="s">
        <v>441</v>
      </c>
      <c r="H5" s="200">
        <v>47</v>
      </c>
      <c r="I5" s="204">
        <f>INT((15539/3))</f>
        <v>5179</v>
      </c>
      <c r="J5" s="204">
        <f>INT((15539/3))</f>
        <v>5179</v>
      </c>
      <c r="K5" s="204">
        <f>INT((2916)/3)</f>
        <v>972</v>
      </c>
      <c r="L5" s="204">
        <f>INT((2916)/3)</f>
        <v>972</v>
      </c>
      <c r="M5" s="304">
        <f>INT((2916)/3)</f>
        <v>972</v>
      </c>
      <c r="N5" s="79" t="s">
        <v>442</v>
      </c>
      <c r="O5" s="159">
        <v>47</v>
      </c>
      <c r="P5" s="159" t="s">
        <v>94</v>
      </c>
      <c r="Q5" s="159" t="s">
        <v>94</v>
      </c>
      <c r="R5" s="159" t="s">
        <v>23</v>
      </c>
      <c r="S5" s="159">
        <v>1308.4000000000001</v>
      </c>
      <c r="T5" s="159">
        <v>1308.4000000000001</v>
      </c>
      <c r="U5" s="159">
        <v>0</v>
      </c>
      <c r="V5" s="155" t="s">
        <v>606</v>
      </c>
    </row>
    <row r="6" spans="1:22" ht="90" customHeight="1" x14ac:dyDescent="0.25">
      <c r="A6" s="80" t="s">
        <v>17</v>
      </c>
      <c r="B6" s="205" t="s">
        <v>20</v>
      </c>
      <c r="C6" s="205" t="s">
        <v>21</v>
      </c>
      <c r="D6" s="206" t="s">
        <v>443</v>
      </c>
      <c r="E6" s="206" t="s">
        <v>18</v>
      </c>
      <c r="F6" s="207" t="s">
        <v>444</v>
      </c>
      <c r="G6" s="208" t="s">
        <v>445</v>
      </c>
      <c r="H6" s="209">
        <f>INT((173/3))</f>
        <v>57</v>
      </c>
      <c r="I6" s="209">
        <f>INT((11098/3))</f>
        <v>3699</v>
      </c>
      <c r="J6" s="209">
        <f>INT((11098/3))</f>
        <v>3699</v>
      </c>
      <c r="K6" s="209">
        <v>221</v>
      </c>
      <c r="L6" s="209">
        <v>221</v>
      </c>
      <c r="M6" s="209">
        <v>221</v>
      </c>
      <c r="N6" s="754" t="s">
        <v>446</v>
      </c>
      <c r="O6" s="154">
        <v>39</v>
      </c>
      <c r="P6" s="154">
        <f>708+354</f>
        <v>1062</v>
      </c>
      <c r="Q6" s="154">
        <v>708</v>
      </c>
      <c r="R6" s="154" t="s">
        <v>23</v>
      </c>
      <c r="S6" s="154">
        <f>148.193+21.1</f>
        <v>169.29300000000001</v>
      </c>
      <c r="T6" s="154">
        <f>148.193+21.1</f>
        <v>169.29300000000001</v>
      </c>
      <c r="U6" s="154">
        <v>0</v>
      </c>
      <c r="V6" s="155" t="s">
        <v>607</v>
      </c>
    </row>
    <row r="7" spans="1:22" ht="37.5" x14ac:dyDescent="0.25">
      <c r="A7" s="80" t="s">
        <v>17</v>
      </c>
      <c r="B7" s="205" t="s">
        <v>20</v>
      </c>
      <c r="C7" s="205" t="s">
        <v>21</v>
      </c>
      <c r="D7" s="206" t="s">
        <v>443</v>
      </c>
      <c r="E7" s="206" t="s">
        <v>18</v>
      </c>
      <c r="F7" s="303" t="s">
        <v>605</v>
      </c>
      <c r="G7" s="207" t="s">
        <v>447</v>
      </c>
      <c r="H7" s="209">
        <f>INT((68/3))</f>
        <v>22</v>
      </c>
      <c r="I7" s="209">
        <f>INT((4509/3))</f>
        <v>1503</v>
      </c>
      <c r="J7" s="209">
        <f>INT((4509/3))</f>
        <v>1503</v>
      </c>
      <c r="K7" s="209">
        <v>332</v>
      </c>
      <c r="L7" s="209">
        <v>332</v>
      </c>
      <c r="M7" s="209">
        <v>332</v>
      </c>
      <c r="N7" s="756"/>
      <c r="O7" s="154">
        <v>14</v>
      </c>
      <c r="P7" s="154">
        <v>738</v>
      </c>
      <c r="Q7" s="154">
        <v>738</v>
      </c>
      <c r="R7" s="154" t="s">
        <v>23</v>
      </c>
      <c r="S7" s="154">
        <v>200.19300000000001</v>
      </c>
      <c r="T7" s="154">
        <v>200.19300000000001</v>
      </c>
      <c r="U7" s="154">
        <v>0</v>
      </c>
      <c r="V7" s="155" t="s">
        <v>608</v>
      </c>
    </row>
    <row r="8" spans="1:22" ht="37.5" x14ac:dyDescent="0.25">
      <c r="A8" s="81" t="s">
        <v>17</v>
      </c>
      <c r="B8" s="210" t="s">
        <v>20</v>
      </c>
      <c r="C8" s="211" t="s">
        <v>21</v>
      </c>
      <c r="D8" s="212" t="s">
        <v>448</v>
      </c>
      <c r="E8" s="213" t="s">
        <v>18</v>
      </c>
      <c r="F8" s="214" t="s">
        <v>449</v>
      </c>
      <c r="G8" s="215" t="s">
        <v>450</v>
      </c>
      <c r="H8" s="209">
        <f>INT((22/3))</f>
        <v>7</v>
      </c>
      <c r="I8" s="209">
        <v>272</v>
      </c>
      <c r="J8" s="209">
        <f>INT((1778/3))</f>
        <v>592</v>
      </c>
      <c r="K8" s="209">
        <v>191</v>
      </c>
      <c r="L8" s="209">
        <f>191-55</f>
        <v>136</v>
      </c>
      <c r="M8" s="209">
        <f>INT((165/3))</f>
        <v>55</v>
      </c>
      <c r="N8" s="82"/>
      <c r="O8" s="154">
        <v>5</v>
      </c>
      <c r="P8" s="154">
        <v>111</v>
      </c>
      <c r="Q8" s="154">
        <v>278</v>
      </c>
      <c r="R8" s="154" t="s">
        <v>23</v>
      </c>
      <c r="S8" s="154">
        <v>20.21</v>
      </c>
      <c r="T8" s="154">
        <v>20.21</v>
      </c>
      <c r="U8" s="154">
        <v>0</v>
      </c>
      <c r="V8" s="154"/>
    </row>
    <row r="9" spans="1:22" ht="37.5" x14ac:dyDescent="0.25">
      <c r="A9" s="81" t="s">
        <v>17</v>
      </c>
      <c r="B9" s="210" t="s">
        <v>20</v>
      </c>
      <c r="C9" s="211" t="s">
        <v>21</v>
      </c>
      <c r="D9" s="212" t="s">
        <v>448</v>
      </c>
      <c r="E9" s="213" t="s">
        <v>18</v>
      </c>
      <c r="F9" s="216" t="s">
        <v>451</v>
      </c>
      <c r="G9" s="215" t="s">
        <v>452</v>
      </c>
      <c r="H9" s="209">
        <f>INT((50/3))</f>
        <v>16</v>
      </c>
      <c r="I9" s="205">
        <v>619</v>
      </c>
      <c r="J9" s="209">
        <v>1564</v>
      </c>
      <c r="K9" s="209">
        <v>7039</v>
      </c>
      <c r="L9" s="209">
        <v>1205</v>
      </c>
      <c r="M9" s="209">
        <f>K9-L9</f>
        <v>5834</v>
      </c>
      <c r="N9" s="83" t="s">
        <v>453</v>
      </c>
      <c r="O9" s="154">
        <v>9</v>
      </c>
      <c r="P9" s="154">
        <v>496</v>
      </c>
      <c r="Q9" s="154">
        <v>822</v>
      </c>
      <c r="R9" s="154" t="s">
        <v>23</v>
      </c>
      <c r="S9" s="217">
        <v>4314.8125499999996</v>
      </c>
      <c r="T9" s="217">
        <v>2031.07025</v>
      </c>
      <c r="U9" s="217">
        <f>S9-T9</f>
        <v>2283.7422999999999</v>
      </c>
      <c r="V9" s="154"/>
    </row>
    <row r="10" spans="1:22" ht="37.5" x14ac:dyDescent="0.25">
      <c r="A10" s="81" t="s">
        <v>17</v>
      </c>
      <c r="B10" s="210" t="s">
        <v>20</v>
      </c>
      <c r="C10" s="211" t="s">
        <v>21</v>
      </c>
      <c r="D10" s="212" t="s">
        <v>448</v>
      </c>
      <c r="E10" s="213" t="s">
        <v>18</v>
      </c>
      <c r="F10" s="207" t="s">
        <v>454</v>
      </c>
      <c r="G10" s="215" t="s">
        <v>455</v>
      </c>
      <c r="H10" s="209">
        <v>4</v>
      </c>
      <c r="I10" s="205">
        <v>92</v>
      </c>
      <c r="J10" s="209">
        <f>INT((1414/3))</f>
        <v>471</v>
      </c>
      <c r="K10" s="209">
        <f>INT((39236/3))</f>
        <v>13078</v>
      </c>
      <c r="L10" s="209">
        <v>0</v>
      </c>
      <c r="M10" s="209">
        <v>13078</v>
      </c>
      <c r="N10" s="83"/>
      <c r="O10" s="154">
        <v>5</v>
      </c>
      <c r="P10" s="154">
        <v>87</v>
      </c>
      <c r="Q10" s="154">
        <v>495</v>
      </c>
      <c r="R10" s="154" t="s">
        <v>23</v>
      </c>
      <c r="S10" s="154">
        <v>12359.914000000001</v>
      </c>
      <c r="T10" s="154">
        <v>0</v>
      </c>
      <c r="U10" s="217">
        <f>S10-T10</f>
        <v>12359.914000000001</v>
      </c>
      <c r="V10" s="154"/>
    </row>
    <row r="11" spans="1:22" ht="37.5" x14ac:dyDescent="0.25">
      <c r="A11" s="84" t="s">
        <v>17</v>
      </c>
      <c r="B11" s="210" t="s">
        <v>359</v>
      </c>
      <c r="C11" s="211" t="s">
        <v>21</v>
      </c>
      <c r="D11" s="208" t="s">
        <v>47</v>
      </c>
      <c r="E11" s="213" t="s">
        <v>18</v>
      </c>
      <c r="F11" s="207" t="s">
        <v>456</v>
      </c>
      <c r="G11" s="215" t="s">
        <v>457</v>
      </c>
      <c r="H11" s="205">
        <v>2</v>
      </c>
      <c r="I11" s="205">
        <v>10</v>
      </c>
      <c r="J11" s="209">
        <f>INT((986/3))</f>
        <v>328</v>
      </c>
      <c r="K11" s="209">
        <f>INT((7467/3))</f>
        <v>2489</v>
      </c>
      <c r="L11" s="209">
        <v>0</v>
      </c>
      <c r="M11" s="209">
        <f>INT((7467/3))</f>
        <v>2489</v>
      </c>
      <c r="N11" s="85"/>
      <c r="O11" s="154">
        <v>2</v>
      </c>
      <c r="P11" s="154">
        <v>17</v>
      </c>
      <c r="Q11" s="154">
        <v>609</v>
      </c>
      <c r="R11" s="154" t="s">
        <v>23</v>
      </c>
      <c r="S11" s="154">
        <v>4649.5169999999998</v>
      </c>
      <c r="T11" s="154">
        <v>0</v>
      </c>
      <c r="U11" s="217">
        <f t="shared" ref="U11:U14" si="0">S11-T11</f>
        <v>4649.5169999999998</v>
      </c>
      <c r="V11" s="154"/>
    </row>
    <row r="12" spans="1:22" ht="75" x14ac:dyDescent="0.25">
      <c r="A12" s="84" t="s">
        <v>17</v>
      </c>
      <c r="B12" s="218" t="s">
        <v>369</v>
      </c>
      <c r="C12" s="209" t="s">
        <v>21</v>
      </c>
      <c r="D12" s="218" t="s">
        <v>60</v>
      </c>
      <c r="E12" s="213" t="s">
        <v>18</v>
      </c>
      <c r="F12" s="207" t="s">
        <v>454</v>
      </c>
      <c r="G12" s="215" t="s">
        <v>458</v>
      </c>
      <c r="H12" s="205">
        <v>1</v>
      </c>
      <c r="I12" s="205">
        <f>INT((11)/3)</f>
        <v>3</v>
      </c>
      <c r="J12" s="209">
        <f>INT((260/3))</f>
        <v>86</v>
      </c>
      <c r="K12" s="209">
        <f>INT((2615/3))</f>
        <v>871</v>
      </c>
      <c r="L12" s="209">
        <v>0</v>
      </c>
      <c r="M12" s="209">
        <f>INT((2615/3))</f>
        <v>871</v>
      </c>
      <c r="N12" s="85"/>
      <c r="O12" s="154">
        <v>2</v>
      </c>
      <c r="P12" s="154">
        <v>6</v>
      </c>
      <c r="Q12" s="154">
        <f>148+62</f>
        <v>210</v>
      </c>
      <c r="R12" s="154" t="s">
        <v>23</v>
      </c>
      <c r="S12" s="154">
        <v>17772.417000000001</v>
      </c>
      <c r="T12" s="154">
        <v>0</v>
      </c>
      <c r="U12" s="217">
        <f t="shared" si="0"/>
        <v>17772.417000000001</v>
      </c>
      <c r="V12" s="155" t="s">
        <v>459</v>
      </c>
    </row>
    <row r="13" spans="1:22" ht="25" x14ac:dyDescent="0.25">
      <c r="A13" s="84" t="s">
        <v>17</v>
      </c>
      <c r="B13" s="210" t="s">
        <v>70</v>
      </c>
      <c r="C13" s="211" t="s">
        <v>71</v>
      </c>
      <c r="D13" s="207" t="s">
        <v>374</v>
      </c>
      <c r="E13" s="213" t="s">
        <v>18</v>
      </c>
      <c r="F13" s="207" t="s">
        <v>454</v>
      </c>
      <c r="G13" s="215" t="s">
        <v>460</v>
      </c>
      <c r="H13" s="205">
        <v>3</v>
      </c>
      <c r="I13" s="209">
        <f>INT((93/3))</f>
        <v>31</v>
      </c>
      <c r="J13" s="209">
        <f>INT((2512/3))</f>
        <v>837</v>
      </c>
      <c r="K13" s="209">
        <f>INT((143292/3))</f>
        <v>47764</v>
      </c>
      <c r="L13" s="209">
        <v>0</v>
      </c>
      <c r="M13" s="209">
        <f>INT((143292/3))</f>
        <v>47764</v>
      </c>
      <c r="N13" s="83"/>
      <c r="O13" s="154">
        <v>2</v>
      </c>
      <c r="P13" s="154">
        <v>25</v>
      </c>
      <c r="Q13" s="154">
        <v>664</v>
      </c>
      <c r="R13" s="154" t="s">
        <v>23</v>
      </c>
      <c r="S13" s="154">
        <v>44887.161999999997</v>
      </c>
      <c r="T13" s="154">
        <v>0</v>
      </c>
      <c r="U13" s="217">
        <f t="shared" si="0"/>
        <v>44887.161999999997</v>
      </c>
      <c r="V13" s="154"/>
    </row>
    <row r="14" spans="1:22" ht="33.75" customHeight="1" thickBot="1" x14ac:dyDescent="0.3">
      <c r="A14" s="86" t="s">
        <v>17</v>
      </c>
      <c r="B14" s="70" t="s">
        <v>70</v>
      </c>
      <c r="C14" s="70" t="s">
        <v>90</v>
      </c>
      <c r="D14" s="114" t="s">
        <v>379</v>
      </c>
      <c r="E14" s="88" t="s">
        <v>382</v>
      </c>
      <c r="F14" s="89" t="s">
        <v>454</v>
      </c>
      <c r="G14" s="90" t="s">
        <v>461</v>
      </c>
      <c r="H14" s="91">
        <v>1</v>
      </c>
      <c r="I14" s="87">
        <f>INT((13/2))</f>
        <v>6</v>
      </c>
      <c r="J14" s="87">
        <f>558/2</f>
        <v>279</v>
      </c>
      <c r="K14" s="87">
        <f>INT((26795/2))</f>
        <v>13397</v>
      </c>
      <c r="L14" s="87">
        <v>0</v>
      </c>
      <c r="M14" s="87">
        <v>13397</v>
      </c>
      <c r="N14" s="92"/>
      <c r="O14" s="154">
        <v>0</v>
      </c>
      <c r="P14" s="154">
        <v>0</v>
      </c>
      <c r="Q14" s="154">
        <v>0</v>
      </c>
      <c r="R14" s="154"/>
      <c r="S14" s="154">
        <v>0</v>
      </c>
      <c r="T14" s="154">
        <v>0</v>
      </c>
      <c r="U14" s="217">
        <f t="shared" si="0"/>
        <v>0</v>
      </c>
      <c r="V14" s="155" t="s">
        <v>462</v>
      </c>
    </row>
  </sheetData>
  <autoFilter ref="A4:V4" xr:uid="{00000000-0009-0000-0000-00000E000000}"/>
  <mergeCells count="1">
    <mergeCell ref="N6:N7"/>
  </mergeCells>
  <pageMargins left="0.7" right="0.7" top="0.75" bottom="0.75" header="0.3" footer="0.3"/>
  <pageSetup paperSize="9" scale="3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00B050"/>
    <pageSetUpPr fitToPage="1"/>
  </sheetPr>
  <dimension ref="A1:K7"/>
  <sheetViews>
    <sheetView workbookViewId="0">
      <pane xSplit="1" ySplit="4" topLeftCell="B5" activePane="bottomRight" state="frozen"/>
      <selection pane="topRight" activeCell="B1" sqref="B1"/>
      <selection pane="bottomLeft" activeCell="A5" sqref="A5"/>
      <selection pane="bottomRight" activeCell="B16" sqref="B16"/>
    </sheetView>
  </sheetViews>
  <sheetFormatPr defaultRowHeight="12.5" x14ac:dyDescent="0.25"/>
  <cols>
    <col min="2" max="2" width="19" customWidth="1"/>
    <col min="3" max="3" width="15.1796875" customWidth="1"/>
    <col min="4" max="4" width="14" customWidth="1"/>
    <col min="5" max="5" width="15.54296875" customWidth="1"/>
    <col min="6" max="6" width="18.453125" customWidth="1"/>
    <col min="7" max="7" width="20.54296875" customWidth="1"/>
    <col min="8" max="8" width="21" customWidth="1"/>
    <col min="9" max="9" width="17.453125" customWidth="1"/>
    <col min="10" max="10" width="19.453125" customWidth="1"/>
    <col min="11" max="11" width="26.81640625" customWidth="1"/>
  </cols>
  <sheetData>
    <row r="1" spans="1:11" ht="13.5" thickBot="1" x14ac:dyDescent="0.35">
      <c r="A1" s="3" t="s">
        <v>463</v>
      </c>
      <c r="B1" s="22"/>
      <c r="C1" s="22"/>
      <c r="D1" s="22"/>
      <c r="E1" s="22"/>
      <c r="F1" s="22"/>
      <c r="G1" s="22"/>
      <c r="H1" s="22"/>
      <c r="I1" s="22"/>
      <c r="J1" s="22"/>
      <c r="K1" s="22"/>
    </row>
    <row r="2" spans="1:11" x14ac:dyDescent="0.25">
      <c r="A2" s="22"/>
      <c r="J2" s="156" t="s">
        <v>1</v>
      </c>
      <c r="K2" s="128" t="s">
        <v>2</v>
      </c>
    </row>
    <row r="3" spans="1:11" ht="13.5" thickBot="1" x14ac:dyDescent="0.3">
      <c r="J3" s="157" t="s">
        <v>3</v>
      </c>
      <c r="K3" s="51">
        <v>2020</v>
      </c>
    </row>
    <row r="4" spans="1:11" ht="39.5" thickBot="1" x14ac:dyDescent="0.3">
      <c r="A4" s="33" t="s">
        <v>4</v>
      </c>
      <c r="B4" s="33" t="s">
        <v>7</v>
      </c>
      <c r="C4" s="32" t="s">
        <v>225</v>
      </c>
      <c r="D4" s="32" t="s">
        <v>5</v>
      </c>
      <c r="E4" s="37" t="s">
        <v>464</v>
      </c>
      <c r="F4" s="37" t="s">
        <v>465</v>
      </c>
      <c r="G4" s="37" t="s">
        <v>466</v>
      </c>
      <c r="H4" s="37" t="s">
        <v>467</v>
      </c>
      <c r="I4" s="37" t="s">
        <v>468</v>
      </c>
      <c r="J4" s="37" t="s">
        <v>469</v>
      </c>
      <c r="K4" s="37" t="s">
        <v>15</v>
      </c>
    </row>
    <row r="5" spans="1:11" ht="37.5" x14ac:dyDescent="0.25">
      <c r="A5" s="219" t="s">
        <v>17</v>
      </c>
      <c r="B5" s="220" t="s">
        <v>20</v>
      </c>
      <c r="C5" s="93" t="s">
        <v>470</v>
      </c>
      <c r="D5" s="94" t="s">
        <v>18</v>
      </c>
      <c r="E5" s="95" t="s">
        <v>471</v>
      </c>
      <c r="F5" s="96">
        <v>1</v>
      </c>
      <c r="G5" s="96">
        <v>519</v>
      </c>
      <c r="H5" s="96">
        <v>1341</v>
      </c>
      <c r="I5" s="96">
        <v>1341</v>
      </c>
      <c r="J5" s="96">
        <v>0</v>
      </c>
      <c r="K5" s="97" t="s">
        <v>472</v>
      </c>
    </row>
    <row r="6" spans="1:11" ht="100" x14ac:dyDescent="0.25">
      <c r="A6" s="221" t="s">
        <v>17</v>
      </c>
      <c r="B6" s="222" t="s">
        <v>20</v>
      </c>
      <c r="C6" s="98" t="s">
        <v>473</v>
      </c>
      <c r="D6" s="99" t="s">
        <v>18</v>
      </c>
      <c r="E6" s="100" t="s">
        <v>474</v>
      </c>
      <c r="F6" s="221">
        <v>19</v>
      </c>
      <c r="G6" s="221">
        <v>3699</v>
      </c>
      <c r="H6" s="221">
        <v>553</v>
      </c>
      <c r="I6" s="221">
        <v>553</v>
      </c>
      <c r="J6" s="221">
        <v>0</v>
      </c>
      <c r="K6" s="101" t="s">
        <v>475</v>
      </c>
    </row>
    <row r="7" spans="1:11" ht="88" thickBot="1" x14ac:dyDescent="0.3">
      <c r="A7" s="102" t="s">
        <v>17</v>
      </c>
      <c r="B7" s="103" t="s">
        <v>20</v>
      </c>
      <c r="C7" s="104" t="s">
        <v>476</v>
      </c>
      <c r="D7" s="105" t="s">
        <v>325</v>
      </c>
      <c r="E7" s="103" t="s">
        <v>477</v>
      </c>
      <c r="F7" s="106">
        <v>26</v>
      </c>
      <c r="G7" s="106">
        <v>8678</v>
      </c>
      <c r="H7" s="106">
        <v>972</v>
      </c>
      <c r="I7" s="106">
        <v>972</v>
      </c>
      <c r="J7" s="106">
        <v>0</v>
      </c>
      <c r="K7" s="107" t="s">
        <v>478</v>
      </c>
    </row>
  </sheetData>
  <autoFilter ref="A4:K4" xr:uid="{00000000-0009-0000-0000-00000F000000}"/>
  <pageMargins left="0.7" right="0.7" top="0.75" bottom="0.75" header="0.3" footer="0.3"/>
  <pageSetup paperSize="9" scale="72"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5622-1103-490E-A47A-F6D6EDBE9E8D}">
  <sheetPr>
    <tabColor rgb="FF00B050"/>
    <pageSetUpPr fitToPage="1"/>
  </sheetPr>
  <dimension ref="A1:T34"/>
  <sheetViews>
    <sheetView zoomScale="104" zoomScaleNormal="70" workbookViewId="0">
      <pane ySplit="5" topLeftCell="A6" activePane="bottomLeft" state="frozen"/>
      <selection pane="bottomLeft" activeCell="J11" sqref="J11"/>
    </sheetView>
  </sheetViews>
  <sheetFormatPr defaultColWidth="8.81640625" defaultRowHeight="10" x14ac:dyDescent="0.2"/>
  <cols>
    <col min="1" max="1" width="4.81640625" style="125" customWidth="1"/>
    <col min="2" max="2" width="10.453125" style="125" customWidth="1"/>
    <col min="3" max="3" width="11.453125" style="125" customWidth="1"/>
    <col min="4" max="4" width="9.81640625" style="125" customWidth="1"/>
    <col min="5" max="5" width="10.1796875" style="125" customWidth="1"/>
    <col min="6" max="6" width="12.1796875" style="125" customWidth="1"/>
    <col min="7" max="7" width="13.81640625" style="125" customWidth="1"/>
    <col min="8" max="8" width="15.81640625" style="125" customWidth="1"/>
    <col min="9" max="9" width="17.1796875" style="125" customWidth="1"/>
    <col min="10" max="10" width="16.81640625" style="125" customWidth="1"/>
    <col min="11" max="11" width="14.81640625" style="125" customWidth="1"/>
    <col min="12" max="12" width="15.81640625" style="125" customWidth="1"/>
    <col min="13" max="13" width="12.81640625" style="125" customWidth="1"/>
    <col min="14" max="14" width="14" style="125" customWidth="1"/>
    <col min="15" max="15" width="18.81640625" style="125" customWidth="1"/>
    <col min="16" max="16" width="21.453125" style="125" customWidth="1"/>
    <col min="17" max="17" width="14.81640625" style="125" customWidth="1"/>
    <col min="18" max="18" width="16.1796875" style="125" customWidth="1"/>
    <col min="19" max="19" width="16" style="125" customWidth="1"/>
    <col min="20" max="20" width="18.81640625" style="125" customWidth="1"/>
    <col min="21" max="21" width="15.1796875" style="125" customWidth="1"/>
    <col min="22" max="16384" width="8.81640625" style="125"/>
  </cols>
  <sheetData>
    <row r="1" spans="1:20" ht="10.5" x14ac:dyDescent="0.25">
      <c r="A1" s="709" t="s">
        <v>479</v>
      </c>
    </row>
    <row r="2" spans="1:20" s="658" customFormat="1" x14ac:dyDescent="0.2">
      <c r="B2" s="708"/>
      <c r="C2" s="708"/>
      <c r="D2" s="708"/>
      <c r="E2" s="708"/>
      <c r="F2" s="708"/>
      <c r="G2" s="708"/>
      <c r="H2" s="708"/>
      <c r="I2" s="708"/>
      <c r="J2" s="708"/>
      <c r="K2" s="708"/>
      <c r="L2" s="708"/>
      <c r="M2" s="708"/>
      <c r="N2" s="708"/>
      <c r="O2" s="708"/>
      <c r="P2" s="708"/>
      <c r="Q2" s="708"/>
      <c r="R2" s="708"/>
      <c r="S2" s="658" t="s">
        <v>1</v>
      </c>
      <c r="T2" s="659" t="s">
        <v>2</v>
      </c>
    </row>
    <row r="3" spans="1:20" ht="11" thickBot="1" x14ac:dyDescent="0.3">
      <c r="A3" s="264"/>
      <c r="S3" s="130" t="s">
        <v>3</v>
      </c>
      <c r="T3" s="305">
        <v>2020</v>
      </c>
    </row>
    <row r="4" spans="1:20" ht="21.5" thickBot="1" x14ac:dyDescent="0.25">
      <c r="A4" s="798"/>
      <c r="B4" s="798"/>
      <c r="C4" s="798"/>
      <c r="D4" s="798"/>
      <c r="E4" s="798"/>
      <c r="F4" s="798"/>
      <c r="G4" s="798"/>
      <c r="H4" s="799" t="s">
        <v>480</v>
      </c>
      <c r="I4" s="799"/>
      <c r="J4" s="306" t="s">
        <v>481</v>
      </c>
      <c r="K4" s="799" t="s">
        <v>482</v>
      </c>
      <c r="L4" s="799"/>
      <c r="M4" s="799" t="s">
        <v>483</v>
      </c>
      <c r="N4" s="799"/>
      <c r="O4" s="799" t="s">
        <v>484</v>
      </c>
      <c r="P4" s="799"/>
      <c r="Q4" s="800"/>
      <c r="R4" s="800"/>
      <c r="S4" s="307"/>
      <c r="T4" s="307"/>
    </row>
    <row r="5" spans="1:20" ht="53" thickBot="1" x14ac:dyDescent="0.25">
      <c r="A5" s="308" t="s">
        <v>4</v>
      </c>
      <c r="B5" s="309" t="s">
        <v>302</v>
      </c>
      <c r="C5" s="310" t="s">
        <v>485</v>
      </c>
      <c r="D5" s="310" t="s">
        <v>7</v>
      </c>
      <c r="E5" s="310" t="s">
        <v>8</v>
      </c>
      <c r="F5" s="311" t="s">
        <v>486</v>
      </c>
      <c r="G5" s="309" t="s">
        <v>487</v>
      </c>
      <c r="H5" s="309" t="s">
        <v>488</v>
      </c>
      <c r="I5" s="309" t="s">
        <v>489</v>
      </c>
      <c r="J5" s="309" t="s">
        <v>490</v>
      </c>
      <c r="K5" s="309" t="s">
        <v>491</v>
      </c>
      <c r="L5" s="309" t="s">
        <v>492</v>
      </c>
      <c r="M5" s="309" t="s">
        <v>493</v>
      </c>
      <c r="N5" s="309" t="s">
        <v>494</v>
      </c>
      <c r="O5" s="309" t="s">
        <v>495</v>
      </c>
      <c r="P5" s="309" t="s">
        <v>496</v>
      </c>
      <c r="Q5" s="309" t="s">
        <v>497</v>
      </c>
      <c r="R5" s="309" t="s">
        <v>498</v>
      </c>
      <c r="S5" s="309" t="s">
        <v>499</v>
      </c>
      <c r="T5" s="309" t="s">
        <v>186</v>
      </c>
    </row>
    <row r="6" spans="1:20" ht="53.4" customHeight="1" x14ac:dyDescent="0.2">
      <c r="A6" s="312" t="s">
        <v>17</v>
      </c>
      <c r="B6" s="313" t="s">
        <v>17</v>
      </c>
      <c r="C6" s="313" t="s">
        <v>2</v>
      </c>
      <c r="D6" s="313" t="s">
        <v>317</v>
      </c>
      <c r="E6" s="313" t="s">
        <v>21</v>
      </c>
      <c r="F6" s="313" t="s">
        <v>609</v>
      </c>
      <c r="G6" s="314" t="s">
        <v>610</v>
      </c>
      <c r="H6" s="313" t="s">
        <v>23</v>
      </c>
      <c r="I6" s="313" t="s">
        <v>613</v>
      </c>
      <c r="J6" s="313" t="s">
        <v>23</v>
      </c>
      <c r="K6" s="313" t="s">
        <v>23</v>
      </c>
      <c r="L6" s="313" t="s">
        <v>613</v>
      </c>
      <c r="M6" s="313" t="s">
        <v>613</v>
      </c>
      <c r="N6" s="647" t="s">
        <v>614</v>
      </c>
      <c r="O6" s="313" t="s">
        <v>94</v>
      </c>
      <c r="P6" s="313" t="s">
        <v>94</v>
      </c>
      <c r="Q6" s="657" t="s">
        <v>94</v>
      </c>
      <c r="R6" s="657" t="s">
        <v>94</v>
      </c>
      <c r="S6" s="664" t="s">
        <v>94</v>
      </c>
      <c r="T6" s="795" t="s">
        <v>616</v>
      </c>
    </row>
    <row r="7" spans="1:20" s="656" customFormat="1" ht="53.4" customHeight="1" x14ac:dyDescent="0.2">
      <c r="A7" s="660" t="s">
        <v>17</v>
      </c>
      <c r="B7" s="661" t="s">
        <v>17</v>
      </c>
      <c r="C7" s="661" t="s">
        <v>2</v>
      </c>
      <c r="D7" s="661" t="s">
        <v>317</v>
      </c>
      <c r="E7" s="661" t="s">
        <v>21</v>
      </c>
      <c r="F7" s="710" t="s">
        <v>885</v>
      </c>
      <c r="G7" s="661" t="s">
        <v>1035</v>
      </c>
      <c r="H7" s="661" t="s">
        <v>23</v>
      </c>
      <c r="I7" s="662" t="s">
        <v>94</v>
      </c>
      <c r="J7" s="662" t="s">
        <v>94</v>
      </c>
      <c r="K7" s="662" t="s">
        <v>94</v>
      </c>
      <c r="L7" s="711" t="s">
        <v>1034</v>
      </c>
      <c r="M7" s="661" t="s">
        <v>613</v>
      </c>
      <c r="N7" s="661" t="s">
        <v>502</v>
      </c>
      <c r="O7" s="661" t="s">
        <v>94</v>
      </c>
      <c r="P7" s="661" t="s">
        <v>94</v>
      </c>
      <c r="Q7" s="661" t="s">
        <v>94</v>
      </c>
      <c r="R7" s="661" t="s">
        <v>94</v>
      </c>
      <c r="S7" s="661" t="s">
        <v>94</v>
      </c>
      <c r="T7" s="796"/>
    </row>
    <row r="8" spans="1:20" s="656" customFormat="1" ht="70.5" customHeight="1" x14ac:dyDescent="0.2">
      <c r="A8" s="660" t="s">
        <v>17</v>
      </c>
      <c r="B8" s="661" t="s">
        <v>17</v>
      </c>
      <c r="C8" s="661" t="s">
        <v>2</v>
      </c>
      <c r="D8" s="661" t="s">
        <v>317</v>
      </c>
      <c r="E8" s="661" t="s">
        <v>21</v>
      </c>
      <c r="F8" s="712" t="s">
        <v>885</v>
      </c>
      <c r="G8" s="661" t="s">
        <v>1035</v>
      </c>
      <c r="H8" s="662" t="s">
        <v>23</v>
      </c>
      <c r="I8" s="662" t="s">
        <v>1032</v>
      </c>
      <c r="J8" s="662" t="s">
        <v>26</v>
      </c>
      <c r="K8" s="661" t="s">
        <v>26</v>
      </c>
      <c r="L8" s="711" t="s">
        <v>1034</v>
      </c>
      <c r="M8" s="661" t="s">
        <v>613</v>
      </c>
      <c r="N8" s="662" t="s">
        <v>502</v>
      </c>
      <c r="O8" s="661" t="s">
        <v>94</v>
      </c>
      <c r="P8" s="661" t="s">
        <v>94</v>
      </c>
      <c r="Q8" s="661" t="s">
        <v>94</v>
      </c>
      <c r="R8" s="661" t="s">
        <v>94</v>
      </c>
      <c r="S8" s="661" t="s">
        <v>94</v>
      </c>
      <c r="T8" s="796"/>
    </row>
    <row r="9" spans="1:20" s="656" customFormat="1" ht="70.5" customHeight="1" x14ac:dyDescent="0.2">
      <c r="A9" s="660" t="s">
        <v>17</v>
      </c>
      <c r="B9" s="661" t="s">
        <v>17</v>
      </c>
      <c r="C9" s="661" t="s">
        <v>2</v>
      </c>
      <c r="D9" s="661" t="s">
        <v>317</v>
      </c>
      <c r="E9" s="661" t="s">
        <v>21</v>
      </c>
      <c r="F9" s="712" t="s">
        <v>885</v>
      </c>
      <c r="G9" s="661" t="s">
        <v>1035</v>
      </c>
      <c r="H9" s="662" t="s">
        <v>23</v>
      </c>
      <c r="I9" s="662" t="s">
        <v>1032</v>
      </c>
      <c r="J9" s="662" t="s">
        <v>26</v>
      </c>
      <c r="K9" s="661" t="s">
        <v>26</v>
      </c>
      <c r="L9" s="711" t="s">
        <v>1034</v>
      </c>
      <c r="M9" s="661" t="s">
        <v>613</v>
      </c>
      <c r="N9" s="662" t="s">
        <v>502</v>
      </c>
      <c r="O9" s="661" t="s">
        <v>94</v>
      </c>
      <c r="P9" s="661" t="s">
        <v>94</v>
      </c>
      <c r="Q9" s="661" t="s">
        <v>94</v>
      </c>
      <c r="R9" s="661" t="s">
        <v>94</v>
      </c>
      <c r="S9" s="661" t="s">
        <v>94</v>
      </c>
      <c r="T9" s="796"/>
    </row>
    <row r="10" spans="1:20" s="656" customFormat="1" ht="70.5" customHeight="1" x14ac:dyDescent="0.2">
      <c r="A10" s="660" t="s">
        <v>17</v>
      </c>
      <c r="B10" s="661" t="s">
        <v>17</v>
      </c>
      <c r="C10" s="661" t="s">
        <v>2</v>
      </c>
      <c r="D10" s="661" t="s">
        <v>317</v>
      </c>
      <c r="E10" s="661" t="s">
        <v>21</v>
      </c>
      <c r="F10" s="712" t="s">
        <v>885</v>
      </c>
      <c r="G10" s="661" t="s">
        <v>1035</v>
      </c>
      <c r="H10" s="662" t="s">
        <v>23</v>
      </c>
      <c r="I10" s="662" t="s">
        <v>1032</v>
      </c>
      <c r="J10" s="662" t="s">
        <v>26</v>
      </c>
      <c r="K10" s="661" t="s">
        <v>26</v>
      </c>
      <c r="L10" s="711" t="s">
        <v>1034</v>
      </c>
      <c r="M10" s="661" t="s">
        <v>613</v>
      </c>
      <c r="N10" s="662" t="s">
        <v>502</v>
      </c>
      <c r="O10" s="661" t="s">
        <v>94</v>
      </c>
      <c r="P10" s="661" t="s">
        <v>94</v>
      </c>
      <c r="Q10" s="661" t="s">
        <v>94</v>
      </c>
      <c r="R10" s="661" t="s">
        <v>94</v>
      </c>
      <c r="S10" s="661" t="s">
        <v>94</v>
      </c>
      <c r="T10" s="796"/>
    </row>
    <row r="11" spans="1:20" s="656" customFormat="1" ht="70.5" customHeight="1" x14ac:dyDescent="0.2">
      <c r="A11" s="660" t="s">
        <v>17</v>
      </c>
      <c r="B11" s="661" t="s">
        <v>17</v>
      </c>
      <c r="C11" s="661" t="s">
        <v>2</v>
      </c>
      <c r="D11" s="661" t="s">
        <v>317</v>
      </c>
      <c r="E11" s="661" t="s">
        <v>21</v>
      </c>
      <c r="F11" s="713" t="s">
        <v>879</v>
      </c>
      <c r="G11" s="661" t="s">
        <v>1033</v>
      </c>
      <c r="H11" s="662" t="s">
        <v>23</v>
      </c>
      <c r="I11" s="662" t="s">
        <v>1032</v>
      </c>
      <c r="J11" s="662" t="s">
        <v>26</v>
      </c>
      <c r="K11" s="647" t="s">
        <v>23</v>
      </c>
      <c r="L11" s="662" t="s">
        <v>1032</v>
      </c>
      <c r="M11" s="661" t="s">
        <v>1042</v>
      </c>
      <c r="N11" s="662" t="s">
        <v>502</v>
      </c>
      <c r="O11" s="661" t="s">
        <v>94</v>
      </c>
      <c r="P11" s="661" t="s">
        <v>94</v>
      </c>
      <c r="Q11" s="661" t="s">
        <v>94</v>
      </c>
      <c r="R11" s="661" t="s">
        <v>94</v>
      </c>
      <c r="S11" s="661" t="s">
        <v>94</v>
      </c>
      <c r="T11" s="796"/>
    </row>
    <row r="12" spans="1:20" s="656" customFormat="1" ht="70.5" customHeight="1" x14ac:dyDescent="0.2">
      <c r="A12" s="660" t="s">
        <v>17</v>
      </c>
      <c r="B12" s="661" t="s">
        <v>17</v>
      </c>
      <c r="C12" s="661" t="s">
        <v>2</v>
      </c>
      <c r="D12" s="661" t="s">
        <v>317</v>
      </c>
      <c r="E12" s="661" t="s">
        <v>21</v>
      </c>
      <c r="F12" s="714" t="s">
        <v>879</v>
      </c>
      <c r="G12" s="661" t="s">
        <v>1033</v>
      </c>
      <c r="H12" s="662" t="s">
        <v>23</v>
      </c>
      <c r="I12" s="662" t="s">
        <v>1032</v>
      </c>
      <c r="J12" s="662" t="s">
        <v>26</v>
      </c>
      <c r="K12" s="647" t="s">
        <v>23</v>
      </c>
      <c r="L12" s="662" t="s">
        <v>1032</v>
      </c>
      <c r="M12" s="661" t="s">
        <v>1042</v>
      </c>
      <c r="N12" s="662" t="s">
        <v>502</v>
      </c>
      <c r="O12" s="661" t="s">
        <v>94</v>
      </c>
      <c r="P12" s="661" t="s">
        <v>94</v>
      </c>
      <c r="Q12" s="661" t="s">
        <v>94</v>
      </c>
      <c r="R12" s="661" t="s">
        <v>94</v>
      </c>
      <c r="S12" s="661" t="s">
        <v>94</v>
      </c>
      <c r="T12" s="796"/>
    </row>
    <row r="13" spans="1:20" s="656" customFormat="1" ht="70.5" customHeight="1" x14ac:dyDescent="0.2">
      <c r="A13" s="660" t="s">
        <v>17</v>
      </c>
      <c r="B13" s="661" t="s">
        <v>17</v>
      </c>
      <c r="C13" s="661" t="s">
        <v>2</v>
      </c>
      <c r="D13" s="661" t="s">
        <v>317</v>
      </c>
      <c r="E13" s="661" t="s">
        <v>21</v>
      </c>
      <c r="F13" s="714" t="s">
        <v>879</v>
      </c>
      <c r="G13" s="661" t="s">
        <v>1033</v>
      </c>
      <c r="H13" s="662" t="s">
        <v>23</v>
      </c>
      <c r="I13" s="662" t="s">
        <v>1032</v>
      </c>
      <c r="J13" s="662" t="s">
        <v>26</v>
      </c>
      <c r="K13" s="647" t="s">
        <v>23</v>
      </c>
      <c r="L13" s="662" t="s">
        <v>1032</v>
      </c>
      <c r="M13" s="661" t="s">
        <v>1042</v>
      </c>
      <c r="N13" s="662" t="s">
        <v>502</v>
      </c>
      <c r="O13" s="661" t="s">
        <v>94</v>
      </c>
      <c r="P13" s="661" t="s">
        <v>94</v>
      </c>
      <c r="Q13" s="661" t="s">
        <v>94</v>
      </c>
      <c r="R13" s="661" t="s">
        <v>94</v>
      </c>
      <c r="S13" s="661" t="s">
        <v>94</v>
      </c>
      <c r="T13" s="796"/>
    </row>
    <row r="14" spans="1:20" ht="53.4" customHeight="1" x14ac:dyDescent="0.2">
      <c r="A14" s="315" t="s">
        <v>17</v>
      </c>
      <c r="B14" s="647" t="s">
        <v>17</v>
      </c>
      <c r="C14" s="647" t="s">
        <v>2</v>
      </c>
      <c r="D14" s="647" t="s">
        <v>317</v>
      </c>
      <c r="E14" s="647" t="s">
        <v>21</v>
      </c>
      <c r="F14" s="647" t="s">
        <v>618</v>
      </c>
      <c r="G14" s="647" t="s">
        <v>611</v>
      </c>
      <c r="H14" s="647" t="s">
        <v>23</v>
      </c>
      <c r="I14" s="651" t="s">
        <v>500</v>
      </c>
      <c r="J14" s="647" t="s">
        <v>94</v>
      </c>
      <c r="K14" s="647" t="s">
        <v>23</v>
      </c>
      <c r="L14" s="651" t="s">
        <v>500</v>
      </c>
      <c r="M14" s="647" t="s">
        <v>501</v>
      </c>
      <c r="N14" s="647" t="s">
        <v>615</v>
      </c>
      <c r="O14" s="647" t="s">
        <v>94</v>
      </c>
      <c r="P14" s="647" t="s">
        <v>94</v>
      </c>
      <c r="Q14" s="647" t="s">
        <v>94</v>
      </c>
      <c r="R14" s="647" t="s">
        <v>94</v>
      </c>
      <c r="S14" s="655" t="s">
        <v>94</v>
      </c>
      <c r="T14" s="796"/>
    </row>
    <row r="15" spans="1:20" ht="70.5" customHeight="1" x14ac:dyDescent="0.2">
      <c r="A15" s="315" t="s">
        <v>17</v>
      </c>
      <c r="B15" s="647" t="s">
        <v>17</v>
      </c>
      <c r="C15" s="647" t="s">
        <v>2</v>
      </c>
      <c r="D15" s="647" t="s">
        <v>317</v>
      </c>
      <c r="E15" s="647" t="s">
        <v>21</v>
      </c>
      <c r="F15" s="652" t="s">
        <v>619</v>
      </c>
      <c r="G15" s="652" t="s">
        <v>612</v>
      </c>
      <c r="H15" s="652" t="s">
        <v>23</v>
      </c>
      <c r="I15" s="651" t="s">
        <v>500</v>
      </c>
      <c r="J15" s="652" t="s">
        <v>94</v>
      </c>
      <c r="K15" s="652" t="s">
        <v>23</v>
      </c>
      <c r="L15" s="651" t="s">
        <v>500</v>
      </c>
      <c r="M15" s="652" t="s">
        <v>501</v>
      </c>
      <c r="N15" s="652" t="s">
        <v>615</v>
      </c>
      <c r="O15" s="652" t="s">
        <v>94</v>
      </c>
      <c r="P15" s="652" t="s">
        <v>94</v>
      </c>
      <c r="Q15" s="645" t="s">
        <v>94</v>
      </c>
      <c r="R15" s="645" t="s">
        <v>94</v>
      </c>
      <c r="S15" s="655" t="s">
        <v>94</v>
      </c>
      <c r="T15" s="796"/>
    </row>
    <row r="16" spans="1:20" ht="40" x14ac:dyDescent="0.2">
      <c r="A16" s="315" t="s">
        <v>17</v>
      </c>
      <c r="B16" s="647" t="s">
        <v>17</v>
      </c>
      <c r="C16" s="647" t="s">
        <v>2</v>
      </c>
      <c r="D16" s="647" t="s">
        <v>317</v>
      </c>
      <c r="E16" s="647" t="s">
        <v>21</v>
      </c>
      <c r="F16" s="652" t="s">
        <v>620</v>
      </c>
      <c r="G16" s="652" t="s">
        <v>213</v>
      </c>
      <c r="H16" s="652" t="s">
        <v>23</v>
      </c>
      <c r="I16" s="651" t="s">
        <v>500</v>
      </c>
      <c r="J16" s="652" t="s">
        <v>94</v>
      </c>
      <c r="K16" s="652" t="s">
        <v>23</v>
      </c>
      <c r="L16" s="651" t="s">
        <v>500</v>
      </c>
      <c r="M16" s="652" t="s">
        <v>501</v>
      </c>
      <c r="N16" s="652" t="s">
        <v>502</v>
      </c>
      <c r="O16" s="652" t="s">
        <v>94</v>
      </c>
      <c r="P16" s="652" t="s">
        <v>94</v>
      </c>
      <c r="Q16" s="645" t="s">
        <v>94</v>
      </c>
      <c r="R16" s="645" t="s">
        <v>94</v>
      </c>
      <c r="S16" s="655" t="s">
        <v>94</v>
      </c>
      <c r="T16" s="796"/>
    </row>
    <row r="17" spans="1:20" ht="40" x14ac:dyDescent="0.2">
      <c r="A17" s="315" t="s">
        <v>17</v>
      </c>
      <c r="B17" s="647" t="s">
        <v>17</v>
      </c>
      <c r="C17" s="647" t="s">
        <v>2</v>
      </c>
      <c r="D17" s="647" t="s">
        <v>317</v>
      </c>
      <c r="E17" s="647" t="s">
        <v>21</v>
      </c>
      <c r="F17" s="652" t="s">
        <v>621</v>
      </c>
      <c r="G17" s="652" t="s">
        <v>217</v>
      </c>
      <c r="H17" s="652" t="s">
        <v>23</v>
      </c>
      <c r="I17" s="651" t="s">
        <v>500</v>
      </c>
      <c r="J17" s="652" t="s">
        <v>94</v>
      </c>
      <c r="K17" s="652" t="s">
        <v>23</v>
      </c>
      <c r="L17" s="651" t="s">
        <v>500</v>
      </c>
      <c r="M17" s="652" t="s">
        <v>501</v>
      </c>
      <c r="N17" s="652" t="s">
        <v>502</v>
      </c>
      <c r="O17" s="652" t="s">
        <v>94</v>
      </c>
      <c r="P17" s="652" t="s">
        <v>94</v>
      </c>
      <c r="Q17" s="645" t="s">
        <v>94</v>
      </c>
      <c r="R17" s="645" t="s">
        <v>94</v>
      </c>
      <c r="S17" s="655" t="s">
        <v>94</v>
      </c>
      <c r="T17" s="796"/>
    </row>
    <row r="18" spans="1:20" ht="40" x14ac:dyDescent="0.2">
      <c r="A18" s="315" t="s">
        <v>17</v>
      </c>
      <c r="B18" s="647" t="s">
        <v>17</v>
      </c>
      <c r="C18" s="647" t="s">
        <v>2</v>
      </c>
      <c r="D18" s="647" t="s">
        <v>317</v>
      </c>
      <c r="E18" s="647" t="s">
        <v>21</v>
      </c>
      <c r="F18" s="652" t="s">
        <v>622</v>
      </c>
      <c r="G18" s="652" t="s">
        <v>1041</v>
      </c>
      <c r="H18" s="652" t="s">
        <v>23</v>
      </c>
      <c r="I18" s="651" t="s">
        <v>500</v>
      </c>
      <c r="J18" s="652" t="s">
        <v>94</v>
      </c>
      <c r="K18" s="652" t="s">
        <v>23</v>
      </c>
      <c r="L18" s="651" t="s">
        <v>500</v>
      </c>
      <c r="M18" s="652" t="s">
        <v>501</v>
      </c>
      <c r="N18" s="652" t="s">
        <v>502</v>
      </c>
      <c r="O18" s="652" t="s">
        <v>94</v>
      </c>
      <c r="P18" s="652" t="s">
        <v>94</v>
      </c>
      <c r="Q18" s="645" t="s">
        <v>94</v>
      </c>
      <c r="R18" s="645" t="s">
        <v>94</v>
      </c>
      <c r="S18" s="655" t="s">
        <v>94</v>
      </c>
      <c r="T18" s="796"/>
    </row>
    <row r="19" spans="1:20" ht="40" x14ac:dyDescent="0.2">
      <c r="A19" s="315" t="s">
        <v>17</v>
      </c>
      <c r="B19" s="647" t="s">
        <v>17</v>
      </c>
      <c r="C19" s="647" t="s">
        <v>2</v>
      </c>
      <c r="D19" s="647" t="s">
        <v>317</v>
      </c>
      <c r="E19" s="647" t="s">
        <v>21</v>
      </c>
      <c r="F19" s="652" t="s">
        <v>1038</v>
      </c>
      <c r="G19" s="652" t="s">
        <v>213</v>
      </c>
      <c r="H19" s="652" t="s">
        <v>23</v>
      </c>
      <c r="I19" s="651" t="s">
        <v>500</v>
      </c>
      <c r="J19" s="652" t="s">
        <v>94</v>
      </c>
      <c r="K19" s="652" t="s">
        <v>23</v>
      </c>
      <c r="L19" s="651" t="s">
        <v>500</v>
      </c>
      <c r="M19" s="652" t="s">
        <v>501</v>
      </c>
      <c r="N19" s="652" t="s">
        <v>502</v>
      </c>
      <c r="O19" s="652" t="s">
        <v>94</v>
      </c>
      <c r="P19" s="652" t="s">
        <v>94</v>
      </c>
      <c r="Q19" s="645" t="s">
        <v>94</v>
      </c>
      <c r="R19" s="645" t="s">
        <v>94</v>
      </c>
      <c r="S19" s="655" t="s">
        <v>94</v>
      </c>
      <c r="T19" s="796"/>
    </row>
    <row r="20" spans="1:20" ht="40" x14ac:dyDescent="0.2">
      <c r="A20" s="315" t="s">
        <v>17</v>
      </c>
      <c r="B20" s="647" t="s">
        <v>17</v>
      </c>
      <c r="C20" s="647" t="s">
        <v>2</v>
      </c>
      <c r="D20" s="647" t="s">
        <v>317</v>
      </c>
      <c r="E20" s="647" t="s">
        <v>21</v>
      </c>
      <c r="F20" s="652" t="s">
        <v>1037</v>
      </c>
      <c r="G20" s="652" t="s">
        <v>217</v>
      </c>
      <c r="H20" s="647" t="s">
        <v>23</v>
      </c>
      <c r="I20" s="651" t="s">
        <v>500</v>
      </c>
      <c r="J20" s="647" t="s">
        <v>94</v>
      </c>
      <c r="K20" s="647" t="s">
        <v>23</v>
      </c>
      <c r="L20" s="651" t="s">
        <v>500</v>
      </c>
      <c r="M20" s="647" t="s">
        <v>501</v>
      </c>
      <c r="N20" s="647" t="s">
        <v>502</v>
      </c>
      <c r="O20" s="647" t="s">
        <v>94</v>
      </c>
      <c r="P20" s="647" t="s">
        <v>94</v>
      </c>
      <c r="Q20" s="645" t="s">
        <v>94</v>
      </c>
      <c r="R20" s="645" t="s">
        <v>94</v>
      </c>
      <c r="S20" s="655" t="s">
        <v>94</v>
      </c>
      <c r="T20" s="796"/>
    </row>
    <row r="21" spans="1:20" ht="40" x14ac:dyDescent="0.2">
      <c r="A21" s="315" t="s">
        <v>17</v>
      </c>
      <c r="B21" s="647" t="s">
        <v>17</v>
      </c>
      <c r="C21" s="647" t="s">
        <v>2</v>
      </c>
      <c r="D21" s="647" t="s">
        <v>317</v>
      </c>
      <c r="E21" s="647" t="s">
        <v>21</v>
      </c>
      <c r="F21" s="652" t="s">
        <v>1036</v>
      </c>
      <c r="G21" s="652" t="s">
        <v>1041</v>
      </c>
      <c r="H21" s="647" t="s">
        <v>23</v>
      </c>
      <c r="I21" s="651" t="s">
        <v>500</v>
      </c>
      <c r="J21" s="647" t="s">
        <v>94</v>
      </c>
      <c r="K21" s="647" t="s">
        <v>23</v>
      </c>
      <c r="L21" s="651" t="s">
        <v>500</v>
      </c>
      <c r="M21" s="647" t="s">
        <v>501</v>
      </c>
      <c r="N21" s="647" t="s">
        <v>502</v>
      </c>
      <c r="O21" s="647" t="s">
        <v>94</v>
      </c>
      <c r="P21" s="647" t="s">
        <v>94</v>
      </c>
      <c r="Q21" s="645" t="s">
        <v>94</v>
      </c>
      <c r="R21" s="645" t="s">
        <v>94</v>
      </c>
      <c r="S21" s="655" t="s">
        <v>94</v>
      </c>
      <c r="T21" s="796"/>
    </row>
    <row r="22" spans="1:20" ht="66.650000000000006" customHeight="1" x14ac:dyDescent="0.2">
      <c r="A22" s="315" t="s">
        <v>17</v>
      </c>
      <c r="B22" s="647" t="s">
        <v>17</v>
      </c>
      <c r="C22" s="647" t="s">
        <v>2</v>
      </c>
      <c r="D22" s="647" t="s">
        <v>317</v>
      </c>
      <c r="E22" s="647" t="s">
        <v>21</v>
      </c>
      <c r="F22" s="647" t="s">
        <v>319</v>
      </c>
      <c r="G22" s="652" t="s">
        <v>390</v>
      </c>
      <c r="H22" s="652" t="s">
        <v>23</v>
      </c>
      <c r="I22" s="651" t="s">
        <v>500</v>
      </c>
      <c r="J22" s="652" t="s">
        <v>23</v>
      </c>
      <c r="K22" s="652" t="s">
        <v>23</v>
      </c>
      <c r="L22" s="651" t="s">
        <v>500</v>
      </c>
      <c r="M22" s="651" t="s">
        <v>503</v>
      </c>
      <c r="N22" s="647" t="s">
        <v>504</v>
      </c>
      <c r="O22" s="652" t="s">
        <v>94</v>
      </c>
      <c r="P22" s="652" t="s">
        <v>94</v>
      </c>
      <c r="Q22" s="645" t="s">
        <v>94</v>
      </c>
      <c r="R22" s="645" t="s">
        <v>94</v>
      </c>
      <c r="S22" s="655" t="s">
        <v>94</v>
      </c>
      <c r="T22" s="796"/>
    </row>
    <row r="23" spans="1:20" ht="70" x14ac:dyDescent="0.2">
      <c r="A23" s="315" t="s">
        <v>17</v>
      </c>
      <c r="B23" s="647" t="s">
        <v>17</v>
      </c>
      <c r="C23" s="647" t="s">
        <v>2</v>
      </c>
      <c r="D23" s="647" t="s">
        <v>317</v>
      </c>
      <c r="E23" s="647" t="s">
        <v>21</v>
      </c>
      <c r="F23" s="647" t="s">
        <v>319</v>
      </c>
      <c r="G23" s="647" t="s">
        <v>394</v>
      </c>
      <c r="H23" s="647" t="s">
        <v>23</v>
      </c>
      <c r="I23" s="651" t="s">
        <v>500</v>
      </c>
      <c r="J23" s="652" t="s">
        <v>23</v>
      </c>
      <c r="K23" s="647" t="s">
        <v>23</v>
      </c>
      <c r="L23" s="651" t="s">
        <v>500</v>
      </c>
      <c r="M23" s="651" t="s">
        <v>503</v>
      </c>
      <c r="N23" s="647" t="s">
        <v>504</v>
      </c>
      <c r="O23" s="647" t="s">
        <v>94</v>
      </c>
      <c r="P23" s="647" t="s">
        <v>94</v>
      </c>
      <c r="Q23" s="645" t="s">
        <v>94</v>
      </c>
      <c r="R23" s="645" t="s">
        <v>94</v>
      </c>
      <c r="S23" s="655" t="s">
        <v>94</v>
      </c>
      <c r="T23" s="796"/>
    </row>
    <row r="24" spans="1:20" ht="70" x14ac:dyDescent="0.2">
      <c r="A24" s="315" t="s">
        <v>17</v>
      </c>
      <c r="B24" s="647" t="s">
        <v>17</v>
      </c>
      <c r="C24" s="647" t="s">
        <v>2</v>
      </c>
      <c r="D24" s="647" t="s">
        <v>317</v>
      </c>
      <c r="E24" s="647" t="s">
        <v>21</v>
      </c>
      <c r="F24" s="647" t="s">
        <v>333</v>
      </c>
      <c r="G24" s="647" t="s">
        <v>505</v>
      </c>
      <c r="H24" s="647" t="s">
        <v>23</v>
      </c>
      <c r="I24" s="651" t="s">
        <v>500</v>
      </c>
      <c r="J24" s="652" t="s">
        <v>23</v>
      </c>
      <c r="K24" s="647" t="s">
        <v>23</v>
      </c>
      <c r="L24" s="651" t="s">
        <v>500</v>
      </c>
      <c r="M24" s="651" t="s">
        <v>503</v>
      </c>
      <c r="N24" s="647" t="s">
        <v>504</v>
      </c>
      <c r="O24" s="647" t="s">
        <v>94</v>
      </c>
      <c r="P24" s="647" t="s">
        <v>94</v>
      </c>
      <c r="Q24" s="645" t="s">
        <v>94</v>
      </c>
      <c r="R24" s="645" t="s">
        <v>94</v>
      </c>
      <c r="S24" s="655" t="s">
        <v>94</v>
      </c>
      <c r="T24" s="796"/>
    </row>
    <row r="25" spans="1:20" ht="40" x14ac:dyDescent="0.2">
      <c r="A25" s="315" t="s">
        <v>17</v>
      </c>
      <c r="B25" s="647" t="s">
        <v>17</v>
      </c>
      <c r="C25" s="647" t="s">
        <v>2</v>
      </c>
      <c r="D25" s="647" t="s">
        <v>317</v>
      </c>
      <c r="E25" s="647" t="s">
        <v>21</v>
      </c>
      <c r="F25" s="647" t="s">
        <v>319</v>
      </c>
      <c r="G25" s="647" t="s">
        <v>398</v>
      </c>
      <c r="H25" s="647" t="s">
        <v>23</v>
      </c>
      <c r="I25" s="651" t="s">
        <v>500</v>
      </c>
      <c r="J25" s="652" t="s">
        <v>23</v>
      </c>
      <c r="K25" s="647" t="s">
        <v>23</v>
      </c>
      <c r="L25" s="651" t="s">
        <v>500</v>
      </c>
      <c r="M25" s="651" t="s">
        <v>503</v>
      </c>
      <c r="N25" s="647" t="s">
        <v>504</v>
      </c>
      <c r="O25" s="647" t="s">
        <v>94</v>
      </c>
      <c r="P25" s="647" t="s">
        <v>94</v>
      </c>
      <c r="Q25" s="645" t="s">
        <v>94</v>
      </c>
      <c r="R25" s="645" t="s">
        <v>94</v>
      </c>
      <c r="S25" s="655" t="s">
        <v>94</v>
      </c>
      <c r="T25" s="796"/>
    </row>
    <row r="26" spans="1:20" ht="40" x14ac:dyDescent="0.2">
      <c r="A26" s="315" t="s">
        <v>17</v>
      </c>
      <c r="B26" s="647" t="s">
        <v>17</v>
      </c>
      <c r="C26" s="647" t="s">
        <v>2</v>
      </c>
      <c r="D26" s="647" t="s">
        <v>317</v>
      </c>
      <c r="E26" s="647" t="s">
        <v>21</v>
      </c>
      <c r="F26" s="647" t="s">
        <v>319</v>
      </c>
      <c r="G26" s="647" t="s">
        <v>401</v>
      </c>
      <c r="H26" s="647" t="s">
        <v>23</v>
      </c>
      <c r="I26" s="651" t="s">
        <v>500</v>
      </c>
      <c r="J26" s="652" t="s">
        <v>23</v>
      </c>
      <c r="K26" s="647" t="s">
        <v>23</v>
      </c>
      <c r="L26" s="651" t="s">
        <v>500</v>
      </c>
      <c r="M26" s="651" t="s">
        <v>503</v>
      </c>
      <c r="N26" s="647" t="s">
        <v>504</v>
      </c>
      <c r="O26" s="647" t="s">
        <v>94</v>
      </c>
      <c r="P26" s="647" t="s">
        <v>94</v>
      </c>
      <c r="Q26" s="645" t="s">
        <v>94</v>
      </c>
      <c r="R26" s="645" t="s">
        <v>94</v>
      </c>
      <c r="S26" s="645" t="s">
        <v>94</v>
      </c>
      <c r="T26" s="796"/>
    </row>
    <row r="27" spans="1:20" ht="40" x14ac:dyDescent="0.2">
      <c r="A27" s="315" t="s">
        <v>17</v>
      </c>
      <c r="B27" s="647" t="s">
        <v>17</v>
      </c>
      <c r="C27" s="647" t="s">
        <v>2</v>
      </c>
      <c r="D27" s="647" t="s">
        <v>317</v>
      </c>
      <c r="E27" s="647" t="s">
        <v>21</v>
      </c>
      <c r="F27" s="647" t="s">
        <v>348</v>
      </c>
      <c r="G27" s="647" t="s">
        <v>398</v>
      </c>
      <c r="H27" s="647" t="s">
        <v>23</v>
      </c>
      <c r="I27" s="651" t="s">
        <v>500</v>
      </c>
      <c r="J27" s="652" t="s">
        <v>23</v>
      </c>
      <c r="K27" s="647" t="s">
        <v>23</v>
      </c>
      <c r="L27" s="651" t="s">
        <v>500</v>
      </c>
      <c r="M27" s="651" t="s">
        <v>503</v>
      </c>
      <c r="N27" s="647" t="s">
        <v>504</v>
      </c>
      <c r="O27" s="647" t="s">
        <v>94</v>
      </c>
      <c r="P27" s="647" t="s">
        <v>94</v>
      </c>
      <c r="Q27" s="645" t="s">
        <v>94</v>
      </c>
      <c r="R27" s="645" t="s">
        <v>94</v>
      </c>
      <c r="S27" s="645" t="s">
        <v>94</v>
      </c>
      <c r="T27" s="796"/>
    </row>
    <row r="28" spans="1:20" ht="40" x14ac:dyDescent="0.2">
      <c r="A28" s="315" t="s">
        <v>17</v>
      </c>
      <c r="B28" s="647" t="s">
        <v>17</v>
      </c>
      <c r="C28" s="647" t="s">
        <v>2</v>
      </c>
      <c r="D28" s="647" t="s">
        <v>317</v>
      </c>
      <c r="E28" s="647" t="s">
        <v>21</v>
      </c>
      <c r="F28" s="654" t="s">
        <v>348</v>
      </c>
      <c r="G28" s="647" t="s">
        <v>401</v>
      </c>
      <c r="H28" s="647" t="s">
        <v>23</v>
      </c>
      <c r="I28" s="651" t="s">
        <v>500</v>
      </c>
      <c r="J28" s="652" t="s">
        <v>23</v>
      </c>
      <c r="K28" s="647" t="s">
        <v>23</v>
      </c>
      <c r="L28" s="651" t="s">
        <v>500</v>
      </c>
      <c r="M28" s="651" t="s">
        <v>503</v>
      </c>
      <c r="N28" s="647" t="s">
        <v>504</v>
      </c>
      <c r="O28" s="647" t="s">
        <v>94</v>
      </c>
      <c r="P28" s="647" t="s">
        <v>94</v>
      </c>
      <c r="Q28" s="645" t="s">
        <v>94</v>
      </c>
      <c r="R28" s="645" t="s">
        <v>94</v>
      </c>
      <c r="S28" s="645" t="s">
        <v>94</v>
      </c>
      <c r="T28" s="796"/>
    </row>
    <row r="29" spans="1:20" ht="40" x14ac:dyDescent="0.2">
      <c r="A29" s="315" t="s">
        <v>17</v>
      </c>
      <c r="B29" s="647" t="s">
        <v>17</v>
      </c>
      <c r="C29" s="647" t="s">
        <v>2</v>
      </c>
      <c r="D29" s="647" t="s">
        <v>317</v>
      </c>
      <c r="E29" s="647" t="s">
        <v>21</v>
      </c>
      <c r="F29" s="654" t="s">
        <v>348</v>
      </c>
      <c r="G29" s="647" t="s">
        <v>408</v>
      </c>
      <c r="H29" s="647" t="s">
        <v>23</v>
      </c>
      <c r="I29" s="651" t="s">
        <v>500</v>
      </c>
      <c r="J29" s="652" t="s">
        <v>23</v>
      </c>
      <c r="K29" s="647" t="s">
        <v>23</v>
      </c>
      <c r="L29" s="651" t="s">
        <v>500</v>
      </c>
      <c r="M29" s="651" t="s">
        <v>503</v>
      </c>
      <c r="N29" s="647" t="s">
        <v>504</v>
      </c>
      <c r="O29" s="647" t="s">
        <v>94</v>
      </c>
      <c r="P29" s="647" t="s">
        <v>94</v>
      </c>
      <c r="Q29" s="645" t="s">
        <v>94</v>
      </c>
      <c r="R29" s="645" t="s">
        <v>94</v>
      </c>
      <c r="S29" s="645" t="s">
        <v>94</v>
      </c>
      <c r="T29" s="796"/>
    </row>
    <row r="30" spans="1:20" ht="40" x14ac:dyDescent="0.2">
      <c r="A30" s="315" t="s">
        <v>17</v>
      </c>
      <c r="B30" s="647" t="s">
        <v>17</v>
      </c>
      <c r="C30" s="647" t="s">
        <v>2</v>
      </c>
      <c r="D30" s="647" t="s">
        <v>359</v>
      </c>
      <c r="E30" s="647" t="s">
        <v>21</v>
      </c>
      <c r="F30" s="647" t="s">
        <v>360</v>
      </c>
      <c r="G30" s="653" t="s">
        <v>411</v>
      </c>
      <c r="H30" s="647" t="s">
        <v>23</v>
      </c>
      <c r="I30" s="651" t="s">
        <v>500</v>
      </c>
      <c r="J30" s="652" t="s">
        <v>23</v>
      </c>
      <c r="K30" s="647" t="s">
        <v>23</v>
      </c>
      <c r="L30" s="651" t="s">
        <v>500</v>
      </c>
      <c r="M30" s="651" t="s">
        <v>503</v>
      </c>
      <c r="N30" s="647" t="s">
        <v>504</v>
      </c>
      <c r="O30" s="647" t="s">
        <v>94</v>
      </c>
      <c r="P30" s="647" t="s">
        <v>94</v>
      </c>
      <c r="Q30" s="645" t="s">
        <v>94</v>
      </c>
      <c r="R30" s="645" t="s">
        <v>94</v>
      </c>
      <c r="S30" s="645" t="s">
        <v>94</v>
      </c>
      <c r="T30" s="796"/>
    </row>
    <row r="31" spans="1:20" ht="40" x14ac:dyDescent="0.2">
      <c r="A31" s="315" t="s">
        <v>17</v>
      </c>
      <c r="B31" s="647" t="s">
        <v>17</v>
      </c>
      <c r="C31" s="647" t="s">
        <v>2</v>
      </c>
      <c r="D31" s="647" t="s">
        <v>359</v>
      </c>
      <c r="E31" s="647" t="s">
        <v>21</v>
      </c>
      <c r="F31" s="647" t="s">
        <v>365</v>
      </c>
      <c r="G31" s="653" t="s">
        <v>415</v>
      </c>
      <c r="H31" s="647" t="s">
        <v>23</v>
      </c>
      <c r="I31" s="651" t="s">
        <v>500</v>
      </c>
      <c r="J31" s="652" t="s">
        <v>23</v>
      </c>
      <c r="K31" s="647" t="s">
        <v>23</v>
      </c>
      <c r="L31" s="651" t="s">
        <v>500</v>
      </c>
      <c r="M31" s="651" t="s">
        <v>503</v>
      </c>
      <c r="N31" s="647" t="s">
        <v>504</v>
      </c>
      <c r="O31" s="647" t="s">
        <v>94</v>
      </c>
      <c r="P31" s="647" t="s">
        <v>94</v>
      </c>
      <c r="Q31" s="645" t="s">
        <v>94</v>
      </c>
      <c r="R31" s="645" t="s">
        <v>94</v>
      </c>
      <c r="S31" s="645" t="s">
        <v>94</v>
      </c>
      <c r="T31" s="796"/>
    </row>
    <row r="32" spans="1:20" ht="40" x14ac:dyDescent="0.2">
      <c r="A32" s="315" t="s">
        <v>17</v>
      </c>
      <c r="B32" s="647" t="s">
        <v>17</v>
      </c>
      <c r="C32" s="647" t="s">
        <v>2</v>
      </c>
      <c r="D32" s="647" t="s">
        <v>369</v>
      </c>
      <c r="E32" s="647" t="s">
        <v>21</v>
      </c>
      <c r="F32" s="647" t="s">
        <v>370</v>
      </c>
      <c r="G32" s="653" t="s">
        <v>415</v>
      </c>
      <c r="H32" s="647" t="s">
        <v>23</v>
      </c>
      <c r="I32" s="651" t="s">
        <v>500</v>
      </c>
      <c r="J32" s="652" t="s">
        <v>23</v>
      </c>
      <c r="K32" s="647" t="s">
        <v>23</v>
      </c>
      <c r="L32" s="651" t="s">
        <v>500</v>
      </c>
      <c r="M32" s="651" t="s">
        <v>503</v>
      </c>
      <c r="N32" s="647" t="s">
        <v>504</v>
      </c>
      <c r="O32" s="647" t="s">
        <v>94</v>
      </c>
      <c r="P32" s="647" t="s">
        <v>94</v>
      </c>
      <c r="Q32" s="645" t="s">
        <v>94</v>
      </c>
      <c r="R32" s="645" t="s">
        <v>94</v>
      </c>
      <c r="S32" s="645" t="s">
        <v>94</v>
      </c>
      <c r="T32" s="797"/>
    </row>
    <row r="33" spans="1:20" ht="50" x14ac:dyDescent="0.2">
      <c r="A33" s="315" t="s">
        <v>17</v>
      </c>
      <c r="B33" s="650" t="s">
        <v>152</v>
      </c>
      <c r="C33" s="647" t="s">
        <v>2</v>
      </c>
      <c r="D33" s="647" t="s">
        <v>70</v>
      </c>
      <c r="E33" s="649" t="s">
        <v>71</v>
      </c>
      <c r="F33" s="647" t="s">
        <v>375</v>
      </c>
      <c r="G33" s="648" t="s">
        <v>419</v>
      </c>
      <c r="H33" s="647" t="s">
        <v>23</v>
      </c>
      <c r="I33" s="647" t="s">
        <v>1040</v>
      </c>
      <c r="J33" s="647" t="s">
        <v>23</v>
      </c>
      <c r="K33" s="647" t="s">
        <v>26</v>
      </c>
      <c r="L33" s="647" t="s">
        <v>26</v>
      </c>
      <c r="M33" s="647" t="s">
        <v>710</v>
      </c>
      <c r="N33" s="647" t="s">
        <v>504</v>
      </c>
      <c r="O33" s="647" t="s">
        <v>94</v>
      </c>
      <c r="P33" s="647" t="s">
        <v>94</v>
      </c>
      <c r="Q33" s="645" t="s">
        <v>94</v>
      </c>
      <c r="R33" s="645" t="s">
        <v>94</v>
      </c>
      <c r="S33" s="645" t="s">
        <v>94</v>
      </c>
      <c r="T33" s="644" t="s">
        <v>1039</v>
      </c>
    </row>
    <row r="34" spans="1:20" ht="50.5" thickBot="1" x14ac:dyDescent="0.25">
      <c r="A34" s="316" t="s">
        <v>17</v>
      </c>
      <c r="B34" s="317" t="s">
        <v>157</v>
      </c>
      <c r="C34" s="317" t="s">
        <v>2</v>
      </c>
      <c r="D34" s="317" t="s">
        <v>70</v>
      </c>
      <c r="E34" s="318" t="s">
        <v>90</v>
      </c>
      <c r="F34" s="317" t="s">
        <v>380</v>
      </c>
      <c r="G34" s="646" t="s">
        <v>422</v>
      </c>
      <c r="H34" s="317" t="s">
        <v>23</v>
      </c>
      <c r="I34" s="317" t="s">
        <v>1040</v>
      </c>
      <c r="J34" s="317" t="s">
        <v>23</v>
      </c>
      <c r="K34" s="317" t="s">
        <v>26</v>
      </c>
      <c r="L34" s="317" t="s">
        <v>26</v>
      </c>
      <c r="M34" s="317" t="s">
        <v>710</v>
      </c>
      <c r="N34" s="317" t="s">
        <v>504</v>
      </c>
      <c r="O34" s="317" t="s">
        <v>94</v>
      </c>
      <c r="P34" s="317" t="s">
        <v>94</v>
      </c>
      <c r="Q34" s="645" t="s">
        <v>94</v>
      </c>
      <c r="R34" s="645" t="s">
        <v>94</v>
      </c>
      <c r="S34" s="645" t="s">
        <v>94</v>
      </c>
      <c r="T34" s="644" t="s">
        <v>1039</v>
      </c>
    </row>
  </sheetData>
  <mergeCells count="6">
    <mergeCell ref="T6:T32"/>
    <mergeCell ref="A4:G4"/>
    <mergeCell ref="H4:I4"/>
    <mergeCell ref="K4:L4"/>
    <mergeCell ref="M4:N4"/>
    <mergeCell ref="O4:R4"/>
  </mergeCells>
  <phoneticPr fontId="41" type="noConversion"/>
  <dataValidations count="1">
    <dataValidation type="list" allowBlank="1" showInputMessage="1" showErrorMessage="1" sqref="B33:B34" xr:uid="{4D1E43EA-55E0-4866-80D5-E8C1B6840AC2}">
      <formula1>#REF!</formula1>
    </dataValidation>
  </dataValidations>
  <hyperlinks>
    <hyperlink ref="I14:I32" r:id="rId1" display="http://apc.ku.lt/index.php/zuvininkystes-ir-akvakulturos-laboratorija/drp/" xr:uid="{7290CE0E-A0F0-4A18-B471-5C67C8E2CB5B}"/>
    <hyperlink ref="L14:L32" r:id="rId2" display="http://apc.ku.lt/index.php/zuvininkystes-ir-akvakulturos-laboratorija/drp/" xr:uid="{7DF0247C-1F20-49DC-B098-6DB6F759D300}"/>
    <hyperlink ref="M22:M32" r:id="rId3" display="https://is.vic.lt/pls/vris/ris_start.loginVesti" xr:uid="{5CEF7995-0347-4989-BFD2-147D7EBBF353}"/>
    <hyperlink ref="L7" r:id="rId4" xr:uid="{F7F7A666-3F1E-4B89-A121-9DB50F2B07D3}"/>
    <hyperlink ref="L8:L10" r:id="rId5" display="https://zdis.zuv.lt/" xr:uid="{57CE5279-A04D-4D03-B744-E7F082D1C77B}"/>
  </hyperlinks>
  <pageMargins left="0.7" right="0.7" top="0.75" bottom="0.75" header="0.3" footer="0.3"/>
  <pageSetup paperSize="9" scale="42" fitToHeight="0" orientation="landscape" r:id="rId6"/>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07A2-A122-43B6-83AF-DBBBB9FE2DD8}">
  <sheetPr>
    <tabColor theme="0" tint="-0.249977111117893"/>
    <pageSetUpPr fitToPage="1"/>
  </sheetPr>
  <dimension ref="A1:AG12"/>
  <sheetViews>
    <sheetView workbookViewId="0">
      <pane ySplit="6" topLeftCell="A7" activePane="bottomLeft" state="frozen"/>
      <selection pane="bottomLeft" activeCell="F8" sqref="F8"/>
    </sheetView>
  </sheetViews>
  <sheetFormatPr defaultRowHeight="12.5" x14ac:dyDescent="0.25"/>
  <cols>
    <col min="1" max="1" width="7.1796875" customWidth="1"/>
    <col min="2" max="2" width="8" customWidth="1"/>
    <col min="7" max="7" width="8.453125" customWidth="1"/>
    <col min="31" max="31" width="12" customWidth="1"/>
    <col min="32" max="32" width="13.54296875" customWidth="1"/>
    <col min="33" max="33" width="15.54296875" customWidth="1"/>
    <col min="34" max="34" width="20.54296875" customWidth="1"/>
  </cols>
  <sheetData>
    <row r="1" spans="1:33" ht="13" x14ac:dyDescent="0.3">
      <c r="A1" s="3" t="s">
        <v>836</v>
      </c>
    </row>
    <row r="2" spans="1:33" ht="13.5" customHeight="1" x14ac:dyDescent="0.3">
      <c r="B2" s="3"/>
      <c r="C2" s="3"/>
      <c r="D2" s="431"/>
      <c r="E2" s="431"/>
      <c r="F2" s="431"/>
      <c r="G2" s="431"/>
      <c r="H2" s="431"/>
      <c r="I2" s="431"/>
      <c r="J2" s="431"/>
      <c r="K2" s="431"/>
      <c r="L2" s="431"/>
      <c r="M2" s="431"/>
      <c r="N2" s="431"/>
      <c r="O2" s="431"/>
      <c r="P2" s="431"/>
      <c r="Q2" s="431"/>
      <c r="R2" s="431"/>
      <c r="S2" s="431"/>
      <c r="T2" s="431"/>
      <c r="U2" s="431"/>
      <c r="V2" s="431"/>
      <c r="W2" s="431"/>
      <c r="X2" s="431"/>
      <c r="Y2" s="431"/>
      <c r="Z2" s="431"/>
      <c r="AA2" s="431"/>
      <c r="AB2" s="431"/>
      <c r="AC2" s="431"/>
      <c r="AD2" s="431"/>
      <c r="AE2" s="431"/>
      <c r="AF2" s="430" t="s">
        <v>1</v>
      </c>
      <c r="AG2" s="429" t="s">
        <v>2</v>
      </c>
    </row>
    <row r="3" spans="1:33" ht="13.5" thickBot="1" x14ac:dyDescent="0.35">
      <c r="A3" s="428"/>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7" t="s">
        <v>3</v>
      </c>
      <c r="AG3" s="426">
        <v>2020</v>
      </c>
    </row>
    <row r="4" spans="1:33" ht="13" x14ac:dyDescent="0.25">
      <c r="A4" s="807"/>
      <c r="B4" s="808"/>
      <c r="C4" s="808"/>
      <c r="D4" s="808"/>
      <c r="E4" s="808"/>
      <c r="F4" s="808"/>
      <c r="G4" s="809"/>
      <c r="H4" s="813" t="s">
        <v>835</v>
      </c>
      <c r="I4" s="814"/>
      <c r="J4" s="814"/>
      <c r="K4" s="814"/>
      <c r="L4" s="814"/>
      <c r="M4" s="814" t="s">
        <v>834</v>
      </c>
      <c r="N4" s="814"/>
      <c r="O4" s="814"/>
      <c r="P4" s="814"/>
      <c r="Q4" s="814"/>
      <c r="R4" s="814"/>
      <c r="S4" s="814"/>
      <c r="T4" s="814"/>
      <c r="U4" s="814"/>
      <c r="V4" s="814"/>
      <c r="W4" s="814" t="s">
        <v>833</v>
      </c>
      <c r="X4" s="814"/>
      <c r="Y4" s="814"/>
      <c r="Z4" s="814"/>
      <c r="AA4" s="814"/>
      <c r="AB4" s="814"/>
      <c r="AC4" s="814"/>
      <c r="AD4" s="814"/>
      <c r="AE4" s="815"/>
      <c r="AF4" s="425"/>
      <c r="AG4" s="425"/>
    </row>
    <row r="5" spans="1:33" ht="78.5" thickBot="1" x14ac:dyDescent="0.3">
      <c r="A5" s="810"/>
      <c r="B5" s="811"/>
      <c r="C5" s="811"/>
      <c r="D5" s="811"/>
      <c r="E5" s="811"/>
      <c r="F5" s="811"/>
      <c r="G5" s="812"/>
      <c r="H5" s="816" t="s">
        <v>832</v>
      </c>
      <c r="I5" s="803"/>
      <c r="J5" s="803" t="s">
        <v>831</v>
      </c>
      <c r="K5" s="803"/>
      <c r="L5" s="803"/>
      <c r="M5" s="803" t="s">
        <v>830</v>
      </c>
      <c r="N5" s="803"/>
      <c r="O5" s="803"/>
      <c r="P5" s="803" t="s">
        <v>829</v>
      </c>
      <c r="Q5" s="803"/>
      <c r="R5" s="803"/>
      <c r="S5" s="803"/>
      <c r="T5" s="803"/>
      <c r="U5" s="424" t="s">
        <v>828</v>
      </c>
      <c r="V5" s="424" t="s">
        <v>827</v>
      </c>
      <c r="W5" s="424" t="s">
        <v>826</v>
      </c>
      <c r="X5" s="803" t="s">
        <v>825</v>
      </c>
      <c r="Y5" s="803"/>
      <c r="Z5" s="424" t="s">
        <v>824</v>
      </c>
      <c r="AA5" s="803" t="s">
        <v>823</v>
      </c>
      <c r="AB5" s="803"/>
      <c r="AC5" s="803" t="s">
        <v>822</v>
      </c>
      <c r="AD5" s="803"/>
      <c r="AE5" s="804"/>
      <c r="AF5" s="805" t="s">
        <v>15</v>
      </c>
      <c r="AG5" s="801" t="s">
        <v>186</v>
      </c>
    </row>
    <row r="6" spans="1:33" ht="100.5" thickBot="1" x14ac:dyDescent="0.3">
      <c r="A6" s="423" t="s">
        <v>4</v>
      </c>
      <c r="B6" s="422" t="s">
        <v>821</v>
      </c>
      <c r="C6" s="422" t="s">
        <v>820</v>
      </c>
      <c r="D6" s="422" t="s">
        <v>7</v>
      </c>
      <c r="E6" s="422" t="s">
        <v>819</v>
      </c>
      <c r="F6" s="422" t="s">
        <v>818</v>
      </c>
      <c r="G6" s="421" t="s">
        <v>817</v>
      </c>
      <c r="H6" s="420" t="s">
        <v>816</v>
      </c>
      <c r="I6" s="418" t="s">
        <v>815</v>
      </c>
      <c r="J6" s="418" t="s">
        <v>814</v>
      </c>
      <c r="K6" s="418" t="s">
        <v>813</v>
      </c>
      <c r="L6" s="418" t="s">
        <v>812</v>
      </c>
      <c r="M6" s="418" t="s">
        <v>811</v>
      </c>
      <c r="N6" s="418" t="s">
        <v>810</v>
      </c>
      <c r="O6" s="418" t="s">
        <v>809</v>
      </c>
      <c r="P6" s="418" t="s">
        <v>808</v>
      </c>
      <c r="Q6" s="418" t="s">
        <v>807</v>
      </c>
      <c r="R6" s="418" t="s">
        <v>806</v>
      </c>
      <c r="S6" s="418" t="s">
        <v>805</v>
      </c>
      <c r="T6" s="418" t="s">
        <v>804</v>
      </c>
      <c r="U6" s="418" t="s">
        <v>803</v>
      </c>
      <c r="V6" s="419" t="s">
        <v>802</v>
      </c>
      <c r="W6" s="419" t="s">
        <v>801</v>
      </c>
      <c r="X6" s="419" t="s">
        <v>800</v>
      </c>
      <c r="Y6" s="419" t="s">
        <v>799</v>
      </c>
      <c r="Z6" s="418" t="s">
        <v>798</v>
      </c>
      <c r="AA6" s="418" t="s">
        <v>797</v>
      </c>
      <c r="AB6" s="419" t="s">
        <v>796</v>
      </c>
      <c r="AC6" s="418" t="s">
        <v>795</v>
      </c>
      <c r="AD6" s="418" t="s">
        <v>794</v>
      </c>
      <c r="AE6" s="417" t="s">
        <v>793</v>
      </c>
      <c r="AF6" s="806"/>
      <c r="AG6" s="802"/>
    </row>
    <row r="7" spans="1:33" ht="84.65" customHeight="1" x14ac:dyDescent="0.25">
      <c r="A7" s="552" t="s">
        <v>17</v>
      </c>
      <c r="B7" s="414" t="s">
        <v>792</v>
      </c>
      <c r="C7" s="416" t="s">
        <v>2</v>
      </c>
      <c r="D7" s="416" t="s">
        <v>791</v>
      </c>
      <c r="E7" s="416" t="s">
        <v>94</v>
      </c>
      <c r="F7" s="416" t="s">
        <v>682</v>
      </c>
      <c r="G7" s="416" t="s">
        <v>683</v>
      </c>
      <c r="H7" s="413" t="s">
        <v>23</v>
      </c>
      <c r="I7" s="413" t="s">
        <v>23</v>
      </c>
      <c r="J7" s="413" t="s">
        <v>23</v>
      </c>
      <c r="K7" s="413" t="s">
        <v>23</v>
      </c>
      <c r="L7" s="413" t="s">
        <v>23</v>
      </c>
      <c r="M7" s="413" t="s">
        <v>23</v>
      </c>
      <c r="N7" s="413" t="s">
        <v>23</v>
      </c>
      <c r="O7" s="413" t="s">
        <v>23</v>
      </c>
      <c r="P7" s="413" t="s">
        <v>23</v>
      </c>
      <c r="Q7" s="413" t="s">
        <v>23</v>
      </c>
      <c r="R7" s="413" t="s">
        <v>23</v>
      </c>
      <c r="S7" s="413" t="s">
        <v>23</v>
      </c>
      <c r="T7" s="413" t="s">
        <v>23</v>
      </c>
      <c r="U7" s="413" t="s">
        <v>23</v>
      </c>
      <c r="V7" s="413" t="s">
        <v>23</v>
      </c>
      <c r="W7" s="413" t="s">
        <v>23</v>
      </c>
      <c r="X7" s="413" t="s">
        <v>23</v>
      </c>
      <c r="Y7" s="413" t="s">
        <v>23</v>
      </c>
      <c r="Z7" s="413" t="s">
        <v>23</v>
      </c>
      <c r="AA7" s="413" t="s">
        <v>23</v>
      </c>
      <c r="AB7" s="413" t="s">
        <v>23</v>
      </c>
      <c r="AC7" s="413" t="s">
        <v>23</v>
      </c>
      <c r="AD7" s="413" t="s">
        <v>23</v>
      </c>
      <c r="AE7" s="415" t="s">
        <v>788</v>
      </c>
      <c r="AF7" s="416"/>
      <c r="AG7" s="358"/>
    </row>
    <row r="8" spans="1:33" ht="172.5" customHeight="1" thickBot="1" x14ac:dyDescent="0.3">
      <c r="A8" s="548" t="s">
        <v>17</v>
      </c>
      <c r="B8" s="548" t="s">
        <v>1018</v>
      </c>
      <c r="C8" s="549" t="s">
        <v>2</v>
      </c>
      <c r="D8" s="550" t="s">
        <v>791</v>
      </c>
      <c r="E8" s="555" t="s">
        <v>1019</v>
      </c>
      <c r="F8" s="550" t="s">
        <v>682</v>
      </c>
      <c r="G8" s="550" t="s">
        <v>710</v>
      </c>
      <c r="H8" s="549" t="s">
        <v>23</v>
      </c>
      <c r="I8" s="549" t="s">
        <v>23</v>
      </c>
      <c r="J8" s="549" t="s">
        <v>23</v>
      </c>
      <c r="K8" s="549" t="s">
        <v>23</v>
      </c>
      <c r="L8" s="550" t="s">
        <v>26</v>
      </c>
      <c r="M8" s="549" t="s">
        <v>23</v>
      </c>
      <c r="N8" s="549" t="s">
        <v>23</v>
      </c>
      <c r="O8" s="549" t="s">
        <v>23</v>
      </c>
      <c r="P8" s="549" t="s">
        <v>23</v>
      </c>
      <c r="Q8" s="550" t="s">
        <v>23</v>
      </c>
      <c r="R8" s="549" t="s">
        <v>23</v>
      </c>
      <c r="S8" s="549" t="s">
        <v>23</v>
      </c>
      <c r="T8" s="550" t="s">
        <v>23</v>
      </c>
      <c r="U8" s="549" t="s">
        <v>23</v>
      </c>
      <c r="V8" s="549" t="s">
        <v>23</v>
      </c>
      <c r="W8" s="549" t="s">
        <v>23</v>
      </c>
      <c r="X8" s="549" t="s">
        <v>23</v>
      </c>
      <c r="Y8" s="550" t="s">
        <v>26</v>
      </c>
      <c r="Z8" s="549" t="s">
        <v>23</v>
      </c>
      <c r="AA8" s="549" t="s">
        <v>23</v>
      </c>
      <c r="AB8" s="549" t="s">
        <v>23</v>
      </c>
      <c r="AC8" s="550" t="s">
        <v>23</v>
      </c>
      <c r="AD8" s="549" t="s">
        <v>23</v>
      </c>
      <c r="AE8" s="551" t="s">
        <v>1020</v>
      </c>
      <c r="AF8" s="553" t="s">
        <v>1021</v>
      </c>
      <c r="AG8" s="554" t="s">
        <v>1022</v>
      </c>
    </row>
    <row r="9" spans="1:33" ht="81" customHeight="1" x14ac:dyDescent="0.25">
      <c r="A9" s="552" t="s">
        <v>17</v>
      </c>
      <c r="B9" s="414" t="s">
        <v>790</v>
      </c>
      <c r="C9" s="413" t="s">
        <v>2</v>
      </c>
      <c r="D9" s="413" t="s">
        <v>94</v>
      </c>
      <c r="E9" s="413" t="s">
        <v>94</v>
      </c>
      <c r="F9" s="413" t="s">
        <v>682</v>
      </c>
      <c r="G9" s="413" t="s">
        <v>789</v>
      </c>
      <c r="H9" s="413" t="s">
        <v>23</v>
      </c>
      <c r="I9" s="413" t="s">
        <v>23</v>
      </c>
      <c r="J9" s="413" t="s">
        <v>23</v>
      </c>
      <c r="K9" s="413" t="s">
        <v>23</v>
      </c>
      <c r="L9" s="413" t="s">
        <v>23</v>
      </c>
      <c r="M9" s="413" t="s">
        <v>23</v>
      </c>
      <c r="N9" s="413" t="s">
        <v>23</v>
      </c>
      <c r="O9" s="413" t="s">
        <v>23</v>
      </c>
      <c r="P9" s="413" t="s">
        <v>23</v>
      </c>
      <c r="Q9" s="413" t="s">
        <v>23</v>
      </c>
      <c r="R9" s="413" t="s">
        <v>23</v>
      </c>
      <c r="S9" s="413" t="s">
        <v>23</v>
      </c>
      <c r="T9" s="413" t="s">
        <v>23</v>
      </c>
      <c r="U9" s="413" t="s">
        <v>23</v>
      </c>
      <c r="V9" s="413" t="s">
        <v>23</v>
      </c>
      <c r="W9" s="413" t="s">
        <v>23</v>
      </c>
      <c r="X9" s="413" t="s">
        <v>23</v>
      </c>
      <c r="Y9" s="413" t="s">
        <v>23</v>
      </c>
      <c r="Z9" s="413" t="s">
        <v>23</v>
      </c>
      <c r="AA9" s="413" t="s">
        <v>23</v>
      </c>
      <c r="AB9" s="413" t="s">
        <v>23</v>
      </c>
      <c r="AC9" s="413" t="s">
        <v>23</v>
      </c>
      <c r="AD9" s="413" t="s">
        <v>23</v>
      </c>
      <c r="AE9" s="415" t="s">
        <v>788</v>
      </c>
      <c r="AF9" s="413"/>
      <c r="AG9" s="358"/>
    </row>
    <row r="10" spans="1:33" ht="88.5" customHeight="1" x14ac:dyDescent="0.25">
      <c r="A10" s="552" t="s">
        <v>17</v>
      </c>
      <c r="B10" s="414" t="s">
        <v>787</v>
      </c>
      <c r="C10" s="413" t="s">
        <v>2</v>
      </c>
      <c r="D10" s="413" t="s">
        <v>94</v>
      </c>
      <c r="E10" s="413" t="s">
        <v>94</v>
      </c>
      <c r="F10" s="413" t="s">
        <v>94</v>
      </c>
      <c r="G10" s="413" t="s">
        <v>94</v>
      </c>
      <c r="H10" s="413" t="s">
        <v>94</v>
      </c>
      <c r="I10" s="413" t="s">
        <v>94</v>
      </c>
      <c r="J10" s="413" t="s">
        <v>94</v>
      </c>
      <c r="K10" s="413" t="s">
        <v>94</v>
      </c>
      <c r="L10" s="413" t="s">
        <v>94</v>
      </c>
      <c r="M10" s="413" t="s">
        <v>94</v>
      </c>
      <c r="N10" s="413" t="s">
        <v>94</v>
      </c>
      <c r="O10" s="413" t="s">
        <v>94</v>
      </c>
      <c r="P10" s="413" t="s">
        <v>94</v>
      </c>
      <c r="Q10" s="413" t="s">
        <v>94</v>
      </c>
      <c r="R10" s="413" t="s">
        <v>94</v>
      </c>
      <c r="S10" s="413" t="s">
        <v>94</v>
      </c>
      <c r="T10" s="413" t="s">
        <v>94</v>
      </c>
      <c r="U10" s="413" t="s">
        <v>94</v>
      </c>
      <c r="V10" s="413" t="s">
        <v>94</v>
      </c>
      <c r="W10" s="413" t="s">
        <v>94</v>
      </c>
      <c r="X10" s="413" t="s">
        <v>94</v>
      </c>
      <c r="Y10" s="413" t="s">
        <v>94</v>
      </c>
      <c r="Z10" s="413" t="s">
        <v>94</v>
      </c>
      <c r="AA10" s="413" t="s">
        <v>94</v>
      </c>
      <c r="AB10" s="413" t="s">
        <v>94</v>
      </c>
      <c r="AC10" s="413" t="s">
        <v>94</v>
      </c>
      <c r="AD10" s="413" t="s">
        <v>94</v>
      </c>
      <c r="AE10" s="413" t="s">
        <v>94</v>
      </c>
      <c r="AF10" s="413"/>
      <c r="AG10" s="412" t="s">
        <v>786</v>
      </c>
    </row>
    <row r="11" spans="1:33" x14ac:dyDescent="0.25">
      <c r="A11" s="411"/>
      <c r="B11" s="411"/>
      <c r="C11" s="411"/>
      <c r="D11" s="411"/>
      <c r="E11" s="411"/>
      <c r="F11" s="411"/>
      <c r="G11" s="411"/>
      <c r="H11" s="411"/>
      <c r="I11" s="411"/>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row>
    <row r="12" spans="1:33" x14ac:dyDescent="0.25">
      <c r="A12" s="347"/>
      <c r="B12" s="411"/>
      <c r="C12" s="411"/>
      <c r="D12" s="411"/>
      <c r="E12" s="411"/>
      <c r="F12" s="411"/>
      <c r="G12" s="411"/>
      <c r="H12" s="411"/>
      <c r="I12" s="411"/>
      <c r="J12" s="411"/>
      <c r="K12" s="411"/>
      <c r="L12" s="411"/>
      <c r="M12" s="411"/>
      <c r="N12" s="411"/>
      <c r="O12" s="411"/>
      <c r="P12" s="411"/>
      <c r="Q12" s="411"/>
      <c r="R12" s="411"/>
      <c r="S12" s="411"/>
      <c r="T12" s="411"/>
      <c r="U12" s="411"/>
      <c r="V12" s="411"/>
      <c r="W12" s="411"/>
      <c r="X12" s="411"/>
      <c r="Y12" s="411"/>
      <c r="Z12" s="411"/>
      <c r="AA12" s="411"/>
      <c r="AB12" s="411"/>
      <c r="AC12" s="411"/>
      <c r="AD12" s="411"/>
      <c r="AE12" s="411"/>
      <c r="AF12" s="411"/>
    </row>
  </sheetData>
  <autoFilter ref="A6:AE6" xr:uid="{00000000-0009-0000-0000-000011000000}"/>
  <mergeCells count="13">
    <mergeCell ref="A4:G5"/>
    <mergeCell ref="H4:L4"/>
    <mergeCell ref="M4:V4"/>
    <mergeCell ref="W4:AE4"/>
    <mergeCell ref="H5:I5"/>
    <mergeCell ref="J5:L5"/>
    <mergeCell ref="M5:O5"/>
    <mergeCell ref="AG5:AG6"/>
    <mergeCell ref="P5:T5"/>
    <mergeCell ref="X5:Y5"/>
    <mergeCell ref="AA5:AB5"/>
    <mergeCell ref="AC5:AE5"/>
    <mergeCell ref="AF5:AF6"/>
  </mergeCells>
  <hyperlinks>
    <hyperlink ref="AE7" r:id="rId1" xr:uid="{87BABFB1-0440-4CD2-AE25-59DDA65BAF72}"/>
    <hyperlink ref="AE9" r:id="rId2" xr:uid="{C235B53A-5ABD-453F-A7B4-F8E7A37093AB}"/>
    <hyperlink ref="AE8" r:id="rId3" xr:uid="{0133CB4D-5845-4753-9FCB-B3F35AFB1765}"/>
  </hyperlinks>
  <pageMargins left="0.25" right="0.25" top="0.75" bottom="0.75" header="0.3" footer="0.3"/>
  <pageSetup paperSize="9" scale="42" fitToHeight="0"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theme="5" tint="0.39997558519241921"/>
    <pageSetUpPr fitToPage="1"/>
  </sheetPr>
  <dimension ref="A1:J13"/>
  <sheetViews>
    <sheetView workbookViewId="0">
      <pane ySplit="4" topLeftCell="A5" activePane="bottomLeft" state="frozen"/>
      <selection activeCell="G23" sqref="G23"/>
      <selection pane="bottomLeft" activeCell="G25" sqref="G25"/>
    </sheetView>
  </sheetViews>
  <sheetFormatPr defaultColWidth="8.81640625" defaultRowHeight="12.5" x14ac:dyDescent="0.25"/>
  <cols>
    <col min="1" max="1" width="8.453125" customWidth="1"/>
    <col min="2" max="2" width="22.453125" customWidth="1"/>
    <col min="3" max="3" width="18.1796875" customWidth="1"/>
    <col min="4" max="4" width="21.81640625" style="6" customWidth="1"/>
    <col min="5" max="5" width="15" customWidth="1"/>
    <col min="6" max="6" width="25.453125" customWidth="1"/>
    <col min="7" max="7" width="24.1796875" bestFit="1" customWidth="1"/>
    <col min="8" max="8" width="16.54296875" customWidth="1"/>
    <col min="9" max="9" width="15.81640625" customWidth="1"/>
    <col min="10" max="10" width="14.81640625" customWidth="1"/>
  </cols>
  <sheetData>
    <row r="1" spans="1:10" ht="13.5" thickBot="1" x14ac:dyDescent="0.35">
      <c r="A1" s="3" t="s">
        <v>506</v>
      </c>
      <c r="B1" s="19"/>
      <c r="C1" s="4"/>
      <c r="D1" s="2"/>
    </row>
    <row r="2" spans="1:10" ht="13" x14ac:dyDescent="0.25">
      <c r="A2" s="4"/>
      <c r="B2" s="4"/>
      <c r="C2" s="4"/>
      <c r="D2" s="4"/>
      <c r="E2" s="4"/>
      <c r="F2" s="4"/>
      <c r="G2" s="4"/>
      <c r="H2" s="4"/>
      <c r="I2" s="156" t="s">
        <v>1</v>
      </c>
      <c r="J2" s="128" t="s">
        <v>2</v>
      </c>
    </row>
    <row r="3" spans="1:10" ht="13.5" thickBot="1" x14ac:dyDescent="0.3">
      <c r="A3" s="4"/>
      <c r="B3" s="4"/>
      <c r="C3" s="4"/>
      <c r="D3" s="4"/>
      <c r="E3" s="4"/>
      <c r="F3" s="4"/>
      <c r="G3" s="4"/>
      <c r="H3" s="4"/>
      <c r="I3" s="26" t="s">
        <v>3</v>
      </c>
      <c r="J3" s="51">
        <v>2020</v>
      </c>
    </row>
    <row r="4" spans="1:10" ht="26.5" thickBot="1" x14ac:dyDescent="0.3">
      <c r="A4" s="34" t="s">
        <v>4</v>
      </c>
      <c r="B4" s="34" t="s">
        <v>507</v>
      </c>
      <c r="C4" s="34" t="s">
        <v>508</v>
      </c>
      <c r="D4" s="30" t="s">
        <v>509</v>
      </c>
      <c r="E4" s="34" t="s">
        <v>510</v>
      </c>
      <c r="F4" s="34" t="s">
        <v>511</v>
      </c>
      <c r="G4" s="34" t="s">
        <v>512</v>
      </c>
      <c r="H4" s="30" t="s">
        <v>15</v>
      </c>
      <c r="I4" s="62" t="s">
        <v>513</v>
      </c>
      <c r="J4" s="63" t="s">
        <v>186</v>
      </c>
    </row>
    <row r="5" spans="1:10" ht="25" x14ac:dyDescent="0.25">
      <c r="A5" s="119" t="s">
        <v>17</v>
      </c>
      <c r="B5" s="251" t="s">
        <v>514</v>
      </c>
      <c r="C5" s="131" t="s">
        <v>515</v>
      </c>
      <c r="D5" s="131" t="s">
        <v>516</v>
      </c>
      <c r="E5" s="223" t="s">
        <v>2</v>
      </c>
      <c r="F5" s="223" t="s">
        <v>517</v>
      </c>
      <c r="G5" s="131" t="s">
        <v>518</v>
      </c>
      <c r="H5" s="817" t="s">
        <v>519</v>
      </c>
      <c r="I5" s="322">
        <v>44292</v>
      </c>
      <c r="J5" s="132" t="s">
        <v>520</v>
      </c>
    </row>
    <row r="6" spans="1:10" x14ac:dyDescent="0.25">
      <c r="A6" s="119" t="s">
        <v>17</v>
      </c>
      <c r="B6" s="252" t="s">
        <v>521</v>
      </c>
      <c r="C6" s="224" t="s">
        <v>522</v>
      </c>
      <c r="D6" s="224" t="s">
        <v>516</v>
      </c>
      <c r="E6" s="223" t="s">
        <v>2</v>
      </c>
      <c r="F6" s="223">
        <v>2019</v>
      </c>
      <c r="G6" s="131" t="s">
        <v>523</v>
      </c>
      <c r="H6" s="818"/>
      <c r="I6" s="321"/>
      <c r="J6" s="225"/>
    </row>
    <row r="7" spans="1:10" ht="12" customHeight="1" x14ac:dyDescent="0.25">
      <c r="A7" s="119" t="s">
        <v>17</v>
      </c>
      <c r="B7" s="252" t="s">
        <v>524</v>
      </c>
      <c r="C7" s="224" t="s">
        <v>525</v>
      </c>
      <c r="D7" s="224" t="s">
        <v>516</v>
      </c>
      <c r="E7" s="223" t="s">
        <v>2</v>
      </c>
      <c r="F7" s="223" t="s">
        <v>517</v>
      </c>
      <c r="G7" s="131" t="s">
        <v>518</v>
      </c>
      <c r="H7" s="818"/>
      <c r="I7" s="322">
        <v>44242</v>
      </c>
      <c r="J7" s="225"/>
    </row>
    <row r="8" spans="1:10" ht="25" x14ac:dyDescent="0.25">
      <c r="A8" s="119" t="s">
        <v>17</v>
      </c>
      <c r="B8" s="252" t="s">
        <v>526</v>
      </c>
      <c r="C8" s="224" t="s">
        <v>527</v>
      </c>
      <c r="D8" s="224" t="s">
        <v>528</v>
      </c>
      <c r="E8" s="223" t="s">
        <v>2</v>
      </c>
      <c r="F8" s="223" t="s">
        <v>517</v>
      </c>
      <c r="G8" s="131" t="s">
        <v>518</v>
      </c>
      <c r="H8" s="819"/>
      <c r="I8" s="322">
        <v>44292</v>
      </c>
      <c r="J8" s="132" t="s">
        <v>520</v>
      </c>
    </row>
    <row r="9" spans="1:10" ht="37.5" x14ac:dyDescent="0.25">
      <c r="A9" s="120" t="s">
        <v>17</v>
      </c>
      <c r="B9" s="226" t="s">
        <v>529</v>
      </c>
      <c r="C9" s="227" t="s">
        <v>530</v>
      </c>
      <c r="D9" s="227" t="s">
        <v>516</v>
      </c>
      <c r="E9" s="223" t="s">
        <v>2</v>
      </c>
      <c r="F9" s="223" t="s">
        <v>517</v>
      </c>
      <c r="G9" s="227" t="s">
        <v>518</v>
      </c>
      <c r="H9" s="121"/>
      <c r="I9" s="322">
        <v>44285</v>
      </c>
      <c r="J9" s="225"/>
    </row>
    <row r="10" spans="1:10" x14ac:dyDescent="0.25">
      <c r="A10" s="122" t="s">
        <v>17</v>
      </c>
      <c r="B10" s="253" t="s">
        <v>531</v>
      </c>
      <c r="C10" s="229" t="s">
        <v>532</v>
      </c>
      <c r="D10" s="229" t="s">
        <v>516</v>
      </c>
      <c r="E10" s="230" t="s">
        <v>2</v>
      </c>
      <c r="F10" s="230">
        <v>2019</v>
      </c>
      <c r="G10" s="229" t="s">
        <v>533</v>
      </c>
      <c r="H10" s="231"/>
      <c r="I10" s="133" t="s">
        <v>547</v>
      </c>
      <c r="J10" s="232"/>
    </row>
    <row r="11" spans="1:10" ht="50" x14ac:dyDescent="0.25">
      <c r="A11" s="254" t="s">
        <v>17</v>
      </c>
      <c r="B11" s="255" t="s">
        <v>534</v>
      </c>
      <c r="C11" s="255" t="s">
        <v>535</v>
      </c>
      <c r="D11" s="255" t="s">
        <v>516</v>
      </c>
      <c r="E11" s="255" t="s">
        <v>2</v>
      </c>
      <c r="F11" s="255" t="s">
        <v>517</v>
      </c>
      <c r="G11" s="256" t="s">
        <v>536</v>
      </c>
      <c r="H11" s="257" t="s">
        <v>577</v>
      </c>
      <c r="I11" s="320" t="s">
        <v>578</v>
      </c>
      <c r="J11" s="258"/>
    </row>
    <row r="12" spans="1:10" ht="50" x14ac:dyDescent="0.25">
      <c r="A12" s="254" t="s">
        <v>17</v>
      </c>
      <c r="B12" s="259" t="s">
        <v>537</v>
      </c>
      <c r="C12" s="259" t="s">
        <v>579</v>
      </c>
      <c r="D12" s="259" t="s">
        <v>538</v>
      </c>
      <c r="E12" s="259" t="s">
        <v>538</v>
      </c>
      <c r="F12" s="259" t="s">
        <v>538</v>
      </c>
      <c r="G12" s="260" t="s">
        <v>538</v>
      </c>
      <c r="H12" s="257" t="s">
        <v>539</v>
      </c>
      <c r="I12" s="320" t="s">
        <v>94</v>
      </c>
      <c r="J12" s="258" t="s">
        <v>580</v>
      </c>
    </row>
    <row r="13" spans="1:10" x14ac:dyDescent="0.25">
      <c r="A13" s="254" t="s">
        <v>17</v>
      </c>
      <c r="B13" s="259" t="s">
        <v>540</v>
      </c>
      <c r="C13" s="259" t="s">
        <v>541</v>
      </c>
      <c r="D13" s="259" t="s">
        <v>516</v>
      </c>
      <c r="E13" s="255" t="s">
        <v>2</v>
      </c>
      <c r="F13" s="255" t="s">
        <v>517</v>
      </c>
      <c r="G13" s="256" t="s">
        <v>536</v>
      </c>
      <c r="H13" s="257"/>
      <c r="I13" s="320" t="s">
        <v>578</v>
      </c>
      <c r="J13" s="258"/>
    </row>
  </sheetData>
  <autoFilter ref="A4:J4" xr:uid="{00000000-0009-0000-0000-000012000000}"/>
  <mergeCells count="1">
    <mergeCell ref="H5:H8"/>
  </mergeCells>
  <dataValidations count="1">
    <dataValidation type="textLength" showInputMessage="1" showErrorMessage="1" sqref="H5 H10:H13" xr:uid="{AE622B82-BA50-435E-A8E0-68227F84624E}">
      <formula1>0</formula1>
      <formula2>150</formula2>
    </dataValidation>
  </dataValidations>
  <pageMargins left="0.7" right="0.7" top="0.75" bottom="0.75" header="0.3" footer="0.3"/>
  <pageSetup paperSize="9" scale="7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H18"/>
  <sheetViews>
    <sheetView zoomScaleNormal="100" workbookViewId="0">
      <pane xSplit="7" ySplit="3" topLeftCell="H4" activePane="bottomRight" state="frozen"/>
      <selection pane="topRight" activeCell="G23" sqref="G23"/>
      <selection pane="bottomLeft" activeCell="G23" sqref="G23"/>
      <selection pane="bottomRight" activeCell="G23" sqref="G23"/>
    </sheetView>
  </sheetViews>
  <sheetFormatPr defaultColWidth="8.81640625" defaultRowHeight="12.5" x14ac:dyDescent="0.25"/>
  <cols>
    <col min="1" max="1" width="22.453125" customWidth="1"/>
    <col min="2" max="2" width="17.1796875" customWidth="1"/>
    <col min="3" max="3" width="21.81640625" customWidth="1"/>
    <col min="4" max="4" width="24.1796875" bestFit="1" customWidth="1"/>
    <col min="5" max="5" width="22.1796875" customWidth="1"/>
    <col min="6" max="6" width="18.1796875" customWidth="1"/>
    <col min="7" max="7" width="17.81640625" customWidth="1"/>
    <col min="8" max="8" width="19.54296875" customWidth="1"/>
    <col min="9" max="9" width="8.81640625" customWidth="1"/>
  </cols>
  <sheetData>
    <row r="1" spans="1:8" ht="13.5" thickBot="1" x14ac:dyDescent="0.35">
      <c r="A1" s="3" t="s">
        <v>542</v>
      </c>
    </row>
    <row r="2" spans="1:8" x14ac:dyDescent="0.25">
      <c r="A2" s="38"/>
      <c r="G2" s="156" t="s">
        <v>1</v>
      </c>
      <c r="H2" s="128" t="s">
        <v>2</v>
      </c>
    </row>
    <row r="3" spans="1:8" ht="13.5" thickBot="1" x14ac:dyDescent="0.3">
      <c r="A3" s="39"/>
      <c r="B3" s="28"/>
      <c r="C3" s="28"/>
      <c r="D3" s="28"/>
      <c r="E3" s="28"/>
      <c r="G3" s="26" t="s">
        <v>3</v>
      </c>
      <c r="H3" s="51">
        <v>2020</v>
      </c>
    </row>
    <row r="4" spans="1:8" ht="26.5" thickBot="1" x14ac:dyDescent="0.3">
      <c r="A4" s="34" t="s">
        <v>4</v>
      </c>
      <c r="B4" s="34" t="s">
        <v>543</v>
      </c>
      <c r="C4" s="30" t="s">
        <v>544</v>
      </c>
      <c r="D4" s="34" t="s">
        <v>8</v>
      </c>
      <c r="E4" s="34" t="s">
        <v>545</v>
      </c>
      <c r="F4" s="33" t="s">
        <v>15</v>
      </c>
      <c r="G4" s="61" t="s">
        <v>546</v>
      </c>
      <c r="H4" s="61" t="s">
        <v>186</v>
      </c>
    </row>
    <row r="5" spans="1:8" ht="49" customHeight="1" x14ac:dyDescent="0.25">
      <c r="A5" s="197" t="s">
        <v>17</v>
      </c>
      <c r="B5" s="233" t="s">
        <v>548</v>
      </c>
      <c r="C5" s="248" t="s">
        <v>549</v>
      </c>
      <c r="D5" s="234" t="s">
        <v>94</v>
      </c>
      <c r="E5" s="234" t="s">
        <v>109</v>
      </c>
      <c r="F5" s="820" t="s">
        <v>550</v>
      </c>
      <c r="G5" s="160">
        <v>1</v>
      </c>
      <c r="H5" s="160"/>
    </row>
    <row r="6" spans="1:8" x14ac:dyDescent="0.25">
      <c r="A6" s="197" t="s">
        <v>17</v>
      </c>
      <c r="B6" s="235" t="s">
        <v>551</v>
      </c>
      <c r="C6" s="249" t="s">
        <v>552</v>
      </c>
      <c r="D6" s="236" t="s">
        <v>21</v>
      </c>
      <c r="E6" s="236" t="s">
        <v>109</v>
      </c>
      <c r="F6" s="821"/>
      <c r="G6" s="160">
        <v>4</v>
      </c>
      <c r="H6" s="160"/>
    </row>
    <row r="7" spans="1:8" ht="25" x14ac:dyDescent="0.25">
      <c r="A7" s="237" t="s">
        <v>17</v>
      </c>
      <c r="B7" s="238" t="s">
        <v>553</v>
      </c>
      <c r="C7" s="250" t="s">
        <v>554</v>
      </c>
      <c r="D7" s="239" t="s">
        <v>21</v>
      </c>
      <c r="E7" s="239" t="s">
        <v>109</v>
      </c>
      <c r="F7" s="821"/>
      <c r="G7" s="160">
        <v>2</v>
      </c>
      <c r="H7" s="160"/>
    </row>
    <row r="8" spans="1:8" ht="25" x14ac:dyDescent="0.25">
      <c r="A8" s="237" t="s">
        <v>17</v>
      </c>
      <c r="B8" s="240" t="s">
        <v>555</v>
      </c>
      <c r="C8" s="250" t="s">
        <v>576</v>
      </c>
      <c r="D8" s="239" t="s">
        <v>21</v>
      </c>
      <c r="E8" s="239" t="s">
        <v>109</v>
      </c>
      <c r="F8" s="821"/>
      <c r="G8" s="160">
        <v>4</v>
      </c>
      <c r="H8" s="241" t="s">
        <v>1023</v>
      </c>
    </row>
    <row r="9" spans="1:8" ht="37.5" x14ac:dyDescent="0.25">
      <c r="A9" s="237" t="s">
        <v>17</v>
      </c>
      <c r="B9" s="240" t="s">
        <v>556</v>
      </c>
      <c r="C9" s="250" t="s">
        <v>557</v>
      </c>
      <c r="D9" s="239" t="s">
        <v>21</v>
      </c>
      <c r="E9" s="239" t="s">
        <v>109</v>
      </c>
      <c r="F9" s="821"/>
      <c r="G9" s="160">
        <v>1</v>
      </c>
      <c r="H9" s="160"/>
    </row>
    <row r="10" spans="1:8" ht="25" x14ac:dyDescent="0.25">
      <c r="A10" s="237" t="s">
        <v>17</v>
      </c>
      <c r="B10" s="240" t="s">
        <v>558</v>
      </c>
      <c r="C10" s="243" t="s">
        <v>559</v>
      </c>
      <c r="D10" s="239" t="s">
        <v>21</v>
      </c>
      <c r="E10" s="239" t="s">
        <v>109</v>
      </c>
      <c r="F10" s="821"/>
      <c r="G10" s="160">
        <v>1</v>
      </c>
      <c r="H10" s="160"/>
    </row>
    <row r="11" spans="1:8" ht="25" x14ac:dyDescent="0.25">
      <c r="A11" s="237" t="s">
        <v>17</v>
      </c>
      <c r="B11" s="240" t="s">
        <v>560</v>
      </c>
      <c r="C11" s="243" t="s">
        <v>561</v>
      </c>
      <c r="D11" s="239" t="s">
        <v>21</v>
      </c>
      <c r="E11" s="239" t="s">
        <v>109</v>
      </c>
      <c r="F11" s="821"/>
      <c r="G11" s="160">
        <v>1</v>
      </c>
      <c r="H11" s="160"/>
    </row>
    <row r="12" spans="1:8" ht="25" x14ac:dyDescent="0.25">
      <c r="A12" s="237" t="s">
        <v>17</v>
      </c>
      <c r="B12" s="240" t="s">
        <v>562</v>
      </c>
      <c r="C12" s="243" t="s">
        <v>563</v>
      </c>
      <c r="D12" s="239" t="s">
        <v>21</v>
      </c>
      <c r="E12" s="239" t="s">
        <v>109</v>
      </c>
      <c r="F12" s="821"/>
      <c r="G12" s="160">
        <v>1</v>
      </c>
      <c r="H12" s="160"/>
    </row>
    <row r="13" spans="1:8" ht="37.5" x14ac:dyDescent="0.25">
      <c r="A13" s="237" t="s">
        <v>17</v>
      </c>
      <c r="B13" s="240" t="s">
        <v>564</v>
      </c>
      <c r="C13" s="243" t="s">
        <v>565</v>
      </c>
      <c r="D13" s="239" t="s">
        <v>21</v>
      </c>
      <c r="E13" s="239" t="s">
        <v>109</v>
      </c>
      <c r="F13" s="821"/>
      <c r="G13" s="160">
        <v>1</v>
      </c>
      <c r="H13" s="160"/>
    </row>
    <row r="14" spans="1:8" ht="37.5" x14ac:dyDescent="0.25">
      <c r="A14" s="237" t="s">
        <v>17</v>
      </c>
      <c r="B14" s="240" t="s">
        <v>566</v>
      </c>
      <c r="C14" s="243" t="s">
        <v>567</v>
      </c>
      <c r="D14" s="239" t="s">
        <v>21</v>
      </c>
      <c r="E14" s="239" t="s">
        <v>109</v>
      </c>
      <c r="F14" s="821"/>
      <c r="G14" s="160">
        <v>2</v>
      </c>
      <c r="H14" s="160"/>
    </row>
    <row r="15" spans="1:8" ht="25" x14ac:dyDescent="0.25">
      <c r="A15" s="237" t="s">
        <v>17</v>
      </c>
      <c r="B15" s="240" t="s">
        <v>568</v>
      </c>
      <c r="C15" s="243" t="s">
        <v>569</v>
      </c>
      <c r="D15" s="239" t="s">
        <v>21</v>
      </c>
      <c r="E15" s="239" t="s">
        <v>109</v>
      </c>
      <c r="F15" s="821"/>
      <c r="G15" s="160">
        <v>0</v>
      </c>
      <c r="H15" s="241"/>
    </row>
    <row r="16" spans="1:8" ht="38.25" customHeight="1" x14ac:dyDescent="0.25">
      <c r="A16" s="237" t="s">
        <v>17</v>
      </c>
      <c r="B16" s="242" t="s">
        <v>570</v>
      </c>
      <c r="C16" s="243" t="s">
        <v>571</v>
      </c>
      <c r="D16" s="239" t="s">
        <v>21</v>
      </c>
      <c r="E16" s="239" t="s">
        <v>109</v>
      </c>
      <c r="F16" s="821"/>
      <c r="G16" s="160">
        <v>1</v>
      </c>
      <c r="H16" s="160"/>
    </row>
    <row r="17" spans="1:8" ht="25" x14ac:dyDescent="0.25">
      <c r="A17" s="237" t="s">
        <v>17</v>
      </c>
      <c r="B17" s="242" t="s">
        <v>572</v>
      </c>
      <c r="C17" s="243" t="s">
        <v>573</v>
      </c>
      <c r="D17" s="228" t="s">
        <v>94</v>
      </c>
      <c r="E17" s="228" t="s">
        <v>109</v>
      </c>
      <c r="F17" s="821"/>
      <c r="G17" s="160">
        <v>3</v>
      </c>
      <c r="H17" s="241"/>
    </row>
    <row r="18" spans="1:8" ht="26.25" customHeight="1" thickBot="1" x14ac:dyDescent="0.3">
      <c r="A18" s="244" t="s">
        <v>17</v>
      </c>
      <c r="B18" s="245" t="s">
        <v>574</v>
      </c>
      <c r="C18" s="246" t="s">
        <v>575</v>
      </c>
      <c r="D18" s="247" t="s">
        <v>94</v>
      </c>
      <c r="E18" s="247" t="s">
        <v>109</v>
      </c>
      <c r="F18" s="822"/>
      <c r="G18" s="160">
        <v>2</v>
      </c>
      <c r="H18" s="160"/>
    </row>
  </sheetData>
  <autoFilter ref="A4:H4" xr:uid="{00000000-0009-0000-0000-000013000000}"/>
  <mergeCells count="1">
    <mergeCell ref="F5:F18"/>
  </mergeCells>
  <pageMargins left="0.7" right="0.7" top="0.75" bottom="0.75" header="0.3" footer="0.3"/>
  <pageSetup paperSize="9" scale="8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CD019-6F5D-4E2D-A7CF-E039DD50CACD}">
  <sheetPr>
    <tabColor theme="5" tint="0.39997558519241921"/>
    <pageSetUpPr fitToPage="1"/>
  </sheetPr>
  <dimension ref="A1:K32"/>
  <sheetViews>
    <sheetView zoomScaleNormal="100" workbookViewId="0">
      <pane ySplit="4" topLeftCell="A8" activePane="bottomLeft" state="frozen"/>
      <selection activeCell="G23" sqref="G23"/>
      <selection pane="bottomLeft" activeCell="H7" sqref="H7"/>
    </sheetView>
  </sheetViews>
  <sheetFormatPr defaultColWidth="8.81640625" defaultRowHeight="12.5" x14ac:dyDescent="0.25"/>
  <cols>
    <col min="1" max="1" width="12.54296875" customWidth="1"/>
    <col min="2" max="2" width="7.453125" bestFit="1" customWidth="1"/>
    <col min="3" max="3" width="11.54296875" customWidth="1"/>
    <col min="4" max="4" width="12.81640625" customWidth="1"/>
    <col min="5" max="5" width="11.1796875" customWidth="1"/>
    <col min="6" max="6" width="20.54296875" customWidth="1"/>
    <col min="7" max="7" width="18.1796875" customWidth="1"/>
    <col min="8" max="8" width="23" customWidth="1"/>
    <col min="9" max="9" width="28.81640625" customWidth="1"/>
    <col min="10" max="10" width="17.81640625" customWidth="1"/>
    <col min="11" max="11" width="22" customWidth="1"/>
  </cols>
  <sheetData>
    <row r="1" spans="1:11" ht="13.5" thickBot="1" x14ac:dyDescent="0.3">
      <c r="A1" s="4" t="s">
        <v>852</v>
      </c>
    </row>
    <row r="2" spans="1:11" x14ac:dyDescent="0.25">
      <c r="A2" s="29"/>
      <c r="J2" s="345" t="s">
        <v>1</v>
      </c>
      <c r="K2" s="152" t="s">
        <v>2</v>
      </c>
    </row>
    <row r="3" spans="1:11" ht="13.5" thickBot="1" x14ac:dyDescent="0.3">
      <c r="A3" s="27"/>
      <c r="B3" s="28"/>
      <c r="C3" s="28"/>
      <c r="D3" s="28"/>
      <c r="E3" s="28"/>
      <c r="F3" s="28"/>
      <c r="G3" s="28"/>
      <c r="H3" s="28"/>
      <c r="I3" s="28"/>
      <c r="J3" s="319" t="s">
        <v>3</v>
      </c>
      <c r="K3" s="51">
        <v>2020</v>
      </c>
    </row>
    <row r="4" spans="1:11" ht="26" x14ac:dyDescent="0.25">
      <c r="A4" s="437" t="s">
        <v>4</v>
      </c>
      <c r="B4" s="437" t="s">
        <v>7</v>
      </c>
      <c r="C4" s="437" t="s">
        <v>8</v>
      </c>
      <c r="D4" s="437" t="s">
        <v>851</v>
      </c>
      <c r="E4" s="437" t="s">
        <v>850</v>
      </c>
      <c r="F4" s="437" t="s">
        <v>849</v>
      </c>
      <c r="G4" s="437" t="s">
        <v>848</v>
      </c>
      <c r="H4" s="437" t="s">
        <v>847</v>
      </c>
      <c r="I4" s="437" t="s">
        <v>846</v>
      </c>
      <c r="J4" s="437" t="s">
        <v>15</v>
      </c>
      <c r="K4" s="436" t="s">
        <v>845</v>
      </c>
    </row>
    <row r="5" spans="1:11" ht="137.5" x14ac:dyDescent="0.25">
      <c r="A5" s="545" t="s">
        <v>17</v>
      </c>
      <c r="B5" s="544" t="s">
        <v>843</v>
      </c>
      <c r="C5" s="544" t="s">
        <v>1015</v>
      </c>
      <c r="D5" s="543" t="s">
        <v>1014</v>
      </c>
      <c r="E5" s="544" t="s">
        <v>940</v>
      </c>
      <c r="F5" s="543" t="s">
        <v>1012</v>
      </c>
      <c r="G5" s="544" t="s">
        <v>94</v>
      </c>
      <c r="H5" s="543" t="s">
        <v>1016</v>
      </c>
      <c r="I5" s="543" t="s">
        <v>948</v>
      </c>
      <c r="J5" s="823"/>
      <c r="K5" s="432" t="s">
        <v>844</v>
      </c>
    </row>
    <row r="6" spans="1:11" ht="100" x14ac:dyDescent="0.25">
      <c r="A6" s="541" t="s">
        <v>17</v>
      </c>
      <c r="B6" s="535" t="s">
        <v>843</v>
      </c>
      <c r="C6" s="535" t="s">
        <v>1015</v>
      </c>
      <c r="D6" s="534" t="s">
        <v>1014</v>
      </c>
      <c r="E6" s="535" t="s">
        <v>1013</v>
      </c>
      <c r="F6" s="534" t="s">
        <v>1012</v>
      </c>
      <c r="G6" s="535" t="s">
        <v>94</v>
      </c>
      <c r="H6" s="542" t="s">
        <v>1011</v>
      </c>
      <c r="I6" s="542" t="s">
        <v>1010</v>
      </c>
      <c r="J6" s="823"/>
      <c r="K6" s="432" t="s">
        <v>844</v>
      </c>
    </row>
    <row r="7" spans="1:11" ht="125" x14ac:dyDescent="0.25">
      <c r="A7" s="541" t="s">
        <v>17</v>
      </c>
      <c r="B7" s="535" t="s">
        <v>207</v>
      </c>
      <c r="C7" s="535" t="s">
        <v>21</v>
      </c>
      <c r="D7" s="534" t="s">
        <v>1009</v>
      </c>
      <c r="E7" s="535" t="s">
        <v>1008</v>
      </c>
      <c r="F7" s="534" t="s">
        <v>1007</v>
      </c>
      <c r="G7" s="535" t="s">
        <v>1006</v>
      </c>
      <c r="H7" s="534" t="s">
        <v>1005</v>
      </c>
      <c r="I7" s="534" t="s">
        <v>948</v>
      </c>
      <c r="J7" s="823"/>
      <c r="K7" s="432" t="s">
        <v>844</v>
      </c>
    </row>
    <row r="8" spans="1:11" ht="112.5" x14ac:dyDescent="0.25">
      <c r="A8" s="541" t="s">
        <v>17</v>
      </c>
      <c r="B8" s="535" t="s">
        <v>207</v>
      </c>
      <c r="C8" s="535" t="s">
        <v>21</v>
      </c>
      <c r="D8" s="535" t="s">
        <v>996</v>
      </c>
      <c r="E8" s="535" t="s">
        <v>1000</v>
      </c>
      <c r="F8" s="540" t="s">
        <v>1004</v>
      </c>
      <c r="G8" s="535" t="s">
        <v>1003</v>
      </c>
      <c r="H8" s="539" t="s">
        <v>1002</v>
      </c>
      <c r="I8" s="534" t="s">
        <v>1001</v>
      </c>
      <c r="J8" s="823"/>
      <c r="K8" s="433" t="s">
        <v>837</v>
      </c>
    </row>
    <row r="9" spans="1:11" ht="100" x14ac:dyDescent="0.25">
      <c r="A9" s="537" t="s">
        <v>17</v>
      </c>
      <c r="B9" s="535" t="s">
        <v>207</v>
      </c>
      <c r="C9" s="535" t="s">
        <v>21</v>
      </c>
      <c r="D9" s="535" t="s">
        <v>996</v>
      </c>
      <c r="E9" s="535" t="s">
        <v>1000</v>
      </c>
      <c r="F9" s="536" t="s">
        <v>999</v>
      </c>
      <c r="G9" s="535" t="s">
        <v>998</v>
      </c>
      <c r="H9" s="535" t="s">
        <v>997</v>
      </c>
      <c r="I9" s="538" t="s">
        <v>948</v>
      </c>
      <c r="J9" s="824"/>
      <c r="K9" s="432" t="s">
        <v>844</v>
      </c>
    </row>
    <row r="10" spans="1:11" ht="50" x14ac:dyDescent="0.25">
      <c r="A10" s="537" t="s">
        <v>17</v>
      </c>
      <c r="B10" s="535" t="s">
        <v>207</v>
      </c>
      <c r="C10" s="535" t="s">
        <v>21</v>
      </c>
      <c r="D10" s="535" t="s">
        <v>996</v>
      </c>
      <c r="E10" s="535" t="s">
        <v>530</v>
      </c>
      <c r="F10" s="536" t="s">
        <v>995</v>
      </c>
      <c r="G10" s="535" t="s">
        <v>994</v>
      </c>
      <c r="H10" s="535" t="s">
        <v>993</v>
      </c>
      <c r="I10" s="534" t="s">
        <v>948</v>
      </c>
      <c r="J10" s="533"/>
      <c r="K10" s="432" t="s">
        <v>844</v>
      </c>
    </row>
    <row r="11" spans="1:11" ht="62.5" x14ac:dyDescent="0.25">
      <c r="A11" s="532" t="s">
        <v>17</v>
      </c>
      <c r="B11" s="529" t="s">
        <v>843</v>
      </c>
      <c r="C11" s="529" t="s">
        <v>843</v>
      </c>
      <c r="D11" s="529" t="s">
        <v>988</v>
      </c>
      <c r="E11" s="433" t="s">
        <v>843</v>
      </c>
      <c r="F11" s="434" t="s">
        <v>992</v>
      </c>
      <c r="G11" s="434" t="s">
        <v>991</v>
      </c>
      <c r="H11" s="531" t="s">
        <v>990</v>
      </c>
      <c r="I11" s="434" t="s">
        <v>989</v>
      </c>
      <c r="J11" s="530"/>
      <c r="K11" s="432" t="s">
        <v>844</v>
      </c>
    </row>
    <row r="12" spans="1:11" ht="113" thickBot="1" x14ac:dyDescent="0.3">
      <c r="A12" s="435" t="s">
        <v>17</v>
      </c>
      <c r="B12" s="433" t="s">
        <v>843</v>
      </c>
      <c r="C12" s="433" t="s">
        <v>21</v>
      </c>
      <c r="D12" s="529" t="s">
        <v>988</v>
      </c>
      <c r="E12" s="434" t="s">
        <v>987</v>
      </c>
      <c r="F12" s="528" t="s">
        <v>986</v>
      </c>
      <c r="G12" s="434" t="s">
        <v>985</v>
      </c>
      <c r="H12" s="434" t="s">
        <v>984</v>
      </c>
      <c r="I12" s="434" t="s">
        <v>983</v>
      </c>
      <c r="J12" s="527"/>
      <c r="K12" s="432" t="s">
        <v>844</v>
      </c>
    </row>
    <row r="13" spans="1:11" ht="150" x14ac:dyDescent="0.25">
      <c r="A13" s="526" t="s">
        <v>17</v>
      </c>
      <c r="B13" s="519" t="s">
        <v>843</v>
      </c>
      <c r="C13" s="519" t="s">
        <v>21</v>
      </c>
      <c r="D13" s="525" t="s">
        <v>979</v>
      </c>
      <c r="E13" s="433" t="s">
        <v>978</v>
      </c>
      <c r="F13" s="519" t="s">
        <v>977</v>
      </c>
      <c r="G13" s="433" t="s">
        <v>94</v>
      </c>
      <c r="H13" s="519" t="s">
        <v>982</v>
      </c>
      <c r="I13" s="523" t="s">
        <v>975</v>
      </c>
      <c r="J13" s="825" t="s">
        <v>981</v>
      </c>
      <c r="K13" s="432" t="s">
        <v>844</v>
      </c>
    </row>
    <row r="14" spans="1:11" ht="125" x14ac:dyDescent="0.25">
      <c r="A14" s="526" t="s">
        <v>17</v>
      </c>
      <c r="B14" s="519" t="s">
        <v>843</v>
      </c>
      <c r="C14" s="519" t="s">
        <v>21</v>
      </c>
      <c r="D14" s="525" t="s">
        <v>979</v>
      </c>
      <c r="E14" s="433" t="s">
        <v>978</v>
      </c>
      <c r="F14" s="519" t="s">
        <v>977</v>
      </c>
      <c r="G14" s="433" t="s">
        <v>94</v>
      </c>
      <c r="H14" s="519" t="s">
        <v>980</v>
      </c>
      <c r="I14" s="523" t="s">
        <v>975</v>
      </c>
      <c r="J14" s="826"/>
      <c r="K14" s="432" t="s">
        <v>844</v>
      </c>
    </row>
    <row r="15" spans="1:11" ht="212.5" x14ac:dyDescent="0.25">
      <c r="A15" s="526" t="s">
        <v>17</v>
      </c>
      <c r="B15" s="519" t="s">
        <v>843</v>
      </c>
      <c r="C15" s="519" t="s">
        <v>21</v>
      </c>
      <c r="D15" s="525" t="s">
        <v>979</v>
      </c>
      <c r="E15" s="433" t="s">
        <v>978</v>
      </c>
      <c r="F15" s="519" t="s">
        <v>977</v>
      </c>
      <c r="G15" s="433" t="s">
        <v>94</v>
      </c>
      <c r="H15" s="519" t="s">
        <v>976</v>
      </c>
      <c r="I15" s="523" t="s">
        <v>975</v>
      </c>
      <c r="J15" s="826"/>
      <c r="K15" s="432" t="s">
        <v>844</v>
      </c>
    </row>
    <row r="16" spans="1:11" ht="187.5" x14ac:dyDescent="0.25">
      <c r="A16" s="522" t="s">
        <v>17</v>
      </c>
      <c r="B16" s="433" t="s">
        <v>71</v>
      </c>
      <c r="C16" s="433" t="s">
        <v>71</v>
      </c>
      <c r="D16" s="433" t="s">
        <v>970</v>
      </c>
      <c r="E16" s="433" t="s">
        <v>94</v>
      </c>
      <c r="F16" s="433" t="s">
        <v>974</v>
      </c>
      <c r="G16" s="433" t="s">
        <v>973</v>
      </c>
      <c r="H16" s="524" t="s">
        <v>972</v>
      </c>
      <c r="I16" s="523" t="s">
        <v>971</v>
      </c>
      <c r="J16" s="826"/>
      <c r="K16" s="432" t="s">
        <v>844</v>
      </c>
    </row>
    <row r="17" spans="1:11" ht="37.5" x14ac:dyDescent="0.25">
      <c r="A17" s="522" t="s">
        <v>17</v>
      </c>
      <c r="B17" s="433" t="s">
        <v>843</v>
      </c>
      <c r="C17" s="433" t="s">
        <v>843</v>
      </c>
      <c r="D17" s="433" t="s">
        <v>970</v>
      </c>
      <c r="E17" s="433" t="s">
        <v>969</v>
      </c>
      <c r="F17" s="520" t="s">
        <v>968</v>
      </c>
      <c r="G17" s="521" t="s">
        <v>967</v>
      </c>
      <c r="H17" s="433" t="s">
        <v>966</v>
      </c>
      <c r="I17" s="517" t="s">
        <v>965</v>
      </c>
      <c r="J17" s="827"/>
      <c r="K17" s="432" t="s">
        <v>844</v>
      </c>
    </row>
    <row r="18" spans="1:11" ht="275" x14ac:dyDescent="0.25">
      <c r="A18" s="522" t="s">
        <v>17</v>
      </c>
      <c r="B18" s="433" t="s">
        <v>843</v>
      </c>
      <c r="C18" s="433" t="s">
        <v>843</v>
      </c>
      <c r="D18" s="433" t="s">
        <v>958</v>
      </c>
      <c r="E18" s="433" t="s">
        <v>535</v>
      </c>
      <c r="F18" s="433" t="s">
        <v>957</v>
      </c>
      <c r="G18" s="521">
        <v>3</v>
      </c>
      <c r="H18" s="519" t="s">
        <v>964</v>
      </c>
      <c r="I18" s="519" t="s">
        <v>948</v>
      </c>
      <c r="J18" s="518"/>
      <c r="K18" s="432" t="s">
        <v>844</v>
      </c>
    </row>
    <row r="19" spans="1:11" ht="187.5" x14ac:dyDescent="0.25">
      <c r="A19" s="522" t="s">
        <v>17</v>
      </c>
      <c r="B19" s="433" t="s">
        <v>843</v>
      </c>
      <c r="C19" s="433" t="s">
        <v>843</v>
      </c>
      <c r="D19" s="433" t="s">
        <v>958</v>
      </c>
      <c r="E19" s="433" t="s">
        <v>535</v>
      </c>
      <c r="F19" s="433" t="s">
        <v>957</v>
      </c>
      <c r="G19" s="521">
        <v>4</v>
      </c>
      <c r="H19" s="519" t="s">
        <v>963</v>
      </c>
      <c r="I19" s="519" t="s">
        <v>948</v>
      </c>
      <c r="J19" s="518"/>
      <c r="K19" s="432" t="s">
        <v>844</v>
      </c>
    </row>
    <row r="20" spans="1:11" ht="137.5" x14ac:dyDescent="0.25">
      <c r="A20" s="522" t="s">
        <v>17</v>
      </c>
      <c r="B20" s="433" t="s">
        <v>843</v>
      </c>
      <c r="C20" s="433" t="s">
        <v>843</v>
      </c>
      <c r="D20" s="433" t="s">
        <v>958</v>
      </c>
      <c r="E20" s="433" t="s">
        <v>535</v>
      </c>
      <c r="F20" s="433" t="s">
        <v>957</v>
      </c>
      <c r="G20" s="521">
        <v>5</v>
      </c>
      <c r="H20" s="520" t="s">
        <v>962</v>
      </c>
      <c r="I20" s="519" t="s">
        <v>948</v>
      </c>
      <c r="J20" s="518"/>
      <c r="K20" s="432" t="s">
        <v>844</v>
      </c>
    </row>
    <row r="21" spans="1:11" ht="162.5" x14ac:dyDescent="0.25">
      <c r="A21" s="522" t="s">
        <v>17</v>
      </c>
      <c r="B21" s="433" t="s">
        <v>843</v>
      </c>
      <c r="C21" s="433" t="s">
        <v>843</v>
      </c>
      <c r="D21" s="433" t="s">
        <v>958</v>
      </c>
      <c r="E21" s="433" t="s">
        <v>535</v>
      </c>
      <c r="F21" s="433" t="s">
        <v>957</v>
      </c>
      <c r="G21" s="521">
        <v>6</v>
      </c>
      <c r="H21" s="520" t="s">
        <v>961</v>
      </c>
      <c r="I21" s="519" t="s">
        <v>948</v>
      </c>
      <c r="J21" s="518"/>
      <c r="K21" s="432" t="s">
        <v>844</v>
      </c>
    </row>
    <row r="22" spans="1:11" ht="200" x14ac:dyDescent="0.25">
      <c r="A22" s="522" t="s">
        <v>17</v>
      </c>
      <c r="B22" s="433" t="s">
        <v>843</v>
      </c>
      <c r="C22" s="433" t="s">
        <v>843</v>
      </c>
      <c r="D22" s="433" t="s">
        <v>958</v>
      </c>
      <c r="E22" s="433" t="s">
        <v>535</v>
      </c>
      <c r="F22" s="433" t="s">
        <v>957</v>
      </c>
      <c r="G22" s="521">
        <v>7</v>
      </c>
      <c r="H22" s="520" t="s">
        <v>960</v>
      </c>
      <c r="I22" s="519" t="s">
        <v>948</v>
      </c>
      <c r="J22" s="518"/>
      <c r="K22" s="432" t="s">
        <v>844</v>
      </c>
    </row>
    <row r="23" spans="1:11" ht="162.5" x14ac:dyDescent="0.25">
      <c r="A23" s="522" t="s">
        <v>17</v>
      </c>
      <c r="B23" s="433" t="s">
        <v>843</v>
      </c>
      <c r="C23" s="433" t="s">
        <v>843</v>
      </c>
      <c r="D23" s="433" t="s">
        <v>958</v>
      </c>
      <c r="E23" s="433" t="s">
        <v>535</v>
      </c>
      <c r="F23" s="433" t="s">
        <v>957</v>
      </c>
      <c r="G23" s="521">
        <v>8</v>
      </c>
      <c r="H23" s="520" t="s">
        <v>959</v>
      </c>
      <c r="I23" s="519" t="s">
        <v>948</v>
      </c>
      <c r="J23" s="518"/>
      <c r="K23" s="432" t="s">
        <v>844</v>
      </c>
    </row>
    <row r="24" spans="1:11" ht="262.5" x14ac:dyDescent="0.25">
      <c r="A24" s="522" t="s">
        <v>17</v>
      </c>
      <c r="B24" s="433" t="s">
        <v>843</v>
      </c>
      <c r="C24" s="433" t="s">
        <v>843</v>
      </c>
      <c r="D24" s="433" t="s">
        <v>958</v>
      </c>
      <c r="E24" s="433" t="s">
        <v>535</v>
      </c>
      <c r="F24" s="433" t="s">
        <v>957</v>
      </c>
      <c r="G24" s="521">
        <v>9</v>
      </c>
      <c r="H24" s="520" t="s">
        <v>956</v>
      </c>
      <c r="I24" s="519" t="s">
        <v>948</v>
      </c>
      <c r="J24" s="518"/>
      <c r="K24" s="432" t="s">
        <v>844</v>
      </c>
    </row>
    <row r="25" spans="1:11" ht="150" x14ac:dyDescent="0.25">
      <c r="A25" s="522" t="s">
        <v>17</v>
      </c>
      <c r="B25" s="433" t="s">
        <v>843</v>
      </c>
      <c r="C25" s="433" t="s">
        <v>843</v>
      </c>
      <c r="D25" s="433" t="s">
        <v>951</v>
      </c>
      <c r="E25" s="433" t="s">
        <v>535</v>
      </c>
      <c r="F25" s="433" t="s">
        <v>792</v>
      </c>
      <c r="G25" s="521">
        <v>7</v>
      </c>
      <c r="H25" s="520" t="s">
        <v>955</v>
      </c>
      <c r="I25" s="519" t="s">
        <v>948</v>
      </c>
      <c r="J25" s="518"/>
      <c r="K25" s="432" t="s">
        <v>844</v>
      </c>
    </row>
    <row r="26" spans="1:11" ht="137.5" x14ac:dyDescent="0.25">
      <c r="A26" s="522" t="s">
        <v>17</v>
      </c>
      <c r="B26" s="433" t="s">
        <v>843</v>
      </c>
      <c r="C26" s="433" t="s">
        <v>843</v>
      </c>
      <c r="D26" s="433" t="s">
        <v>951</v>
      </c>
      <c r="E26" s="433" t="s">
        <v>535</v>
      </c>
      <c r="F26" s="433" t="s">
        <v>792</v>
      </c>
      <c r="G26" s="521">
        <v>8</v>
      </c>
      <c r="H26" s="520" t="s">
        <v>954</v>
      </c>
      <c r="I26" s="519" t="s">
        <v>948</v>
      </c>
      <c r="J26" s="518"/>
      <c r="K26" s="432" t="s">
        <v>844</v>
      </c>
    </row>
    <row r="27" spans="1:11" ht="187.5" x14ac:dyDescent="0.25">
      <c r="A27" s="522" t="s">
        <v>17</v>
      </c>
      <c r="B27" s="433" t="s">
        <v>843</v>
      </c>
      <c r="C27" s="433" t="s">
        <v>843</v>
      </c>
      <c r="D27" s="433" t="s">
        <v>951</v>
      </c>
      <c r="E27" s="433" t="s">
        <v>535</v>
      </c>
      <c r="F27" s="433" t="s">
        <v>792</v>
      </c>
      <c r="G27" s="521">
        <v>10</v>
      </c>
      <c r="H27" s="520" t="s">
        <v>953</v>
      </c>
      <c r="I27" s="519" t="s">
        <v>948</v>
      </c>
      <c r="J27" s="518"/>
      <c r="K27" s="432" t="s">
        <v>844</v>
      </c>
    </row>
    <row r="28" spans="1:11" ht="87.5" x14ac:dyDescent="0.25">
      <c r="A28" s="522" t="s">
        <v>17</v>
      </c>
      <c r="B28" s="433" t="s">
        <v>843</v>
      </c>
      <c r="C28" s="433" t="s">
        <v>843</v>
      </c>
      <c r="D28" s="433" t="s">
        <v>951</v>
      </c>
      <c r="E28" s="433" t="s">
        <v>541</v>
      </c>
      <c r="F28" s="433" t="s">
        <v>950</v>
      </c>
      <c r="G28" s="521">
        <v>11</v>
      </c>
      <c r="H28" s="520" t="s">
        <v>952</v>
      </c>
      <c r="I28" s="519" t="s">
        <v>948</v>
      </c>
      <c r="J28" s="518"/>
      <c r="K28" s="432" t="s">
        <v>844</v>
      </c>
    </row>
    <row r="29" spans="1:11" ht="62.5" x14ac:dyDescent="0.25">
      <c r="A29" s="522" t="s">
        <v>17</v>
      </c>
      <c r="B29" s="433" t="s">
        <v>843</v>
      </c>
      <c r="C29" s="433" t="s">
        <v>843</v>
      </c>
      <c r="D29" s="433" t="s">
        <v>951</v>
      </c>
      <c r="E29" s="433" t="s">
        <v>541</v>
      </c>
      <c r="F29" s="433" t="s">
        <v>950</v>
      </c>
      <c r="G29" s="521">
        <v>12</v>
      </c>
      <c r="H29" s="520" t="s">
        <v>949</v>
      </c>
      <c r="I29" s="519" t="s">
        <v>948</v>
      </c>
      <c r="J29" s="518"/>
      <c r="K29" s="432" t="s">
        <v>844</v>
      </c>
    </row>
    <row r="30" spans="1:11" ht="75" x14ac:dyDescent="0.25">
      <c r="A30" s="516" t="s">
        <v>17</v>
      </c>
      <c r="B30" s="515" t="s">
        <v>843</v>
      </c>
      <c r="C30" s="515" t="s">
        <v>21</v>
      </c>
      <c r="D30" s="515" t="s">
        <v>947</v>
      </c>
      <c r="E30" s="433" t="s">
        <v>946</v>
      </c>
      <c r="F30" s="515" t="s">
        <v>945</v>
      </c>
      <c r="G30" s="514" t="s">
        <v>944</v>
      </c>
      <c r="H30" s="514" t="s">
        <v>943</v>
      </c>
      <c r="I30" s="517" t="s">
        <v>942</v>
      </c>
      <c r="J30" s="513"/>
      <c r="K30" s="432" t="s">
        <v>844</v>
      </c>
    </row>
    <row r="31" spans="1:11" ht="150" x14ac:dyDescent="0.25">
      <c r="A31" s="516" t="s">
        <v>17</v>
      </c>
      <c r="B31" s="515" t="s">
        <v>843</v>
      </c>
      <c r="C31" s="515" t="s">
        <v>843</v>
      </c>
      <c r="D31" s="515" t="s">
        <v>842</v>
      </c>
      <c r="E31" s="433" t="s">
        <v>94</v>
      </c>
      <c r="F31" s="514" t="s">
        <v>841</v>
      </c>
      <c r="G31" s="514" t="s">
        <v>840</v>
      </c>
      <c r="H31" s="514" t="s">
        <v>839</v>
      </c>
      <c r="I31" s="514" t="s">
        <v>838</v>
      </c>
      <c r="J31" s="513"/>
      <c r="K31" s="432" t="s">
        <v>844</v>
      </c>
    </row>
    <row r="32" spans="1:11" ht="113" thickBot="1" x14ac:dyDescent="0.3">
      <c r="A32" s="512" t="s">
        <v>17</v>
      </c>
      <c r="B32" s="511" t="s">
        <v>843</v>
      </c>
      <c r="C32" s="511" t="s">
        <v>941</v>
      </c>
      <c r="D32" s="510" t="s">
        <v>842</v>
      </c>
      <c r="E32" s="510" t="s">
        <v>940</v>
      </c>
      <c r="F32" s="510" t="s">
        <v>939</v>
      </c>
      <c r="G32" s="510" t="s">
        <v>938</v>
      </c>
      <c r="H32" s="510" t="s">
        <v>937</v>
      </c>
      <c r="I32" s="510" t="s">
        <v>936</v>
      </c>
      <c r="J32" s="509"/>
      <c r="K32" s="432" t="s">
        <v>844</v>
      </c>
    </row>
  </sheetData>
  <autoFilter ref="A4:K4" xr:uid="{00000000-0009-0000-0000-000014000000}"/>
  <mergeCells count="2">
    <mergeCell ref="J5:J9"/>
    <mergeCell ref="J13:J17"/>
  </mergeCells>
  <dataValidations count="3">
    <dataValidation type="list" allowBlank="1" showInputMessage="1" showErrorMessage="1" sqref="C13:C15" xr:uid="{02E35442-BDAF-4A49-B0AB-8E67E1230EF3}">
      <formula1>"ICES, NAFO"</formula1>
    </dataValidation>
    <dataValidation type="list" allowBlank="1" showInputMessage="1" showErrorMessage="1" sqref="B13:B15" xr:uid="{BD6B233D-D225-4984-A5F1-881EB3EB31AB}">
      <formula1>"Baltic, East Arctic, North Sea, All"</formula1>
    </dataValidation>
    <dataValidation type="list" allowBlank="1" showInputMessage="1" showErrorMessage="1" sqref="A5:A8 A13:A15" xr:uid="{6B504E2B-F5D4-4500-853B-241301387BEE}">
      <formula1>"LTU,LVA,SWE"</formula1>
    </dataValidation>
  </dataValidations>
  <pageMargins left="0.7" right="0.7" top="0.75" bottom="0.75" header="0.3" footer="0.3"/>
  <pageSetup paperSize="9" scale="6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EEE-9076-43F8-A0DC-61FD84D3D996}">
  <sheetPr>
    <pageSetUpPr fitToPage="1"/>
  </sheetPr>
  <dimension ref="A1:J7"/>
  <sheetViews>
    <sheetView zoomScaleNormal="100" workbookViewId="0">
      <pane ySplit="5" topLeftCell="A6" activePane="bottomLeft" state="frozen"/>
      <selection activeCell="G23" sqref="G23"/>
      <selection pane="bottomLeft" activeCell="J5" sqref="J5"/>
    </sheetView>
  </sheetViews>
  <sheetFormatPr defaultColWidth="8.81640625" defaultRowHeight="12.5" x14ac:dyDescent="0.25"/>
  <cols>
    <col min="1" max="1" width="23.453125" customWidth="1"/>
    <col min="2" max="2" width="23.1796875" customWidth="1"/>
    <col min="3" max="3" width="15.54296875" customWidth="1"/>
    <col min="4" max="4" width="19" bestFit="1" customWidth="1"/>
    <col min="5" max="5" width="21.81640625" customWidth="1"/>
    <col min="6" max="6" width="18.81640625" bestFit="1" customWidth="1"/>
    <col min="7" max="7" width="24.1796875" bestFit="1" customWidth="1"/>
    <col min="8" max="8" width="18.54296875" customWidth="1"/>
    <col min="9" max="9" width="17" customWidth="1"/>
    <col min="10" max="10" width="34.1796875" customWidth="1"/>
  </cols>
  <sheetData>
    <row r="1" spans="1:10" ht="13" x14ac:dyDescent="0.25">
      <c r="A1" s="444" t="s">
        <v>877</v>
      </c>
    </row>
    <row r="2" spans="1:10" ht="13.5" thickBot="1" x14ac:dyDescent="0.3">
      <c r="A2" s="444"/>
    </row>
    <row r="3" spans="1:10" ht="13" x14ac:dyDescent="0.25">
      <c r="A3" s="444"/>
      <c r="I3" s="345" t="s">
        <v>1</v>
      </c>
      <c r="J3" s="152" t="s">
        <v>2</v>
      </c>
    </row>
    <row r="4" spans="1:10" ht="13.5" thickBot="1" x14ac:dyDescent="0.3">
      <c r="A4" s="29"/>
      <c r="I4" s="319" t="s">
        <v>3</v>
      </c>
      <c r="J4" s="51">
        <v>2020</v>
      </c>
    </row>
    <row r="5" spans="1:10" ht="39.5" thickBot="1" x14ac:dyDescent="0.3">
      <c r="A5" s="34" t="s">
        <v>876</v>
      </c>
      <c r="B5" s="34" t="s">
        <v>875</v>
      </c>
      <c r="C5" s="34" t="s">
        <v>874</v>
      </c>
      <c r="D5" s="34" t="s">
        <v>873</v>
      </c>
      <c r="E5" s="34" t="s">
        <v>872</v>
      </c>
      <c r="F5" s="34" t="s">
        <v>871</v>
      </c>
      <c r="G5" s="34" t="s">
        <v>870</v>
      </c>
      <c r="H5" s="34" t="s">
        <v>869</v>
      </c>
      <c r="I5" s="30" t="s">
        <v>15</v>
      </c>
      <c r="J5" s="62" t="s">
        <v>186</v>
      </c>
    </row>
    <row r="6" spans="1:10" s="438" customFormat="1" ht="300" x14ac:dyDescent="0.25">
      <c r="A6" s="442" t="s">
        <v>868</v>
      </c>
      <c r="B6" s="442" t="s">
        <v>867</v>
      </c>
      <c r="C6" s="442" t="s">
        <v>866</v>
      </c>
      <c r="D6" s="442" t="s">
        <v>865</v>
      </c>
      <c r="E6" s="442" t="s">
        <v>864</v>
      </c>
      <c r="F6" s="442" t="s">
        <v>863</v>
      </c>
      <c r="G6" s="442" t="s">
        <v>855</v>
      </c>
      <c r="H6" s="443">
        <v>2020</v>
      </c>
      <c r="I6" s="442" t="s">
        <v>862</v>
      </c>
      <c r="J6" s="439" t="s">
        <v>853</v>
      </c>
    </row>
    <row r="7" spans="1:10" s="438" customFormat="1" ht="212.5" x14ac:dyDescent="0.25">
      <c r="A7" s="440" t="s">
        <v>861</v>
      </c>
      <c r="B7" s="440" t="s">
        <v>860</v>
      </c>
      <c r="C7" s="440" t="s">
        <v>859</v>
      </c>
      <c r="D7" s="440" t="s">
        <v>858</v>
      </c>
      <c r="E7" s="440" t="s">
        <v>857</v>
      </c>
      <c r="F7" s="440" t="s">
        <v>856</v>
      </c>
      <c r="G7" s="440" t="s">
        <v>855</v>
      </c>
      <c r="H7" s="441">
        <v>2020</v>
      </c>
      <c r="I7" s="440" t="s">
        <v>854</v>
      </c>
      <c r="J7" s="439" t="s">
        <v>853</v>
      </c>
    </row>
  </sheetData>
  <autoFilter ref="A5:J5" xr:uid="{00000000-0009-0000-0000-000015000000}"/>
  <pageMargins left="0.7" right="0.7" top="0.75" bottom="0.75" header="0.3" footer="0.3"/>
  <pageSetup paperSize="9"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FEE28F-40BD-4E4A-934E-C7DED105AF49}"/>
</file>

<file path=customXml/itemProps2.xml><?xml version="1.0" encoding="utf-8"?>
<ds:datastoreItem xmlns:ds="http://schemas.openxmlformats.org/officeDocument/2006/customXml" ds:itemID="{5CDF5531-9ADE-45E7-A46C-8E05CC7D2DFD}"/>
</file>

<file path=customXml/itemProps3.xml><?xml version="1.0" encoding="utf-8"?>
<ds:datastoreItem xmlns:ds="http://schemas.openxmlformats.org/officeDocument/2006/customXml" ds:itemID="{4BB3FAA0-023B-4617-8609-EC198344C8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22</vt:i4>
      </vt:variant>
    </vt:vector>
  </HeadingPairs>
  <TitlesOfParts>
    <vt:vector size="22" baseType="lpstr">
      <vt:lpstr>Table1A List of required stocks</vt:lpstr>
      <vt:lpstr>Table1B Planning of samplin (2)</vt:lpstr>
      <vt:lpstr>Table1C Sampling intensity  (2)</vt:lpstr>
      <vt:lpstr>Table1D Recreational Fisheries</vt:lpstr>
      <vt:lpstr>Table1E Anadromous catadrom (2)</vt:lpstr>
      <vt:lpstr>Table1F Incidental by catch</vt:lpstr>
      <vt:lpstr>Table1G List of research survey</vt:lpstr>
      <vt:lpstr>Table1H Research survey data</vt:lpstr>
      <vt:lpstr>Table2A Fishing activity va (2)</vt:lpstr>
      <vt:lpstr>Table3A  Pop segment fisheries</vt:lpstr>
      <vt:lpstr>Table3B Pop segments aquacultur</vt:lpstr>
      <vt:lpstr>Table3C Pop segments processin</vt:lpstr>
      <vt:lpstr>Table4A Sampling plan descr (2)</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 (2)</vt:lpstr>
      <vt:lpstr>Table7C_Bi- and multilateral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2021-05-26T13:13:17Z</dcterms:created>
  <dcterms:modified xsi:type="dcterms:W3CDTF">2021-10-28T10:45:45Z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